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C18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N3" i="220"/>
  <c r="L3" i="220" s="1"/>
  <c r="D21" i="414"/>
  <c r="C21" i="414"/>
  <c r="H3" i="390" l="1"/>
  <c r="Q3" i="347"/>
  <c r="S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<sst xmlns="http://schemas.openxmlformats.org/spreadsheetml/2006/main" count="3187" uniqueCount="1009">
  <si>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</si>
  <si>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</si>
  <si>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</si>
  <si>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</si>
  <si>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</si>
  <si>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</si>
  <si>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</si>
  <si>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</si>
  <si>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</si>
  <si>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</si>
  <si>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</si>
  <si>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</si>
  <si>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</si>
  <si>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</si>
  <si>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</si>
  <si>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</si>
  <si>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</si>
  <si>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</si>
  <si>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</si>
  <si>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</si>
  <si>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</si>
  <si>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</si>
  <si>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</si>
  <si>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</si>
  <si>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</si>
  <si>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</si>
  <si>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</si>
  <si>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</si>
  <si>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</si>
  <si>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</si>
  <si>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</si>
  <si>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</si>
  <si>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</si>
  <si>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</si>
  <si>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</si>
  <si>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</si>
  <si>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</si>
  <si>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</si>
  <si>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</si>
  <si>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</si>
  <si>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</si>
  <si>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</si>
  <si>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</si>
  <si>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</si>
  <si>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</si>
  <si>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</si>
  <si>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</si>
  <si>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</si>
  <si>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</si>
  <si>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</si>
  <si>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</si>
  <si>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</si>
  <si>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</si>
  <si>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</si>
  <si>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</si>
  <si>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</si>
  <si>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</si>
  <si>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</si>
  <si>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</si>
  <si>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</si>
  <si>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</si>
  <si>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</si>
  <si>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</si>
  <si>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</si>
  <si>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</si>
  <si>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</si>
  <si>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</si>
  <si>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</si>
  <si>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</si>
  <si>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</si>
  <si>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</si>
  <si>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</si>
  <si>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</si>
  <si>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</si>
  <si>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</si>
  <si>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</si>
  <si>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</si>
  <si>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</si>
  <si>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</si>
  <si>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</si>
  <si>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</si>
  <si>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</si>
  <si>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</si>
  <si>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</si>
  <si>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</si>
  <si>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</si>
  <si>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</si>
  <si>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</si>
  <si>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</si>
  <si>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</si>
  <si>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</si>
  <si>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</si>
  <si>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</si>
  <si>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</si>
  <si>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</si>
  <si>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</si>
  <si>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</si>
  <si>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</si>
  <si>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</si>
  <si>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</si>
  <si>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</si>
  <si>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</si>
  <si>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</si>
  <si>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</si>
  <si>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</si>
  <si>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</si>
  <si>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</si>
  <si>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</si>
  <si>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</si>
  <si>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</si>
  <si>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</si>
  <si>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</si>
  <si>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</si>
  <si>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</si>
  <si>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</si>
  <si>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</si>
  <si>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</si>
  <si>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</si>
  <si>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</si>
  <si>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</si>
  <si>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</si>
  <si>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</si>
  <si>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</si>
  <si>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</si>
  <si>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</si>
  <si>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</si>
  <si>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</si>
  <si>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</si>
  <si>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</si>
  <si>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</si>
  <si>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</si>
  <si>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</si>
  <si>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</si>
  <si>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</si>
  <si>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</si>
  <si>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</si>
  <si>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</si>
  <si>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</si>
  <si>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</si>
  <si>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</si>
  <si>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</si>
  <si>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</si>
  <si>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</si>
  <si>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</si>
  <si>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</si>
  <si>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</si>
  <si>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</si>
  <si>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</si>
  <si>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</si>
  <si>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</si>
  <si>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</si>
  <si>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</si>
  <si>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</si>
  <si>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</si>
  <si>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</si>
  <si>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</si>
  <si>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</si>
  <si>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</si>
  <si>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</si>
  <si>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</si>
  <si>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</si>
  <si>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</si>
  <si>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</si>
  <si>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</si>
  <si>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</si>
  <si>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</si>
  <si>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</si>
  <si>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</si>
  <si>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</si>
  <si>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</si>
  <si>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</si>
  <si>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</si>
  <si>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</si>
  <si>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</si>
  <si>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</si>
  <si>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</si>
  <si>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</si>
  <si>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</si>
  <si>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</si>
  <si>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</si>
  <si>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</si>
  <si>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</si>
  <si>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</si>
  <si>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</si>
  <si>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</si>
  <si>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</si>
  <si>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</si>
  <si>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</si>
  <si>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</si>
  <si>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</si>
  <si>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</si>
  <si>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</si>
  <si>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</si>
  <si>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</si>
  <si>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</si>
  <si>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</si>
  <si>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</si>
  <si>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</si>
  <si>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</si>
  <si>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</si>
  <si>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</si>
  <si>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</si>
  <si>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</si>
  <si>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</si>
  <si>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</si>
  <si>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</si>
  <si>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</si>
  <si>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</si>
  <si>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</si>
  <si>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</si>
  <si>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</si>
  <si>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</si>
  <si>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</si>
  <si>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</si>
  <si>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</si>
  <si>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</si>
  <si>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</si>
  <si>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</si>
  <si>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</si>
  <si>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</si>
  <si>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</si>
  <si>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</si>
  <si>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</si>
  <si>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</si>
  <si>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</si>
  <si>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</si>
  <si>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</si>
  <si>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</si>
  <si>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</si>
  <si>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</si>
  <si>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</si>
  <si>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</si>
  <si>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</si>
  <si>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</si>
  <si>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</si>
  <si>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</si>
  <si>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</si>
  <si>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</si>
  <si>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</si>
  <si>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</si>
  <si>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</si>
  <si>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</si>
  <si>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</si>
  <si>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</si>
  <si>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</si>
  <si>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</si>
  <si>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</si>
  <si>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</si>
  <si>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</si>
  <si>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</si>
  <si>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</si>
  <si>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</si>
  <si>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</si>
  <si>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</si>
  <si>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</si>
  <si>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</si>
  <si>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</si>
  <si>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</si>
  <si>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</si>
  <si>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</si>
  <si>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</si>
  <si>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</si>
  <si>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</si>
  <si>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</si>
  <si>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</si>
  <si>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</si>
  <si>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</si>
  <si>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</si>
  <si>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</si>
  <si>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</si>
  <si>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</si>
  <si>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</si>
  <si>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</si>
  <si>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</si>
  <si>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</si>
  <si>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</si>
  <si>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</si>
  <si>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</si>
  <si>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</si>
  <si>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</si>
  <si>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</si>
  <si>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</si>
  <si>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</si>
  <si>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</si>
  <si>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</si>
  <si>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</si>
  <si>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</si>
  <si>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</si>
  <si>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</si>
  <si>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</si>
  <si>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</si>
  <si>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</si>
  <si>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</si>
  <si>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</si>
  <si>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</si>
  <si>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</si>
  <si>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</si>
  <si>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</si>
  <si>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</si>
  <si>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</si>
  <si>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</si>
  <si>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</si>
  <si>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</si>
  <si>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</si>
  <si>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</si>
  <si>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</si>
  <si>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</si>
  <si>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</si>
  <si>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</si>
  <si>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</si>
  <si>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</si>
  <si>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</si>
  <si>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</si>
  <si>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</si>
  <si>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</si>
  <si>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</si>
  <si>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</si>
  <si>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</si>
  <si>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</si>
  <si>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</si>
  <si>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</si>
  <si>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</si>
  <si>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</si>
  <si>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</si>
  <si>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</si>
  <si>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</si>
  <si>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</si>
  <si>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</si>
  <si>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</si>
  <si>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</si>
  <si>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</si>
  <si>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</si>
  <si>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</si>
  <si>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</si>
  <si>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</si>
  <si>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</si>
  <si>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</si>
  <si>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</si>
  <si>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</si>
  <si>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</si>
  <si>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</si>
  <si>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</si>
  <si>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</si>
  <si>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</si>
  <si>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</si>
  <si>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</si>
  <si>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</si>
  <si>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</si>
  <si>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</si>
  <si>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</si>
  <si>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</si>
  <si>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</si>
  <si>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</si>
  <si>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</si>
  <si>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</si>
  <si>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</si>
  <si>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</si>
  <si>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</si>
  <si>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</si>
  <si>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</si>
  <si>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</si>
  <si>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</si>
  <si>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</si>
  <si>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</si>
  <si>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</si>
  <si>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</si>
  <si>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</si>
  <si>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</si>
  <si>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</si>
  <si>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</si>
  <si>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</si>
  <si>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</si>
  <si>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</si>
  <si>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</si>
  <si>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</si>
  <si>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</si>
  <si>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</si>
  <si>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</si>
  <si>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</si>
  <si>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</si>
  <si>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</si>
  <si>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</si>
  <si>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</si>
  <si>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</si>
  <si>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</si>
  <si>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</si>
  <si>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</si>
  <si>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</si>
  <si>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</si>
  <si>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</si>
  <si>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</si>
  <si>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</si>
  <si>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</si>
  <si>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</si>
  <si>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</si>
  <si>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</si>
  <si>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</si>
  <si>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</si>
  <si>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</si>
  <si>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</si>
  <si>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</si>
  <si>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</si>
  <si>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</si>
  <si>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</si>
  <si>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</si>
  <si>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</si>
  <si>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</si>
  <si>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</si>
  <si>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</si>
  <si>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</si>
  <si>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</si>
  <si>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</si>
  <si>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</si>
  <si>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</si>
  <si>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</si>
  <si>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</si>
  <si>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</si>
  <si>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</si>
  <si>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</si>
  <si>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</si>
  <si>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</si>
  <si>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</si>
  <si>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</si>
  <si>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</si>
  <si>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</si>
  <si>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</si>
  <si>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</si>
  <si>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</si>
  <si>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</si>
  <si>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</si>
  <si>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</si>
  <si>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</si>
  <si>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</si>
  <si>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</si>
  <si>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</si>
  <si>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</si>
  <si>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</si>
  <si>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</si>
  <si>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</si>
  <si>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</si>
  <si>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</si>
  <si>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</si>
  <si>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</si>
  <si>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</si>
  <si>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</si>
  <si>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846629</t>
  </si>
  <si>
    <t>100013</t>
  </si>
  <si>
    <t>IBALGIN 400 TBL 24</t>
  </si>
  <si>
    <t xml:space="preserve">POR TBL FLM 24X400MG </t>
  </si>
  <si>
    <t>920304</t>
  </si>
  <si>
    <t>0</t>
  </si>
  <si>
    <t>KL EKG GEL 100G</t>
  </si>
  <si>
    <t>196610</t>
  </si>
  <si>
    <t>96610</t>
  </si>
  <si>
    <t>APAURIN</t>
  </si>
  <si>
    <t>INJ 10X2ML/10MG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</si>
  <si>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</si>
  <si>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</si>
  <si>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</si>
  <si>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</si>
  <si>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</si>
  <si>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</si>
  <si>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</si>
  <si>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</si>
  <si>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</si>
  <si>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</si>
  <si>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198864</t>
  </si>
  <si>
    <t>98864</t>
  </si>
  <si>
    <t>FYZIOLOGICKÝ ROZTOK VIAFLO</t>
  </si>
  <si>
    <t>INF SOL 50X100ML</t>
  </si>
  <si>
    <t>900321</t>
  </si>
  <si>
    <t>KL PRIPRAVEK</t>
  </si>
  <si>
    <t>921014</t>
  </si>
  <si>
    <t>KL SOL.AC.ACETICI 3%, 200G v sirokohrdle lahvi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</si>
  <si>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</si>
  <si>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</si>
  <si>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</si>
  <si>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</si>
  <si>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</si>
  <si>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</si>
  <si>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</si>
  <si>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</si>
  <si>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</si>
  <si>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</si>
  <si>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</si>
  <si>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</si>
  <si>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</si>
  <si>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</si>
  <si>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</si>
  <si>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</si>
  <si>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</si>
  <si>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</si>
  <si>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</si>
  <si>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</si>
  <si>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</si>
  <si>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</si>
  <si>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</si>
  <si>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</si>
  <si>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</si>
  <si>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</si>
  <si>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843655</t>
  </si>
  <si>
    <t>100085</t>
  </si>
  <si>
    <t>VAXIGRIP</t>
  </si>
  <si>
    <t>INJ SUS 1X0.5ML/DÁV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</si>
  <si>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</si>
  <si>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</si>
  <si>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</si>
  <si>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</si>
  <si>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</si>
  <si>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</si>
  <si>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</si>
  <si>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</si>
  <si>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</si>
  <si>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</si>
  <si>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</si>
  <si>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</si>
  <si>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</si>
  <si>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</si>
  <si>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</si>
  <si>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847983</t>
  </si>
  <si>
    <t>149868</t>
  </si>
  <si>
    <t>Prevenar 13 inj.sus.1x0.5 ml+SJ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</si>
  <si>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</si>
  <si>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</si>
  <si>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</si>
  <si>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</si>
  <si>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</si>
  <si>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</si>
  <si>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</si>
  <si>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215956</t>
  </si>
  <si>
    <t>FSME-IMMUN 0,5 ML</t>
  </si>
  <si>
    <t>INJ SUS ISP 1X0,5ML+JX0,5ML</t>
  </si>
  <si>
    <t>PRAC: ambulance</t>
  </si>
  <si>
    <t>PRAC: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</si>
  <si>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</si>
  <si>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</si>
  <si>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</si>
  <si>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</si>
  <si>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</si>
  <si>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</si>
  <si>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</si>
  <si>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</si>
  <si>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</si>
  <si>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</si>
  <si>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</si>
  <si>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</si>
  <si>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</si>
  <si>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</si>
  <si>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</si>
  <si>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</si>
  <si>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</si>
  <si>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</si>
  <si>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400000IU/5ML SIR 150ML</t>
  </si>
  <si>
    <t>Betamethason a antibiotika</t>
  </si>
  <si>
    <t>17170</t>
  </si>
  <si>
    <t>BELOGENT</t>
  </si>
  <si>
    <t>0,5MG/1MG/G CRM 30G</t>
  </si>
  <si>
    <t>Dexamethason a antiinfektiva</t>
  </si>
  <si>
    <t>2546</t>
  </si>
  <si>
    <t>MAXITROL</t>
  </si>
  <si>
    <t>OPH GTT SUS 5ML</t>
  </si>
  <si>
    <t>2547</t>
  </si>
  <si>
    <t>OPH UNG 3,5G</t>
  </si>
  <si>
    <t>Erythromycin, kombinace</t>
  </si>
  <si>
    <t>17110</t>
  </si>
  <si>
    <t>ZINERYT</t>
  </si>
  <si>
    <t>40MG/12MG/ML DRM SOL 1+1X70ML</t>
  </si>
  <si>
    <t>Chlorhexidin, kombinace</t>
  </si>
  <si>
    <t>98190</t>
  </si>
  <si>
    <t>CYTEAL</t>
  </si>
  <si>
    <t>0,25G/0,25G/0,75G DRM LIQ 250M</t>
  </si>
  <si>
    <t>Kyanokobalamin</t>
  </si>
  <si>
    <t>643</t>
  </si>
  <si>
    <t>VITAMIN B12 LÉČIVA</t>
  </si>
  <si>
    <t>1000MCG INJ SOL 5X1ML</t>
  </si>
  <si>
    <t>Levothyroxin, sodná sůl</t>
  </si>
  <si>
    <t>187425</t>
  </si>
  <si>
    <t>LETROX 50</t>
  </si>
  <si>
    <t>50MCG TBL NOB 100 II</t>
  </si>
  <si>
    <t>Metronidazol</t>
  </si>
  <si>
    <t>2427</t>
  </si>
  <si>
    <t>ENTIZOL</t>
  </si>
  <si>
    <t>250MG TBL NOB 20</t>
  </si>
  <si>
    <t>Nifuroxazid</t>
  </si>
  <si>
    <t>155871</t>
  </si>
  <si>
    <t>ERCEFURYL 200 MG CPS.</t>
  </si>
  <si>
    <t>200MG CPS DUR 14</t>
  </si>
  <si>
    <t>Pentoxifylin</t>
  </si>
  <si>
    <t>155875</t>
  </si>
  <si>
    <t>TRENTAL</t>
  </si>
  <si>
    <t>20MG/ML INF SOL 5X5ML</t>
  </si>
  <si>
    <t>214616</t>
  </si>
  <si>
    <t>Prednisolon</t>
  </si>
  <si>
    <t>92410</t>
  </si>
  <si>
    <t>ALPICORT F</t>
  </si>
  <si>
    <t>0,05MG/ML+2MG/ML+4MG/ML DRM SO</t>
  </si>
  <si>
    <t>Progvanil, kombinace</t>
  </si>
  <si>
    <t>30690</t>
  </si>
  <si>
    <t>MALARONE</t>
  </si>
  <si>
    <t>250MG/100MG TBL FLM 12</t>
  </si>
  <si>
    <t>Různé jiné kombinace železa</t>
  </si>
  <si>
    <t>97402</t>
  </si>
  <si>
    <t>SORBIFER DURULES</t>
  </si>
  <si>
    <t>320MG/60MG TBL FLM 50</t>
  </si>
  <si>
    <t>Sodná sůl metamizolu</t>
  </si>
  <si>
    <t>55823</t>
  </si>
  <si>
    <t>NOVALGIN TABLETY</t>
  </si>
  <si>
    <t>500MG TBL FLM 20</t>
  </si>
  <si>
    <t>Tramadol</t>
  </si>
  <si>
    <t>32087</t>
  </si>
  <si>
    <t>TRALGIT 100 INJ</t>
  </si>
  <si>
    <t>50MG/ML INJ SOL 5X2ML</t>
  </si>
  <si>
    <t>Amoxicilin a enzymový inhibitor</t>
  </si>
  <si>
    <t>12494</t>
  </si>
  <si>
    <t>AUGMENTIN 1 G</t>
  </si>
  <si>
    <t>875MG/125MG TBL FLM 14 I</t>
  </si>
  <si>
    <t>192854</t>
  </si>
  <si>
    <t>875MG/125MG TBL FLM 14</t>
  </si>
  <si>
    <t>132711</t>
  </si>
  <si>
    <t>Chlorprotixen</t>
  </si>
  <si>
    <t>75428</t>
  </si>
  <si>
    <t>CHLORPROTHIXEN 50 LÉČIVA</t>
  </si>
  <si>
    <t>50MG TBL FLM 30</t>
  </si>
  <si>
    <t>Jiná antibiotika pro lokální aplikaci</t>
  </si>
  <si>
    <t>1066</t>
  </si>
  <si>
    <t>FRAMYKOIN</t>
  </si>
  <si>
    <t>250IU/100IU/G UNG 10G</t>
  </si>
  <si>
    <t>Kaptopril</t>
  </si>
  <si>
    <t>31215</t>
  </si>
  <si>
    <t>TENSIOMIN</t>
  </si>
  <si>
    <t>25MG TBL NOB 30</t>
  </si>
  <si>
    <t>Kyselina acetylsalicylová</t>
  </si>
  <si>
    <t>155782</t>
  </si>
  <si>
    <t>GODASAL 100</t>
  </si>
  <si>
    <t>100MG/50MG TBL NOB 100</t>
  </si>
  <si>
    <t>Metformin</t>
  </si>
  <si>
    <t>191922</t>
  </si>
  <si>
    <t>SIOFOR 1000</t>
  </si>
  <si>
    <t>1000MG TBL FLM 60</t>
  </si>
  <si>
    <t>191920</t>
  </si>
  <si>
    <t>1000MG TBL FLM 10</t>
  </si>
  <si>
    <t>191923</t>
  </si>
  <si>
    <t>1000MG TBL FLM 90</t>
  </si>
  <si>
    <t>Metoprolol</t>
  </si>
  <si>
    <t>46980</t>
  </si>
  <si>
    <t>BETALOC SR</t>
  </si>
  <si>
    <t>200MG TBL PRO 100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</si>
  <si>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</si>
  <si>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</si>
  <si>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</si>
  <si>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</si>
  <si>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</si>
  <si>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</si>
  <si>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</si>
  <si>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20MG CPS ETD 28</t>
  </si>
  <si>
    <t>Pikosíran sodný, kombinace</t>
  </si>
  <si>
    <t>196442</t>
  </si>
  <si>
    <t>CITRAFLEET PRÁŠEK PRO PERORÁLNÍ ROZTOK</t>
  </si>
  <si>
    <t>10MG/3,5G/10,97G POR PLV SOL S</t>
  </si>
  <si>
    <t>Pitofenon a analgetika</t>
  </si>
  <si>
    <t>50335</t>
  </si>
  <si>
    <t>ALGIFEN NEO</t>
  </si>
  <si>
    <t>500MG/ML+5MG/ML POR GTT SOL 1X</t>
  </si>
  <si>
    <t>Salbutamol</t>
  </si>
  <si>
    <t>58380</t>
  </si>
  <si>
    <t>VENTOLIN</t>
  </si>
  <si>
    <t>5MG/ML INH SOL 1X20ML</t>
  </si>
  <si>
    <t>Sulfamethoxazol a trimethoprim</t>
  </si>
  <si>
    <t>3377</t>
  </si>
  <si>
    <t>BISEPTOL 480</t>
  </si>
  <si>
    <t>400MG/80MG TBL NOB 20</t>
  </si>
  <si>
    <t>203954</t>
  </si>
  <si>
    <t>400MG/80MG TBL NOB 28</t>
  </si>
  <si>
    <t>Zolpidem</t>
  </si>
  <si>
    <t>198054</t>
  </si>
  <si>
    <t>SANVAL</t>
  </si>
  <si>
    <t>10MG TBL FLM 20</t>
  </si>
  <si>
    <t>Aciklovir</t>
  </si>
  <si>
    <t>155936</t>
  </si>
  <si>
    <t>HERPESIN 400</t>
  </si>
  <si>
    <t>400MG TBL NOB 25</t>
  </si>
  <si>
    <t>155937</t>
  </si>
  <si>
    <t>400MG TBL NOB 50</t>
  </si>
  <si>
    <t>Atorvastatin</t>
  </si>
  <si>
    <t>93016</t>
  </si>
  <si>
    <t>SORTIS</t>
  </si>
  <si>
    <t>20MG TBL FLM 30</t>
  </si>
  <si>
    <t>93018</t>
  </si>
  <si>
    <t>20MG TBL FLM 100</t>
  </si>
  <si>
    <t>Betaxolol</t>
  </si>
  <si>
    <t>49910</t>
  </si>
  <si>
    <t>LOKREN</t>
  </si>
  <si>
    <t>20MG TBL FLM 98</t>
  </si>
  <si>
    <t>Diosmin, kombinace</t>
  </si>
  <si>
    <t>185435</t>
  </si>
  <si>
    <t>DETRALEX</t>
  </si>
  <si>
    <t>500MG TBL FLM 120</t>
  </si>
  <si>
    <t>132908</t>
  </si>
  <si>
    <t>132646</t>
  </si>
  <si>
    <t>500MG TBL FLM 30</t>
  </si>
  <si>
    <t>Etofylin-nikotinát</t>
  </si>
  <si>
    <t>17983</t>
  </si>
  <si>
    <t>OXYPHYLLIN</t>
  </si>
  <si>
    <t>100MG TBL NOB 50</t>
  </si>
  <si>
    <t>Klopidogrel</t>
  </si>
  <si>
    <t>149480</t>
  </si>
  <si>
    <t>ZYLLT</t>
  </si>
  <si>
    <t>75MG TBL FLM 28</t>
  </si>
  <si>
    <t>149483</t>
  </si>
  <si>
    <t>75MG TBL FLM 56</t>
  </si>
  <si>
    <t>187424</t>
  </si>
  <si>
    <t>50MCG TBL NOB 50 II</t>
  </si>
  <si>
    <t>Nimesulid</t>
  </si>
  <si>
    <t>17187</t>
  </si>
  <si>
    <t>NIMESIL</t>
  </si>
  <si>
    <t>100MG POR GRA SUS 30</t>
  </si>
  <si>
    <t>Prednison</t>
  </si>
  <si>
    <t>2963</t>
  </si>
  <si>
    <t>PREDNISON 20 LÉČIVA</t>
  </si>
  <si>
    <t>20MG TBL NOB 20</t>
  </si>
  <si>
    <t>Ramipril a diuretika</t>
  </si>
  <si>
    <t>125099</t>
  </si>
  <si>
    <t>TRITAZIDE</t>
  </si>
  <si>
    <t>5MG/25MG TBL NOB 28</t>
  </si>
  <si>
    <t>125098</t>
  </si>
  <si>
    <t>2,5MG/12,5MG TBL NOB 28</t>
  </si>
  <si>
    <t>Rosuvastatin</t>
  </si>
  <si>
    <t>148070</t>
  </si>
  <si>
    <t>ROSUCARD</t>
  </si>
  <si>
    <t>10MG TBL FLM 90</t>
  </si>
  <si>
    <t>Telmisartan</t>
  </si>
  <si>
    <t>167666</t>
  </si>
  <si>
    <t>TOLURA</t>
  </si>
  <si>
    <t>40MG TBL NOB 28</t>
  </si>
  <si>
    <t>167667</t>
  </si>
  <si>
    <t>40MG TBL NOB 30</t>
  </si>
  <si>
    <t>163149</t>
  </si>
  <si>
    <t>HYPNOGEN</t>
  </si>
  <si>
    <t>10MG TBL FLM 100</t>
  </si>
  <si>
    <t>163145</t>
  </si>
  <si>
    <t>10MG TBL FLM 30</t>
  </si>
  <si>
    <t>214604</t>
  </si>
  <si>
    <t>214600</t>
  </si>
  <si>
    <t>214601</t>
  </si>
  <si>
    <t>Diklofenak</t>
  </si>
  <si>
    <t>75633</t>
  </si>
  <si>
    <t>DICLOFENAC AL RETARD</t>
  </si>
  <si>
    <t>100MG TBL PRO 100</t>
  </si>
  <si>
    <t>14075</t>
  </si>
  <si>
    <t>500MG TBL FLM 60</t>
  </si>
  <si>
    <t>169550</t>
  </si>
  <si>
    <t>METFORMIN MYLAN</t>
  </si>
  <si>
    <t>Methylprednisolon</t>
  </si>
  <si>
    <t>40368</t>
  </si>
  <si>
    <t>MEDROL</t>
  </si>
  <si>
    <t>4MG TBL NOB 30 I</t>
  </si>
  <si>
    <t>207527</t>
  </si>
  <si>
    <t>4MG TBL NOB 30 II</t>
  </si>
  <si>
    <t>58042</t>
  </si>
  <si>
    <t>BETALOC ZOK</t>
  </si>
  <si>
    <t>Telmisartan a diuretika</t>
  </si>
  <si>
    <t>26577</t>
  </si>
  <si>
    <t>MICARDISPLUS</t>
  </si>
  <si>
    <t>80MG/12,5MG TBL NOB 28X1</t>
  </si>
  <si>
    <t>26578</t>
  </si>
  <si>
    <t>80MG/12,5MG TBL NOB 28</t>
  </si>
  <si>
    <t>Klarithromycin</t>
  </si>
  <si>
    <t>53853</t>
  </si>
  <si>
    <t>KLACID 500</t>
  </si>
  <si>
    <t>500MG TBL FLM 14</t>
  </si>
  <si>
    <t>12891</t>
  </si>
  <si>
    <t>AULIN</t>
  </si>
  <si>
    <t>100MG TBL NOB 15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</si>
  <si>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</si>
  <si>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</si>
  <si>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</si>
  <si>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</si>
  <si>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</si>
  <si>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</si>
  <si>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M01AX17 - Nimesulid</t>
  </si>
  <si>
    <t>H02AB04 - Methylprednisolon</t>
  </si>
  <si>
    <t>C10AA07 - Rosuvastatin</t>
  </si>
  <si>
    <t>B01AC04 - Klopidogrel</t>
  </si>
  <si>
    <t>H03AA01 - Levothyroxin, sodná sůl</t>
  </si>
  <si>
    <t>R03AC02 - Salbutamol</t>
  </si>
  <si>
    <t>C07AB05 - Betaxolol</t>
  </si>
  <si>
    <t>A10BA02 - Metformin</t>
  </si>
  <si>
    <t>C10AA05 - Atorvastatin</t>
  </si>
  <si>
    <t>H03AA01</t>
  </si>
  <si>
    <t>A10BA02</t>
  </si>
  <si>
    <t>R03AC02</t>
  </si>
  <si>
    <t>B01AC04</t>
  </si>
  <si>
    <t>C07AB05</t>
  </si>
  <si>
    <t>C09BA05</t>
  </si>
  <si>
    <t>C09CA07</t>
  </si>
  <si>
    <t>C10AA05</t>
  </si>
  <si>
    <t>C10AA07</t>
  </si>
  <si>
    <t>M01AX17</t>
  </si>
  <si>
    <t>H02AB04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</si>
  <si>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</si>
  <si>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</si>
  <si>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</si>
  <si>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</si>
  <si>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</si>
  <si>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</si>
  <si>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ZA443</t>
  </si>
  <si>
    <t>Šátek trojcípý NT 136 x 96 x 96 cm 20002</t>
  </si>
  <si>
    <t>ZA446</t>
  </si>
  <si>
    <t>Vata buničitá přířezy 20 x 30 cm 1230200129</t>
  </si>
  <si>
    <t>ZA544</t>
  </si>
  <si>
    <t>Krytí inadine nepřilnavé 5,0 x 5,0 cm 1/10 SYS01481EE</t>
  </si>
  <si>
    <t>ZA547</t>
  </si>
  <si>
    <t>Krytí inadine nepřilnavé 9,5 x 9,5 cm 1/10 SYS01512EE</t>
  </si>
  <si>
    <t>ZB404</t>
  </si>
  <si>
    <t>Náplast cosmos 8 cm x 1 m 5403353</t>
  </si>
  <si>
    <t>ZC100</t>
  </si>
  <si>
    <t>Vata buničitá dělená 2 role / 500 ks 40 x 50 mm 1230200310</t>
  </si>
  <si>
    <t>ZI599</t>
  </si>
  <si>
    <t>Náplast curapor 10 x   8 cm 32913 ( 22121,  náhrada za cosmopor )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</si>
  <si>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</si>
  <si>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</si>
  <si>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</si>
  <si>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</si>
  <si>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</si>
  <si>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</si>
  <si>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</si>
  <si>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</si>
  <si>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</si>
  <si>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</si>
  <si>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</si>
  <si>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</si>
  <si>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</si>
  <si>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</si>
  <si>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</si>
  <si>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</si>
  <si>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</si>
  <si>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</si>
  <si>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</si>
  <si>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</si>
  <si>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</si>
  <si>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</si>
  <si>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</si>
  <si>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</si>
  <si>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</si>
  <si>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</si>
  <si>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</si>
  <si>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</si>
  <si>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</si>
  <si>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</si>
  <si>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ZB533</t>
  </si>
  <si>
    <t>Zkumavka na kovy 6 ml 456080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</si>
  <si>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</si>
  <si>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</si>
  <si>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</si>
  <si>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</si>
  <si>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</si>
  <si>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</si>
  <si>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</si>
  <si>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</si>
  <si>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</si>
  <si>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</si>
  <si>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</si>
  <si>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</si>
  <si>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</si>
  <si>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</si>
  <si>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</si>
  <si>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</si>
  <si>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</si>
  <si>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</si>
  <si>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ZA329</t>
  </si>
  <si>
    <t>Obinadlo fixa crep   6 cm x 4 m 1323100102</t>
  </si>
  <si>
    <t>ZI558</t>
  </si>
  <si>
    <t>Náplast curapor   7 x   5 cm 32912  (22120,  náhrada za cosmopor )</t>
  </si>
  <si>
    <t>ZN473</t>
  </si>
  <si>
    <t>Vata obvazová 200 g nesterilní skládaná 1321900103</t>
  </si>
  <si>
    <t>ZA789</t>
  </si>
  <si>
    <t>Stříkačka injekční 2-dílná 2 ml L Inject Solo 4606027V</t>
  </si>
  <si>
    <t>ZB006</t>
  </si>
  <si>
    <t>Teploměr digitální thermoval basic 9250391</t>
  </si>
  <si>
    <t>ZB759</t>
  </si>
  <si>
    <t>Zkumavka červená 8 ml gel 455071</t>
  </si>
  <si>
    <t>ZB776</t>
  </si>
  <si>
    <t>Zkumavka zelená 3 ml 454082</t>
  </si>
  <si>
    <t>ZF159</t>
  </si>
  <si>
    <t>Nádoba na kontaminovaný odpad 1 l 15-0002</t>
  </si>
  <si>
    <t>ZO814</t>
  </si>
  <si>
    <t>Svěrka nosní ke spirometrii plastová s molitanovým polstrem výměnným 892120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</si>
  <si>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</si>
  <si>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</si>
  <si>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</si>
  <si>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</si>
  <si>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</si>
  <si>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</si>
  <si>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</si>
  <si>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</si>
  <si>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</si>
  <si>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</si>
  <si>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</si>
  <si>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</si>
  <si>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PRAC: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</si>
  <si>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</si>
  <si>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</si>
  <si>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</si>
  <si>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</si>
  <si>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</si>
  <si>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</si>
  <si>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</si>
  <si>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</si>
  <si>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</si>
  <si>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Fialová Jarmila</t>
  </si>
  <si>
    <t>Frühaufová Eva</t>
  </si>
  <si>
    <t>Křibská Michaela</t>
  </si>
  <si>
    <t>Radiměřský Karel</t>
  </si>
  <si>
    <t>Schusterová Bronislava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</si>
  <si>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</si>
  <si>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</si>
  <si>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</si>
  <si>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</si>
  <si>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</si>
  <si>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</si>
  <si>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</si>
  <si>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</si>
  <si>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</si>
  <si>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0000527</t>
  </si>
  <si>
    <t>NATRIUM SALICYLICUM BIOTIKA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</si>
  <si>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</si>
  <si>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</si>
  <si>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</si>
  <si>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</si>
  <si>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</si>
  <si>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</si>
  <si>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</si>
  <si>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</si>
  <si>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</si>
  <si>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</si>
  <si>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</si>
  <si>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</si>
  <si>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</si>
  <si>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0,9%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</si>
  <si>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</si>
  <si>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</si>
  <si>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</si>
  <si>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</si>
  <si>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</si>
  <si>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</si>
  <si>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</si>
  <si>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</si>
  <si>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</si>
  <si>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</si>
  <si>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</si>
  <si>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</si>
  <si>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</si>
  <si>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</si>
  <si>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</si>
  <si>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</si>
  <si>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</si>
  <si>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</si>
  <si>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</si>
  <si>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</si>
  <si>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</si>
  <si>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</si>
  <si>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</si>
  <si>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</si>
  <si>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</si>
  <si>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</si>
  <si>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</si>
  <si>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</si>
  <si>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</si>
  <si>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</si>
  <si>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</si>
  <si>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</si>
  <si>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</si>
  <si>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</si>
  <si>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</si>
  <si>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</si>
  <si>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</si>
  <si>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</si>
  <si>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</si>
  <si>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</si>
  <si>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</si>
  <si>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</si>
  <si>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</si>
  <si>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</si>
  <si>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</si>
  <si>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</si>
  <si>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</si>
  <si>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</si>
  <si>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</si>
  <si>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</si>
  <si>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</si>
  <si>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</si>
  <si>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</si>
  <si>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</si>
  <si>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</si>
  <si>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</si>
  <si>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</si>
  <si>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</si>
  <si>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</si>
  <si>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</si>
  <si>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</si>
  <si>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</si>
  <si>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</si>
  <si>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01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</si>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</sst>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0.27364282331245338</c:v>
                </c:pt>
                <c:pt idx="1">
                  <c:v>0.26779401414919063</c:v>
                </c:pt>
                <c:pt idx="2">
                  <c:v>0.25909501546568453</c:v>
                </c:pt>
                <c:pt idx="3">
                  <c:v>0.24567548394567654</c:v>
                </c:pt>
                <c:pt idx="4">
                  <c:v>0.25101799281530063</c:v>
                </c:pt>
                <c:pt idx="5">
                  <c:v>0.25102298063867468</c:v>
                </c:pt>
                <c:pt idx="6">
                  <c:v>0.2253699845114821</c:v>
                </c:pt>
                <c:pt idx="7">
                  <c:v>0.21870749459916311</c:v>
                </c:pt>
                <c:pt idx="8">
                  <c:v>0.22463958006006293</c:v>
                </c:pt>
                <c:pt idx="9">
                  <c:v>0.23065784309484264</c:v>
                </c:pt>
                <c:pt idx="10">
                  <c:v>0.2317977312854296</c:v>
                </c:pt>
                <c:pt idx="11">
                  <c:v>0.22244531908777498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9109520"/>
        <c:axId val="-5291111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0.19749654785600876</c:v>
                </c:pt>
                <c:pt idx="1">
                  <c:v>0.19749654785600876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29114960"/>
        <c:axId val="-964611504"/>
      </c:scatterChart>
      <c:catAx>
        <c:axId val="-52910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2911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29111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29109520"/>
        <c:crosses val="autoZero"/>
        <c:crossBetween val="between"/>
      </c:valAx>
      <c:valAx>
        <c:axId val="-5291149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64611504"/>
        <c:crosses val="max"/>
        <c:crossBetween val="midCat"/>
      </c:valAx>
      <c:valAx>
        <c:axId val="-964611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291149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775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776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799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900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904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914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995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1008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408</v>
      </c>
      <c r="C5" s="438">
        <v>32686.170000000016</v>
      </c>
      <c r="D5" s="438">
        <v>352</v>
      </c>
      <c r="E5" s="438">
        <v>25238.500000000018</v>
      </c>
      <c r="F5" s="486">
        <v>0.77214614009533711</v>
      </c>
      <c r="G5" s="438">
        <v>278.5</v>
      </c>
      <c r="H5" s="486">
        <v>0.79119318181818177</v>
      </c>
      <c r="I5" s="438">
        <v>7447.6699999999992</v>
      </c>
      <c r="J5" s="486">
        <v>0.22785385990466289</v>
      </c>
      <c r="K5" s="438">
        <v>73.5</v>
      </c>
      <c r="L5" s="486">
        <v>0.20880681818181818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538</v>
      </c>
      <c r="C6" s="438">
        <v>32686.170000000016</v>
      </c>
      <c r="D6" s="438">
        <v>352</v>
      </c>
      <c r="E6" s="438">
        <v>25238.500000000018</v>
      </c>
      <c r="F6" s="486">
        <v>0.77214614009533711</v>
      </c>
      <c r="G6" s="438">
        <v>278.5</v>
      </c>
      <c r="H6" s="486">
        <v>0.79119318181818177</v>
      </c>
      <c r="I6" s="438">
        <v>7447.6699999999992</v>
      </c>
      <c r="J6" s="486">
        <v>0.22785385990466289</v>
      </c>
      <c r="K6" s="438">
        <v>73.5</v>
      </c>
      <c r="L6" s="486">
        <v>0.20880681818181818</v>
      </c>
      <c r="M6" s="438" t="s">
        <v>1</v>
      </c>
      <c r="N6" s="151"/>
    </row>
    <row r="7" spans="1:14" ht="14.4" customHeight="1" x14ac:dyDescent="0.3">
      <c r="A7" s="434" t="s">
        <v>407</v>
      </c>
      <c r="B7" s="435" t="s">
        <v>3</v>
      </c>
      <c r="C7" s="438">
        <v>32686.170000000016</v>
      </c>
      <c r="D7" s="438">
        <v>352</v>
      </c>
      <c r="E7" s="438">
        <v>25238.500000000018</v>
      </c>
      <c r="F7" s="486">
        <v>0.77214614009533711</v>
      </c>
      <c r="G7" s="438">
        <v>278.5</v>
      </c>
      <c r="H7" s="486">
        <v>0.79119318181818177</v>
      </c>
      <c r="I7" s="438">
        <v>7447.6699999999992</v>
      </c>
      <c r="J7" s="486">
        <v>0.22785385990466289</v>
      </c>
      <c r="K7" s="438">
        <v>73.5</v>
      </c>
      <c r="L7" s="486">
        <v>0.20880681818181818</v>
      </c>
      <c r="M7" s="438" t="s">
        <v>412</v>
      </c>
      <c r="N7" s="151"/>
    </row>
    <row r="9" spans="1:14" ht="14.4" customHeight="1" x14ac:dyDescent="0.3">
      <c r="A9" s="434">
        <v>19</v>
      </c>
      <c r="B9" s="435" t="s">
        <v>408</v>
      </c>
      <c r="C9" s="438" t="s">
        <v>409</v>
      </c>
      <c r="D9" s="438" t="s">
        <v>409</v>
      </c>
      <c r="E9" s="438" t="s">
        <v>409</v>
      </c>
      <c r="F9" s="486" t="s">
        <v>409</v>
      </c>
      <c r="G9" s="438" t="s">
        <v>409</v>
      </c>
      <c r="H9" s="486" t="s">
        <v>409</v>
      </c>
      <c r="I9" s="438" t="s">
        <v>409</v>
      </c>
      <c r="J9" s="486" t="s">
        <v>409</v>
      </c>
      <c r="K9" s="438" t="s">
        <v>409</v>
      </c>
      <c r="L9" s="486" t="s">
        <v>409</v>
      </c>
      <c r="M9" s="438" t="s">
        <v>69</v>
      </c>
      <c r="N9" s="151"/>
    </row>
    <row r="10" spans="1:14" ht="14.4" customHeight="1" x14ac:dyDescent="0.3">
      <c r="A10" s="434" t="s">
        <v>539</v>
      </c>
      <c r="B10" s="435" t="s">
        <v>538</v>
      </c>
      <c r="C10" s="438">
        <v>32686.170000000016</v>
      </c>
      <c r="D10" s="438">
        <v>352</v>
      </c>
      <c r="E10" s="438">
        <v>25238.500000000018</v>
      </c>
      <c r="F10" s="486">
        <v>0.77214614009533711</v>
      </c>
      <c r="G10" s="438">
        <v>278.5</v>
      </c>
      <c r="H10" s="486">
        <v>0.79119318181818177</v>
      </c>
      <c r="I10" s="438">
        <v>7447.6699999999992</v>
      </c>
      <c r="J10" s="486">
        <v>0.22785385990466289</v>
      </c>
      <c r="K10" s="438">
        <v>73.5</v>
      </c>
      <c r="L10" s="486">
        <v>0.20880681818181818</v>
      </c>
      <c r="M10" s="438" t="s">
        <v>1</v>
      </c>
      <c r="N10" s="151"/>
    </row>
    <row r="11" spans="1:14" ht="14.4" customHeight="1" x14ac:dyDescent="0.3">
      <c r="A11" s="434" t="s">
        <v>539</v>
      </c>
      <c r="B11" s="435" t="s">
        <v>540</v>
      </c>
      <c r="C11" s="438">
        <v>32686.170000000016</v>
      </c>
      <c r="D11" s="438">
        <v>352</v>
      </c>
      <c r="E11" s="438">
        <v>25238.500000000018</v>
      </c>
      <c r="F11" s="486">
        <v>0.77214614009533711</v>
      </c>
      <c r="G11" s="438">
        <v>278.5</v>
      </c>
      <c r="H11" s="486">
        <v>0.79119318181818177</v>
      </c>
      <c r="I11" s="438">
        <v>7447.6699999999992</v>
      </c>
      <c r="J11" s="486">
        <v>0.22785385990466289</v>
      </c>
      <c r="K11" s="438">
        <v>73.5</v>
      </c>
      <c r="L11" s="486">
        <v>0.20880681818181818</v>
      </c>
      <c r="M11" s="438" t="s">
        <v>416</v>
      </c>
      <c r="N11" s="151"/>
    </row>
    <row r="12" spans="1:14" ht="14.4" customHeight="1" x14ac:dyDescent="0.3">
      <c r="A12" s="434" t="s">
        <v>409</v>
      </c>
      <c r="B12" s="435" t="s">
        <v>409</v>
      </c>
      <c r="C12" s="438" t="s">
        <v>409</v>
      </c>
      <c r="D12" s="438" t="s">
        <v>409</v>
      </c>
      <c r="E12" s="438" t="s">
        <v>409</v>
      </c>
      <c r="F12" s="486" t="s">
        <v>409</v>
      </c>
      <c r="G12" s="438" t="s">
        <v>409</v>
      </c>
      <c r="H12" s="486" t="s">
        <v>409</v>
      </c>
      <c r="I12" s="438" t="s">
        <v>409</v>
      </c>
      <c r="J12" s="486" t="s">
        <v>409</v>
      </c>
      <c r="K12" s="438" t="s">
        <v>409</v>
      </c>
      <c r="L12" s="486" t="s">
        <v>409</v>
      </c>
      <c r="M12" s="438" t="s">
        <v>417</v>
      </c>
      <c r="N12" s="151"/>
    </row>
    <row r="13" spans="1:14" ht="14.4" customHeight="1" x14ac:dyDescent="0.3">
      <c r="A13" s="434" t="s">
        <v>407</v>
      </c>
      <c r="B13" s="435" t="s">
        <v>411</v>
      </c>
      <c r="C13" s="438">
        <v>32686.170000000016</v>
      </c>
      <c r="D13" s="438">
        <v>352</v>
      </c>
      <c r="E13" s="438">
        <v>25238.500000000018</v>
      </c>
      <c r="F13" s="486">
        <v>0.77214614009533711</v>
      </c>
      <c r="G13" s="438">
        <v>278.5</v>
      </c>
      <c r="H13" s="486">
        <v>0.79119318181818177</v>
      </c>
      <c r="I13" s="438">
        <v>7447.6699999999992</v>
      </c>
      <c r="J13" s="486">
        <v>0.22785385990466289</v>
      </c>
      <c r="K13" s="438">
        <v>73.5</v>
      </c>
      <c r="L13" s="486">
        <v>0.20880681818181818</v>
      </c>
      <c r="M13" s="438" t="s">
        <v>412</v>
      </c>
      <c r="N13" s="151"/>
    </row>
    <row r="14" spans="1:14" ht="14.4" customHeight="1" x14ac:dyDescent="0.3">
      <c r="A14" s="487" t="s">
        <v>541</v>
      </c>
    </row>
    <row r="15" spans="1:14" ht="14.4" customHeight="1" x14ac:dyDescent="0.3">
      <c r="A15" s="488" t="s">
        <v>542</v>
      </c>
    </row>
    <row r="16" spans="1:14" ht="14.4" customHeight="1" x14ac:dyDescent="0.3">
      <c r="A16" s="487" t="s">
        <v>543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544</v>
      </c>
      <c r="B5" s="480">
        <v>15714.830000000024</v>
      </c>
      <c r="C5" s="445">
        <v>1</v>
      </c>
      <c r="D5" s="493">
        <v>204</v>
      </c>
      <c r="E5" s="496" t="s">
        <v>544</v>
      </c>
      <c r="F5" s="480">
        <v>12994.840000000024</v>
      </c>
      <c r="G5" s="468">
        <v>0.82691572228271026</v>
      </c>
      <c r="H5" s="448">
        <v>170</v>
      </c>
      <c r="I5" s="469">
        <v>0.83333333333333337</v>
      </c>
      <c r="J5" s="499">
        <v>2719.99</v>
      </c>
      <c r="K5" s="468">
        <v>0.17308427771728971</v>
      </c>
      <c r="L5" s="448">
        <v>34</v>
      </c>
      <c r="M5" s="469">
        <v>0.16666666666666666</v>
      </c>
    </row>
    <row r="6" spans="1:13" ht="14.4" customHeight="1" x14ac:dyDescent="0.3">
      <c r="A6" s="490" t="s">
        <v>545</v>
      </c>
      <c r="B6" s="481">
        <v>4597.78</v>
      </c>
      <c r="C6" s="451">
        <v>1</v>
      </c>
      <c r="D6" s="494">
        <v>55</v>
      </c>
      <c r="E6" s="497" t="s">
        <v>545</v>
      </c>
      <c r="F6" s="481">
        <v>3514.4199999999996</v>
      </c>
      <c r="G6" s="470">
        <v>0.76437324099891679</v>
      </c>
      <c r="H6" s="454">
        <v>42</v>
      </c>
      <c r="I6" s="471">
        <v>0.76363636363636367</v>
      </c>
      <c r="J6" s="500">
        <v>1083.3600000000001</v>
      </c>
      <c r="K6" s="470">
        <v>0.23562675900108318</v>
      </c>
      <c r="L6" s="454">
        <v>13</v>
      </c>
      <c r="M6" s="471">
        <v>0.23636363636363636</v>
      </c>
    </row>
    <row r="7" spans="1:13" ht="14.4" customHeight="1" x14ac:dyDescent="0.3">
      <c r="A7" s="490" t="s">
        <v>546</v>
      </c>
      <c r="B7" s="481">
        <v>5659.03</v>
      </c>
      <c r="C7" s="451">
        <v>1</v>
      </c>
      <c r="D7" s="494">
        <v>27</v>
      </c>
      <c r="E7" s="497" t="s">
        <v>546</v>
      </c>
      <c r="F7" s="481">
        <v>5504.67</v>
      </c>
      <c r="G7" s="470">
        <v>0.9727232405553603</v>
      </c>
      <c r="H7" s="454">
        <v>19.5</v>
      </c>
      <c r="I7" s="471">
        <v>0.72222222222222221</v>
      </c>
      <c r="J7" s="500">
        <v>154.36000000000001</v>
      </c>
      <c r="K7" s="470">
        <v>2.7276759444639809E-2</v>
      </c>
      <c r="L7" s="454">
        <v>7.5</v>
      </c>
      <c r="M7" s="471">
        <v>0.27777777777777779</v>
      </c>
    </row>
    <row r="8" spans="1:13" ht="14.4" customHeight="1" x14ac:dyDescent="0.3">
      <c r="A8" s="490" t="s">
        <v>547</v>
      </c>
      <c r="B8" s="481">
        <v>6374.57</v>
      </c>
      <c r="C8" s="451">
        <v>1</v>
      </c>
      <c r="D8" s="494">
        <v>53</v>
      </c>
      <c r="E8" s="497" t="s">
        <v>547</v>
      </c>
      <c r="F8" s="481">
        <v>2929.2</v>
      </c>
      <c r="G8" s="470">
        <v>0.45951334756697315</v>
      </c>
      <c r="H8" s="454">
        <v>37</v>
      </c>
      <c r="I8" s="471">
        <v>0.69811320754716977</v>
      </c>
      <c r="J8" s="500">
        <v>3445.37</v>
      </c>
      <c r="K8" s="470">
        <v>0.54048665243302685</v>
      </c>
      <c r="L8" s="454">
        <v>16</v>
      </c>
      <c r="M8" s="471">
        <v>0.30188679245283018</v>
      </c>
    </row>
    <row r="9" spans="1:13" ht="14.4" customHeight="1" thickBot="1" x14ac:dyDescent="0.35">
      <c r="A9" s="491" t="s">
        <v>548</v>
      </c>
      <c r="B9" s="482">
        <v>339.96000000000004</v>
      </c>
      <c r="C9" s="457">
        <v>1</v>
      </c>
      <c r="D9" s="495">
        <v>13</v>
      </c>
      <c r="E9" s="498" t="s">
        <v>548</v>
      </c>
      <c r="F9" s="482">
        <v>295.37</v>
      </c>
      <c r="G9" s="472">
        <v>0.86883751029532874</v>
      </c>
      <c r="H9" s="460">
        <v>10</v>
      </c>
      <c r="I9" s="473">
        <v>0.76923076923076927</v>
      </c>
      <c r="J9" s="501">
        <v>44.59</v>
      </c>
      <c r="K9" s="472">
        <v>0.13116248970467112</v>
      </c>
      <c r="L9" s="460">
        <v>3</v>
      </c>
      <c r="M9" s="473">
        <v>0.23076923076923078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775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32686.170000000016</v>
      </c>
      <c r="N3" s="66">
        <f>SUBTOTAL(9,N7:N1048576)</f>
        <v>715</v>
      </c>
      <c r="O3" s="66">
        <f>SUBTOTAL(9,O7:O1048576)</f>
        <v>352</v>
      </c>
      <c r="P3" s="66">
        <f>SUBTOTAL(9,P7:P1048576)</f>
        <v>25238.500000000029</v>
      </c>
      <c r="Q3" s="67">
        <f>IF(M3=0,0,P3/M3)</f>
        <v>0.77214614009533744</v>
      </c>
      <c r="R3" s="66">
        <f>SUBTOTAL(9,R7:R1048576)</f>
        <v>554</v>
      </c>
      <c r="S3" s="67">
        <f>IF(N3=0,0,R3/N3)</f>
        <v>0.77482517482517488</v>
      </c>
      <c r="T3" s="66">
        <f>SUBTOTAL(9,T7:T1048576)</f>
        <v>278.5</v>
      </c>
      <c r="U3" s="68">
        <f>IF(O3=0,0,T3/O3)</f>
        <v>0.79119318181818177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408</v>
      </c>
      <c r="C7" s="508" t="s">
        <v>539</v>
      </c>
      <c r="D7" s="509" t="s">
        <v>773</v>
      </c>
      <c r="E7" s="510" t="s">
        <v>544</v>
      </c>
      <c r="F7" s="508" t="s">
        <v>538</v>
      </c>
      <c r="G7" s="508" t="s">
        <v>549</v>
      </c>
      <c r="H7" s="508" t="s">
        <v>409</v>
      </c>
      <c r="I7" s="508" t="s">
        <v>550</v>
      </c>
      <c r="J7" s="508" t="s">
        <v>551</v>
      </c>
      <c r="K7" s="508" t="s">
        <v>552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408</v>
      </c>
      <c r="C8" s="523" t="s">
        <v>539</v>
      </c>
      <c r="D8" s="524" t="s">
        <v>773</v>
      </c>
      <c r="E8" s="525" t="s">
        <v>544</v>
      </c>
      <c r="F8" s="523" t="s">
        <v>538</v>
      </c>
      <c r="G8" s="523" t="s">
        <v>553</v>
      </c>
      <c r="H8" s="523" t="s">
        <v>409</v>
      </c>
      <c r="I8" s="523" t="s">
        <v>554</v>
      </c>
      <c r="J8" s="523" t="s">
        <v>555</v>
      </c>
      <c r="K8" s="523" t="s">
        <v>556</v>
      </c>
      <c r="L8" s="526">
        <v>86.02</v>
      </c>
      <c r="M8" s="526">
        <v>86.02</v>
      </c>
      <c r="N8" s="523">
        <v>1</v>
      </c>
      <c r="O8" s="527">
        <v>0.5</v>
      </c>
      <c r="P8" s="526">
        <v>86.02</v>
      </c>
      <c r="Q8" s="528">
        <v>1</v>
      </c>
      <c r="R8" s="523">
        <v>1</v>
      </c>
      <c r="S8" s="528">
        <v>1</v>
      </c>
      <c r="T8" s="527">
        <v>0.5</v>
      </c>
      <c r="U8" s="529">
        <v>1</v>
      </c>
    </row>
    <row r="9" spans="1:21" ht="14.4" customHeight="1" x14ac:dyDescent="0.3">
      <c r="A9" s="522">
        <v>19</v>
      </c>
      <c r="B9" s="523" t="s">
        <v>408</v>
      </c>
      <c r="C9" s="523" t="s">
        <v>539</v>
      </c>
      <c r="D9" s="524" t="s">
        <v>773</v>
      </c>
      <c r="E9" s="525" t="s">
        <v>544</v>
      </c>
      <c r="F9" s="523" t="s">
        <v>538</v>
      </c>
      <c r="G9" s="523" t="s">
        <v>557</v>
      </c>
      <c r="H9" s="523" t="s">
        <v>409</v>
      </c>
      <c r="I9" s="523" t="s">
        <v>558</v>
      </c>
      <c r="J9" s="523" t="s">
        <v>559</v>
      </c>
      <c r="K9" s="523" t="s">
        <v>560</v>
      </c>
      <c r="L9" s="526">
        <v>42.05</v>
      </c>
      <c r="M9" s="526">
        <v>84.1</v>
      </c>
      <c r="N9" s="523">
        <v>2</v>
      </c>
      <c r="O9" s="527">
        <v>2</v>
      </c>
      <c r="P9" s="526">
        <v>84.1</v>
      </c>
      <c r="Q9" s="528">
        <v>1</v>
      </c>
      <c r="R9" s="523">
        <v>2</v>
      </c>
      <c r="S9" s="528">
        <v>1</v>
      </c>
      <c r="T9" s="527">
        <v>2</v>
      </c>
      <c r="U9" s="529">
        <v>1</v>
      </c>
    </row>
    <row r="10" spans="1:21" ht="14.4" customHeight="1" x14ac:dyDescent="0.3">
      <c r="A10" s="522">
        <v>19</v>
      </c>
      <c r="B10" s="523" t="s">
        <v>408</v>
      </c>
      <c r="C10" s="523" t="s">
        <v>539</v>
      </c>
      <c r="D10" s="524" t="s">
        <v>773</v>
      </c>
      <c r="E10" s="525" t="s">
        <v>544</v>
      </c>
      <c r="F10" s="523" t="s">
        <v>538</v>
      </c>
      <c r="G10" s="523" t="s">
        <v>557</v>
      </c>
      <c r="H10" s="523" t="s">
        <v>409</v>
      </c>
      <c r="I10" s="523" t="s">
        <v>561</v>
      </c>
      <c r="J10" s="523" t="s">
        <v>559</v>
      </c>
      <c r="K10" s="523" t="s">
        <v>562</v>
      </c>
      <c r="L10" s="526">
        <v>42.05</v>
      </c>
      <c r="M10" s="526">
        <v>42.05</v>
      </c>
      <c r="N10" s="523">
        <v>1</v>
      </c>
      <c r="O10" s="527">
        <v>1</v>
      </c>
      <c r="P10" s="526">
        <v>42.05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408</v>
      </c>
      <c r="C11" s="523" t="s">
        <v>539</v>
      </c>
      <c r="D11" s="524" t="s">
        <v>773</v>
      </c>
      <c r="E11" s="525" t="s">
        <v>544</v>
      </c>
      <c r="F11" s="523" t="s">
        <v>538</v>
      </c>
      <c r="G11" s="523" t="s">
        <v>563</v>
      </c>
      <c r="H11" s="523" t="s">
        <v>409</v>
      </c>
      <c r="I11" s="523" t="s">
        <v>564</v>
      </c>
      <c r="J11" s="523" t="s">
        <v>565</v>
      </c>
      <c r="K11" s="523" t="s">
        <v>566</v>
      </c>
      <c r="L11" s="526">
        <v>84.9</v>
      </c>
      <c r="M11" s="526">
        <v>84.9</v>
      </c>
      <c r="N11" s="523">
        <v>1</v>
      </c>
      <c r="O11" s="527">
        <v>1</v>
      </c>
      <c r="P11" s="526">
        <v>84.9</v>
      </c>
      <c r="Q11" s="528">
        <v>1</v>
      </c>
      <c r="R11" s="523">
        <v>1</v>
      </c>
      <c r="S11" s="528">
        <v>1</v>
      </c>
      <c r="T11" s="527">
        <v>1</v>
      </c>
      <c r="U11" s="529">
        <v>1</v>
      </c>
    </row>
    <row r="12" spans="1:21" ht="14.4" customHeight="1" x14ac:dyDescent="0.3">
      <c r="A12" s="522">
        <v>19</v>
      </c>
      <c r="B12" s="523" t="s">
        <v>408</v>
      </c>
      <c r="C12" s="523" t="s">
        <v>539</v>
      </c>
      <c r="D12" s="524" t="s">
        <v>773</v>
      </c>
      <c r="E12" s="525" t="s">
        <v>544</v>
      </c>
      <c r="F12" s="523" t="s">
        <v>538</v>
      </c>
      <c r="G12" s="523" t="s">
        <v>567</v>
      </c>
      <c r="H12" s="523" t="s">
        <v>409</v>
      </c>
      <c r="I12" s="523" t="s">
        <v>568</v>
      </c>
      <c r="J12" s="523" t="s">
        <v>569</v>
      </c>
      <c r="K12" s="523" t="s">
        <v>570</v>
      </c>
      <c r="L12" s="526">
        <v>0</v>
      </c>
      <c r="M12" s="526">
        <v>0</v>
      </c>
      <c r="N12" s="523">
        <v>1</v>
      </c>
      <c r="O12" s="527">
        <v>1</v>
      </c>
      <c r="P12" s="526">
        <v>0</v>
      </c>
      <c r="Q12" s="528"/>
      <c r="R12" s="523">
        <v>1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408</v>
      </c>
      <c r="C13" s="523" t="s">
        <v>539</v>
      </c>
      <c r="D13" s="524" t="s">
        <v>773</v>
      </c>
      <c r="E13" s="525" t="s">
        <v>544</v>
      </c>
      <c r="F13" s="523" t="s">
        <v>538</v>
      </c>
      <c r="G13" s="523" t="s">
        <v>571</v>
      </c>
      <c r="H13" s="523" t="s">
        <v>409</v>
      </c>
      <c r="I13" s="523" t="s">
        <v>572</v>
      </c>
      <c r="J13" s="523" t="s">
        <v>573</v>
      </c>
      <c r="K13" s="523" t="s">
        <v>574</v>
      </c>
      <c r="L13" s="526">
        <v>44.59</v>
      </c>
      <c r="M13" s="526">
        <v>14848.470000000023</v>
      </c>
      <c r="N13" s="523">
        <v>333</v>
      </c>
      <c r="O13" s="527">
        <v>165</v>
      </c>
      <c r="P13" s="526">
        <v>12128.480000000023</v>
      </c>
      <c r="Q13" s="528">
        <v>0.81681681681681717</v>
      </c>
      <c r="R13" s="523">
        <v>272</v>
      </c>
      <c r="S13" s="528">
        <v>0.81681681681681684</v>
      </c>
      <c r="T13" s="527">
        <v>136.5</v>
      </c>
      <c r="U13" s="529">
        <v>0.82727272727272727</v>
      </c>
    </row>
    <row r="14" spans="1:21" ht="14.4" customHeight="1" x14ac:dyDescent="0.3">
      <c r="A14" s="522">
        <v>19</v>
      </c>
      <c r="B14" s="523" t="s">
        <v>408</v>
      </c>
      <c r="C14" s="523" t="s">
        <v>539</v>
      </c>
      <c r="D14" s="524" t="s">
        <v>773</v>
      </c>
      <c r="E14" s="525" t="s">
        <v>544</v>
      </c>
      <c r="F14" s="523" t="s">
        <v>538</v>
      </c>
      <c r="G14" s="523" t="s">
        <v>575</v>
      </c>
      <c r="H14" s="523" t="s">
        <v>774</v>
      </c>
      <c r="I14" s="523" t="s">
        <v>576</v>
      </c>
      <c r="J14" s="523" t="s">
        <v>577</v>
      </c>
      <c r="K14" s="523" t="s">
        <v>578</v>
      </c>
      <c r="L14" s="526">
        <v>46.07</v>
      </c>
      <c r="M14" s="526">
        <v>46.07</v>
      </c>
      <c r="N14" s="523">
        <v>1</v>
      </c>
      <c r="O14" s="527">
        <v>1</v>
      </c>
      <c r="P14" s="526">
        <v>46.07</v>
      </c>
      <c r="Q14" s="528">
        <v>1</v>
      </c>
      <c r="R14" s="523">
        <v>1</v>
      </c>
      <c r="S14" s="528">
        <v>1</v>
      </c>
      <c r="T14" s="527">
        <v>1</v>
      </c>
      <c r="U14" s="529">
        <v>1</v>
      </c>
    </row>
    <row r="15" spans="1:21" ht="14.4" customHeight="1" x14ac:dyDescent="0.3">
      <c r="A15" s="522">
        <v>19</v>
      </c>
      <c r="B15" s="523" t="s">
        <v>408</v>
      </c>
      <c r="C15" s="523" t="s">
        <v>539</v>
      </c>
      <c r="D15" s="524" t="s">
        <v>773</v>
      </c>
      <c r="E15" s="525" t="s">
        <v>544</v>
      </c>
      <c r="F15" s="523" t="s">
        <v>538</v>
      </c>
      <c r="G15" s="523" t="s">
        <v>579</v>
      </c>
      <c r="H15" s="523" t="s">
        <v>409</v>
      </c>
      <c r="I15" s="523" t="s">
        <v>580</v>
      </c>
      <c r="J15" s="523" t="s">
        <v>581</v>
      </c>
      <c r="K15" s="523" t="s">
        <v>582</v>
      </c>
      <c r="L15" s="526">
        <v>34.19</v>
      </c>
      <c r="M15" s="526">
        <v>102.57</v>
      </c>
      <c r="N15" s="523">
        <v>3</v>
      </c>
      <c r="O15" s="527">
        <v>1</v>
      </c>
      <c r="P15" s="526">
        <v>102.57</v>
      </c>
      <c r="Q15" s="528">
        <v>1</v>
      </c>
      <c r="R15" s="523">
        <v>3</v>
      </c>
      <c r="S15" s="528">
        <v>1</v>
      </c>
      <c r="T15" s="527">
        <v>1</v>
      </c>
      <c r="U15" s="529">
        <v>1</v>
      </c>
    </row>
    <row r="16" spans="1:21" ht="14.4" customHeight="1" x14ac:dyDescent="0.3">
      <c r="A16" s="522">
        <v>19</v>
      </c>
      <c r="B16" s="523" t="s">
        <v>408</v>
      </c>
      <c r="C16" s="523" t="s">
        <v>539</v>
      </c>
      <c r="D16" s="524" t="s">
        <v>773</v>
      </c>
      <c r="E16" s="525" t="s">
        <v>544</v>
      </c>
      <c r="F16" s="523" t="s">
        <v>538</v>
      </c>
      <c r="G16" s="523" t="s">
        <v>583</v>
      </c>
      <c r="H16" s="523" t="s">
        <v>409</v>
      </c>
      <c r="I16" s="523" t="s">
        <v>584</v>
      </c>
      <c r="J16" s="523" t="s">
        <v>585</v>
      </c>
      <c r="K16" s="523" t="s">
        <v>586</v>
      </c>
      <c r="L16" s="526">
        <v>0</v>
      </c>
      <c r="M16" s="526">
        <v>0</v>
      </c>
      <c r="N16" s="523">
        <v>5</v>
      </c>
      <c r="O16" s="527">
        <v>3</v>
      </c>
      <c r="P16" s="526">
        <v>0</v>
      </c>
      <c r="Q16" s="528"/>
      <c r="R16" s="523">
        <v>4</v>
      </c>
      <c r="S16" s="528">
        <v>0.8</v>
      </c>
      <c r="T16" s="527">
        <v>2</v>
      </c>
      <c r="U16" s="529">
        <v>0.66666666666666663</v>
      </c>
    </row>
    <row r="17" spans="1:21" ht="14.4" customHeight="1" x14ac:dyDescent="0.3">
      <c r="A17" s="522">
        <v>19</v>
      </c>
      <c r="B17" s="523" t="s">
        <v>408</v>
      </c>
      <c r="C17" s="523" t="s">
        <v>539</v>
      </c>
      <c r="D17" s="524" t="s">
        <v>773</v>
      </c>
      <c r="E17" s="525" t="s">
        <v>544</v>
      </c>
      <c r="F17" s="523" t="s">
        <v>538</v>
      </c>
      <c r="G17" s="523" t="s">
        <v>587</v>
      </c>
      <c r="H17" s="523" t="s">
        <v>409</v>
      </c>
      <c r="I17" s="523" t="s">
        <v>588</v>
      </c>
      <c r="J17" s="523" t="s">
        <v>589</v>
      </c>
      <c r="K17" s="523" t="s">
        <v>590</v>
      </c>
      <c r="L17" s="526">
        <v>0</v>
      </c>
      <c r="M17" s="526">
        <v>0</v>
      </c>
      <c r="N17" s="523">
        <v>40</v>
      </c>
      <c r="O17" s="527">
        <v>16.5</v>
      </c>
      <c r="P17" s="526">
        <v>0</v>
      </c>
      <c r="Q17" s="528"/>
      <c r="R17" s="523">
        <v>34</v>
      </c>
      <c r="S17" s="528">
        <v>0.85</v>
      </c>
      <c r="T17" s="527">
        <v>14</v>
      </c>
      <c r="U17" s="529">
        <v>0.84848484848484851</v>
      </c>
    </row>
    <row r="18" spans="1:21" ht="14.4" customHeight="1" x14ac:dyDescent="0.3">
      <c r="A18" s="522">
        <v>19</v>
      </c>
      <c r="B18" s="523" t="s">
        <v>408</v>
      </c>
      <c r="C18" s="523" t="s">
        <v>539</v>
      </c>
      <c r="D18" s="524" t="s">
        <v>773</v>
      </c>
      <c r="E18" s="525" t="s">
        <v>544</v>
      </c>
      <c r="F18" s="523" t="s">
        <v>538</v>
      </c>
      <c r="G18" s="523" t="s">
        <v>587</v>
      </c>
      <c r="H18" s="523" t="s">
        <v>409</v>
      </c>
      <c r="I18" s="523" t="s">
        <v>591</v>
      </c>
      <c r="J18" s="523" t="s">
        <v>589</v>
      </c>
      <c r="K18" s="523" t="s">
        <v>590</v>
      </c>
      <c r="L18" s="526">
        <v>0</v>
      </c>
      <c r="M18" s="526">
        <v>0</v>
      </c>
      <c r="N18" s="523">
        <v>10</v>
      </c>
      <c r="O18" s="527">
        <v>5</v>
      </c>
      <c r="P18" s="526">
        <v>0</v>
      </c>
      <c r="Q18" s="528"/>
      <c r="R18" s="523">
        <v>10</v>
      </c>
      <c r="S18" s="528">
        <v>1</v>
      </c>
      <c r="T18" s="527">
        <v>5</v>
      </c>
      <c r="U18" s="529">
        <v>1</v>
      </c>
    </row>
    <row r="19" spans="1:21" ht="14.4" customHeight="1" x14ac:dyDescent="0.3">
      <c r="A19" s="522">
        <v>19</v>
      </c>
      <c r="B19" s="523" t="s">
        <v>408</v>
      </c>
      <c r="C19" s="523" t="s">
        <v>539</v>
      </c>
      <c r="D19" s="524" t="s">
        <v>773</v>
      </c>
      <c r="E19" s="525" t="s">
        <v>544</v>
      </c>
      <c r="F19" s="523" t="s">
        <v>538</v>
      </c>
      <c r="G19" s="523" t="s">
        <v>592</v>
      </c>
      <c r="H19" s="523" t="s">
        <v>409</v>
      </c>
      <c r="I19" s="523" t="s">
        <v>593</v>
      </c>
      <c r="J19" s="523" t="s">
        <v>594</v>
      </c>
      <c r="K19" s="523" t="s">
        <v>595</v>
      </c>
      <c r="L19" s="526">
        <v>184.44</v>
      </c>
      <c r="M19" s="526">
        <v>184.44</v>
      </c>
      <c r="N19" s="523">
        <v>1</v>
      </c>
      <c r="O19" s="527">
        <v>0.5</v>
      </c>
      <c r="P19" s="526">
        <v>184.44</v>
      </c>
      <c r="Q19" s="528">
        <v>1</v>
      </c>
      <c r="R19" s="523">
        <v>1</v>
      </c>
      <c r="S19" s="528">
        <v>1</v>
      </c>
      <c r="T19" s="527">
        <v>0.5</v>
      </c>
      <c r="U19" s="529">
        <v>1</v>
      </c>
    </row>
    <row r="20" spans="1:21" ht="14.4" customHeight="1" x14ac:dyDescent="0.3">
      <c r="A20" s="522">
        <v>19</v>
      </c>
      <c r="B20" s="523" t="s">
        <v>408</v>
      </c>
      <c r="C20" s="523" t="s">
        <v>539</v>
      </c>
      <c r="D20" s="524" t="s">
        <v>773</v>
      </c>
      <c r="E20" s="525" t="s">
        <v>544</v>
      </c>
      <c r="F20" s="523" t="s">
        <v>538</v>
      </c>
      <c r="G20" s="523" t="s">
        <v>596</v>
      </c>
      <c r="H20" s="523" t="s">
        <v>409</v>
      </c>
      <c r="I20" s="523" t="s">
        <v>597</v>
      </c>
      <c r="J20" s="523" t="s">
        <v>598</v>
      </c>
      <c r="K20" s="523" t="s">
        <v>599</v>
      </c>
      <c r="L20" s="526">
        <v>0</v>
      </c>
      <c r="M20" s="526">
        <v>0</v>
      </c>
      <c r="N20" s="523">
        <v>5</v>
      </c>
      <c r="O20" s="527">
        <v>3</v>
      </c>
      <c r="P20" s="526">
        <v>0</v>
      </c>
      <c r="Q20" s="528"/>
      <c r="R20" s="523">
        <v>1</v>
      </c>
      <c r="S20" s="528">
        <v>0.2</v>
      </c>
      <c r="T20" s="527">
        <v>1</v>
      </c>
      <c r="U20" s="529">
        <v>0.33333333333333331</v>
      </c>
    </row>
    <row r="21" spans="1:21" ht="14.4" customHeight="1" x14ac:dyDescent="0.3">
      <c r="A21" s="522">
        <v>19</v>
      </c>
      <c r="B21" s="523" t="s">
        <v>408</v>
      </c>
      <c r="C21" s="523" t="s">
        <v>539</v>
      </c>
      <c r="D21" s="524" t="s">
        <v>773</v>
      </c>
      <c r="E21" s="525" t="s">
        <v>544</v>
      </c>
      <c r="F21" s="523" t="s">
        <v>538</v>
      </c>
      <c r="G21" s="523" t="s">
        <v>600</v>
      </c>
      <c r="H21" s="523" t="s">
        <v>409</v>
      </c>
      <c r="I21" s="523" t="s">
        <v>601</v>
      </c>
      <c r="J21" s="523" t="s">
        <v>602</v>
      </c>
      <c r="K21" s="523" t="s">
        <v>603</v>
      </c>
      <c r="L21" s="526">
        <v>90.53</v>
      </c>
      <c r="M21" s="526">
        <v>90.53</v>
      </c>
      <c r="N21" s="523">
        <v>1</v>
      </c>
      <c r="O21" s="527">
        <v>1</v>
      </c>
      <c r="P21" s="526">
        <v>90.53</v>
      </c>
      <c r="Q21" s="528">
        <v>1</v>
      </c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408</v>
      </c>
      <c r="C22" s="523" t="s">
        <v>539</v>
      </c>
      <c r="D22" s="524" t="s">
        <v>773</v>
      </c>
      <c r="E22" s="525" t="s">
        <v>544</v>
      </c>
      <c r="F22" s="523" t="s">
        <v>538</v>
      </c>
      <c r="G22" s="523" t="s">
        <v>604</v>
      </c>
      <c r="H22" s="523" t="s">
        <v>409</v>
      </c>
      <c r="I22" s="523" t="s">
        <v>605</v>
      </c>
      <c r="J22" s="523" t="s">
        <v>606</v>
      </c>
      <c r="K22" s="523" t="s">
        <v>607</v>
      </c>
      <c r="L22" s="526">
        <v>0</v>
      </c>
      <c r="M22" s="526">
        <v>0</v>
      </c>
      <c r="N22" s="523">
        <v>1</v>
      </c>
      <c r="O22" s="527">
        <v>1</v>
      </c>
      <c r="P22" s="526">
        <v>0</v>
      </c>
      <c r="Q22" s="528"/>
      <c r="R22" s="523">
        <v>1</v>
      </c>
      <c r="S22" s="528">
        <v>1</v>
      </c>
      <c r="T22" s="527">
        <v>1</v>
      </c>
      <c r="U22" s="529">
        <v>1</v>
      </c>
    </row>
    <row r="23" spans="1:21" ht="14.4" customHeight="1" x14ac:dyDescent="0.3">
      <c r="A23" s="522">
        <v>19</v>
      </c>
      <c r="B23" s="523" t="s">
        <v>408</v>
      </c>
      <c r="C23" s="523" t="s">
        <v>539</v>
      </c>
      <c r="D23" s="524" t="s">
        <v>773</v>
      </c>
      <c r="E23" s="525" t="s">
        <v>544</v>
      </c>
      <c r="F23" s="523" t="s">
        <v>538</v>
      </c>
      <c r="G23" s="523" t="s">
        <v>608</v>
      </c>
      <c r="H23" s="523" t="s">
        <v>409</v>
      </c>
      <c r="I23" s="523" t="s">
        <v>609</v>
      </c>
      <c r="J23" s="523" t="s">
        <v>610</v>
      </c>
      <c r="K23" s="523" t="s">
        <v>611</v>
      </c>
      <c r="L23" s="526">
        <v>54.46</v>
      </c>
      <c r="M23" s="526">
        <v>108.92</v>
      </c>
      <c r="N23" s="523">
        <v>2</v>
      </c>
      <c r="O23" s="527">
        <v>0.5</v>
      </c>
      <c r="P23" s="526">
        <v>108.92</v>
      </c>
      <c r="Q23" s="528">
        <v>1</v>
      </c>
      <c r="R23" s="523">
        <v>2</v>
      </c>
      <c r="S23" s="528">
        <v>1</v>
      </c>
      <c r="T23" s="527">
        <v>0.5</v>
      </c>
      <c r="U23" s="529">
        <v>1</v>
      </c>
    </row>
    <row r="24" spans="1:21" ht="14.4" customHeight="1" x14ac:dyDescent="0.3">
      <c r="A24" s="522">
        <v>19</v>
      </c>
      <c r="B24" s="523" t="s">
        <v>408</v>
      </c>
      <c r="C24" s="523" t="s">
        <v>539</v>
      </c>
      <c r="D24" s="524" t="s">
        <v>773</v>
      </c>
      <c r="E24" s="525" t="s">
        <v>545</v>
      </c>
      <c r="F24" s="523" t="s">
        <v>538</v>
      </c>
      <c r="G24" s="523" t="s">
        <v>612</v>
      </c>
      <c r="H24" s="523" t="s">
        <v>409</v>
      </c>
      <c r="I24" s="523" t="s">
        <v>613</v>
      </c>
      <c r="J24" s="523" t="s">
        <v>614</v>
      </c>
      <c r="K24" s="523" t="s">
        <v>615</v>
      </c>
      <c r="L24" s="526">
        <v>154.36000000000001</v>
      </c>
      <c r="M24" s="526">
        <v>308.72000000000003</v>
      </c>
      <c r="N24" s="523">
        <v>2</v>
      </c>
      <c r="O24" s="527">
        <v>2</v>
      </c>
      <c r="P24" s="526">
        <v>154.36000000000001</v>
      </c>
      <c r="Q24" s="528">
        <v>0.5</v>
      </c>
      <c r="R24" s="523">
        <v>1</v>
      </c>
      <c r="S24" s="528">
        <v>0.5</v>
      </c>
      <c r="T24" s="527">
        <v>1</v>
      </c>
      <c r="U24" s="529">
        <v>0.5</v>
      </c>
    </row>
    <row r="25" spans="1:21" ht="14.4" customHeight="1" x14ac:dyDescent="0.3">
      <c r="A25" s="522">
        <v>19</v>
      </c>
      <c r="B25" s="523" t="s">
        <v>408</v>
      </c>
      <c r="C25" s="523" t="s">
        <v>539</v>
      </c>
      <c r="D25" s="524" t="s">
        <v>773</v>
      </c>
      <c r="E25" s="525" t="s">
        <v>545</v>
      </c>
      <c r="F25" s="523" t="s">
        <v>538</v>
      </c>
      <c r="G25" s="523" t="s">
        <v>612</v>
      </c>
      <c r="H25" s="523" t="s">
        <v>409</v>
      </c>
      <c r="I25" s="523" t="s">
        <v>616</v>
      </c>
      <c r="J25" s="523" t="s">
        <v>614</v>
      </c>
      <c r="K25" s="523" t="s">
        <v>617</v>
      </c>
      <c r="L25" s="526">
        <v>154.36000000000001</v>
      </c>
      <c r="M25" s="526">
        <v>154.36000000000001</v>
      </c>
      <c r="N25" s="523">
        <v>1</v>
      </c>
      <c r="O25" s="527">
        <v>1</v>
      </c>
      <c r="P25" s="526">
        <v>154.36000000000001</v>
      </c>
      <c r="Q25" s="528">
        <v>1</v>
      </c>
      <c r="R25" s="523">
        <v>1</v>
      </c>
      <c r="S25" s="528">
        <v>1</v>
      </c>
      <c r="T25" s="527">
        <v>1</v>
      </c>
      <c r="U25" s="529">
        <v>1</v>
      </c>
    </row>
    <row r="26" spans="1:21" ht="14.4" customHeight="1" x14ac:dyDescent="0.3">
      <c r="A26" s="522">
        <v>19</v>
      </c>
      <c r="B26" s="523" t="s">
        <v>408</v>
      </c>
      <c r="C26" s="523" t="s">
        <v>539</v>
      </c>
      <c r="D26" s="524" t="s">
        <v>773</v>
      </c>
      <c r="E26" s="525" t="s">
        <v>545</v>
      </c>
      <c r="F26" s="523" t="s">
        <v>538</v>
      </c>
      <c r="G26" s="523" t="s">
        <v>612</v>
      </c>
      <c r="H26" s="523" t="s">
        <v>409</v>
      </c>
      <c r="I26" s="523" t="s">
        <v>618</v>
      </c>
      <c r="J26" s="523" t="s">
        <v>614</v>
      </c>
      <c r="K26" s="523" t="s">
        <v>617</v>
      </c>
      <c r="L26" s="526">
        <v>0</v>
      </c>
      <c r="M26" s="526">
        <v>0</v>
      </c>
      <c r="N26" s="523">
        <v>1</v>
      </c>
      <c r="O26" s="527">
        <v>1</v>
      </c>
      <c r="P26" s="526"/>
      <c r="Q26" s="528"/>
      <c r="R26" s="523"/>
      <c r="S26" s="528">
        <v>0</v>
      </c>
      <c r="T26" s="527"/>
      <c r="U26" s="529">
        <v>0</v>
      </c>
    </row>
    <row r="27" spans="1:21" ht="14.4" customHeight="1" x14ac:dyDescent="0.3">
      <c r="A27" s="522">
        <v>19</v>
      </c>
      <c r="B27" s="523" t="s">
        <v>408</v>
      </c>
      <c r="C27" s="523" t="s">
        <v>539</v>
      </c>
      <c r="D27" s="524" t="s">
        <v>773</v>
      </c>
      <c r="E27" s="525" t="s">
        <v>545</v>
      </c>
      <c r="F27" s="523" t="s">
        <v>538</v>
      </c>
      <c r="G27" s="523" t="s">
        <v>619</v>
      </c>
      <c r="H27" s="523" t="s">
        <v>409</v>
      </c>
      <c r="I27" s="523" t="s">
        <v>620</v>
      </c>
      <c r="J27" s="523" t="s">
        <v>621</v>
      </c>
      <c r="K27" s="523" t="s">
        <v>622</v>
      </c>
      <c r="L27" s="526">
        <v>36.35</v>
      </c>
      <c r="M27" s="526">
        <v>36.35</v>
      </c>
      <c r="N27" s="523">
        <v>1</v>
      </c>
      <c r="O27" s="527">
        <v>1</v>
      </c>
      <c r="P27" s="526">
        <v>36.35</v>
      </c>
      <c r="Q27" s="528">
        <v>1</v>
      </c>
      <c r="R27" s="523">
        <v>1</v>
      </c>
      <c r="S27" s="528">
        <v>1</v>
      </c>
      <c r="T27" s="527">
        <v>1</v>
      </c>
      <c r="U27" s="529">
        <v>1</v>
      </c>
    </row>
    <row r="28" spans="1:21" ht="14.4" customHeight="1" x14ac:dyDescent="0.3">
      <c r="A28" s="522">
        <v>19</v>
      </c>
      <c r="B28" s="523" t="s">
        <v>408</v>
      </c>
      <c r="C28" s="523" t="s">
        <v>539</v>
      </c>
      <c r="D28" s="524" t="s">
        <v>773</v>
      </c>
      <c r="E28" s="525" t="s">
        <v>545</v>
      </c>
      <c r="F28" s="523" t="s">
        <v>538</v>
      </c>
      <c r="G28" s="523" t="s">
        <v>623</v>
      </c>
      <c r="H28" s="523" t="s">
        <v>409</v>
      </c>
      <c r="I28" s="523" t="s">
        <v>624</v>
      </c>
      <c r="J28" s="523" t="s">
        <v>625</v>
      </c>
      <c r="K28" s="523" t="s">
        <v>626</v>
      </c>
      <c r="L28" s="526">
        <v>48.09</v>
      </c>
      <c r="M28" s="526">
        <v>48.09</v>
      </c>
      <c r="N28" s="523">
        <v>1</v>
      </c>
      <c r="O28" s="527">
        <v>1</v>
      </c>
      <c r="P28" s="526">
        <v>48.09</v>
      </c>
      <c r="Q28" s="528">
        <v>1</v>
      </c>
      <c r="R28" s="523">
        <v>1</v>
      </c>
      <c r="S28" s="528">
        <v>1</v>
      </c>
      <c r="T28" s="527">
        <v>1</v>
      </c>
      <c r="U28" s="529">
        <v>1</v>
      </c>
    </row>
    <row r="29" spans="1:21" ht="14.4" customHeight="1" x14ac:dyDescent="0.3">
      <c r="A29" s="522">
        <v>19</v>
      </c>
      <c r="B29" s="523" t="s">
        <v>408</v>
      </c>
      <c r="C29" s="523" t="s">
        <v>539</v>
      </c>
      <c r="D29" s="524" t="s">
        <v>773</v>
      </c>
      <c r="E29" s="525" t="s">
        <v>545</v>
      </c>
      <c r="F29" s="523" t="s">
        <v>538</v>
      </c>
      <c r="G29" s="523" t="s">
        <v>627</v>
      </c>
      <c r="H29" s="523" t="s">
        <v>409</v>
      </c>
      <c r="I29" s="523" t="s">
        <v>628</v>
      </c>
      <c r="J29" s="523" t="s">
        <v>629</v>
      </c>
      <c r="K29" s="523" t="s">
        <v>630</v>
      </c>
      <c r="L29" s="526">
        <v>0</v>
      </c>
      <c r="M29" s="526">
        <v>0</v>
      </c>
      <c r="N29" s="523">
        <v>1</v>
      </c>
      <c r="O29" s="527">
        <v>1</v>
      </c>
      <c r="P29" s="526">
        <v>0</v>
      </c>
      <c r="Q29" s="528"/>
      <c r="R29" s="523">
        <v>1</v>
      </c>
      <c r="S29" s="528">
        <v>1</v>
      </c>
      <c r="T29" s="527">
        <v>1</v>
      </c>
      <c r="U29" s="529">
        <v>1</v>
      </c>
    </row>
    <row r="30" spans="1:21" ht="14.4" customHeight="1" x14ac:dyDescent="0.3">
      <c r="A30" s="522">
        <v>19</v>
      </c>
      <c r="B30" s="523" t="s">
        <v>408</v>
      </c>
      <c r="C30" s="523" t="s">
        <v>539</v>
      </c>
      <c r="D30" s="524" t="s">
        <v>773</v>
      </c>
      <c r="E30" s="525" t="s">
        <v>545</v>
      </c>
      <c r="F30" s="523" t="s">
        <v>538</v>
      </c>
      <c r="G30" s="523" t="s">
        <v>571</v>
      </c>
      <c r="H30" s="523" t="s">
        <v>409</v>
      </c>
      <c r="I30" s="523" t="s">
        <v>572</v>
      </c>
      <c r="J30" s="523" t="s">
        <v>573</v>
      </c>
      <c r="K30" s="523" t="s">
        <v>574</v>
      </c>
      <c r="L30" s="526">
        <v>44.59</v>
      </c>
      <c r="M30" s="526">
        <v>2764.58</v>
      </c>
      <c r="N30" s="523">
        <v>62</v>
      </c>
      <c r="O30" s="527">
        <v>31</v>
      </c>
      <c r="P30" s="526">
        <v>2497.04</v>
      </c>
      <c r="Q30" s="528">
        <v>0.90322580645161288</v>
      </c>
      <c r="R30" s="523">
        <v>56</v>
      </c>
      <c r="S30" s="528">
        <v>0.90322580645161288</v>
      </c>
      <c r="T30" s="527">
        <v>28</v>
      </c>
      <c r="U30" s="529">
        <v>0.90322580645161288</v>
      </c>
    </row>
    <row r="31" spans="1:21" ht="14.4" customHeight="1" x14ac:dyDescent="0.3">
      <c r="A31" s="522">
        <v>19</v>
      </c>
      <c r="B31" s="523" t="s">
        <v>408</v>
      </c>
      <c r="C31" s="523" t="s">
        <v>539</v>
      </c>
      <c r="D31" s="524" t="s">
        <v>773</v>
      </c>
      <c r="E31" s="525" t="s">
        <v>545</v>
      </c>
      <c r="F31" s="523" t="s">
        <v>538</v>
      </c>
      <c r="G31" s="523" t="s">
        <v>631</v>
      </c>
      <c r="H31" s="523" t="s">
        <v>409</v>
      </c>
      <c r="I31" s="523" t="s">
        <v>632</v>
      </c>
      <c r="J31" s="523" t="s">
        <v>633</v>
      </c>
      <c r="K31" s="523" t="s">
        <v>634</v>
      </c>
      <c r="L31" s="526">
        <v>58.63</v>
      </c>
      <c r="M31" s="526">
        <v>117.26</v>
      </c>
      <c r="N31" s="523">
        <v>2</v>
      </c>
      <c r="O31" s="527">
        <v>2</v>
      </c>
      <c r="P31" s="526">
        <v>58.63</v>
      </c>
      <c r="Q31" s="528">
        <v>0.5</v>
      </c>
      <c r="R31" s="523">
        <v>1</v>
      </c>
      <c r="S31" s="528">
        <v>0.5</v>
      </c>
      <c r="T31" s="527">
        <v>1</v>
      </c>
      <c r="U31" s="529">
        <v>0.5</v>
      </c>
    </row>
    <row r="32" spans="1:21" ht="14.4" customHeight="1" x14ac:dyDescent="0.3">
      <c r="A32" s="522">
        <v>19</v>
      </c>
      <c r="B32" s="523" t="s">
        <v>408</v>
      </c>
      <c r="C32" s="523" t="s">
        <v>539</v>
      </c>
      <c r="D32" s="524" t="s">
        <v>773</v>
      </c>
      <c r="E32" s="525" t="s">
        <v>545</v>
      </c>
      <c r="F32" s="523" t="s">
        <v>538</v>
      </c>
      <c r="G32" s="523" t="s">
        <v>635</v>
      </c>
      <c r="H32" s="523" t="s">
        <v>774</v>
      </c>
      <c r="I32" s="523" t="s">
        <v>636</v>
      </c>
      <c r="J32" s="523" t="s">
        <v>637</v>
      </c>
      <c r="K32" s="523" t="s">
        <v>638</v>
      </c>
      <c r="L32" s="526">
        <v>86.41</v>
      </c>
      <c r="M32" s="526">
        <v>259.23</v>
      </c>
      <c r="N32" s="523">
        <v>3</v>
      </c>
      <c r="O32" s="527">
        <v>1</v>
      </c>
      <c r="P32" s="526"/>
      <c r="Q32" s="528">
        <v>0</v>
      </c>
      <c r="R32" s="523"/>
      <c r="S32" s="528">
        <v>0</v>
      </c>
      <c r="T32" s="527"/>
      <c r="U32" s="529">
        <v>0</v>
      </c>
    </row>
    <row r="33" spans="1:21" ht="14.4" customHeight="1" x14ac:dyDescent="0.3">
      <c r="A33" s="522">
        <v>19</v>
      </c>
      <c r="B33" s="523" t="s">
        <v>408</v>
      </c>
      <c r="C33" s="523" t="s">
        <v>539</v>
      </c>
      <c r="D33" s="524" t="s">
        <v>773</v>
      </c>
      <c r="E33" s="525" t="s">
        <v>545</v>
      </c>
      <c r="F33" s="523" t="s">
        <v>538</v>
      </c>
      <c r="G33" s="523" t="s">
        <v>635</v>
      </c>
      <c r="H33" s="523" t="s">
        <v>409</v>
      </c>
      <c r="I33" s="523" t="s">
        <v>639</v>
      </c>
      <c r="J33" s="523" t="s">
        <v>637</v>
      </c>
      <c r="K33" s="523" t="s">
        <v>640</v>
      </c>
      <c r="L33" s="526">
        <v>0</v>
      </c>
      <c r="M33" s="526">
        <v>0</v>
      </c>
      <c r="N33" s="523">
        <v>1</v>
      </c>
      <c r="O33" s="527">
        <v>0.5</v>
      </c>
      <c r="P33" s="526"/>
      <c r="Q33" s="528"/>
      <c r="R33" s="523"/>
      <c r="S33" s="528">
        <v>0</v>
      </c>
      <c r="T33" s="527"/>
      <c r="U33" s="529">
        <v>0</v>
      </c>
    </row>
    <row r="34" spans="1:21" ht="14.4" customHeight="1" x14ac:dyDescent="0.3">
      <c r="A34" s="522">
        <v>19</v>
      </c>
      <c r="B34" s="523" t="s">
        <v>408</v>
      </c>
      <c r="C34" s="523" t="s">
        <v>539</v>
      </c>
      <c r="D34" s="524" t="s">
        <v>773</v>
      </c>
      <c r="E34" s="525" t="s">
        <v>545</v>
      </c>
      <c r="F34" s="523" t="s">
        <v>538</v>
      </c>
      <c r="G34" s="523" t="s">
        <v>635</v>
      </c>
      <c r="H34" s="523" t="s">
        <v>409</v>
      </c>
      <c r="I34" s="523" t="s">
        <v>641</v>
      </c>
      <c r="J34" s="523" t="s">
        <v>637</v>
      </c>
      <c r="K34" s="523" t="s">
        <v>642</v>
      </c>
      <c r="L34" s="526">
        <v>0</v>
      </c>
      <c r="M34" s="526">
        <v>0</v>
      </c>
      <c r="N34" s="523">
        <v>3</v>
      </c>
      <c r="O34" s="527">
        <v>1</v>
      </c>
      <c r="P34" s="526"/>
      <c r="Q34" s="528"/>
      <c r="R34" s="523"/>
      <c r="S34" s="528">
        <v>0</v>
      </c>
      <c r="T34" s="527"/>
      <c r="U34" s="529">
        <v>0</v>
      </c>
    </row>
    <row r="35" spans="1:21" ht="14.4" customHeight="1" x14ac:dyDescent="0.3">
      <c r="A35" s="522">
        <v>19</v>
      </c>
      <c r="B35" s="523" t="s">
        <v>408</v>
      </c>
      <c r="C35" s="523" t="s">
        <v>539</v>
      </c>
      <c r="D35" s="524" t="s">
        <v>773</v>
      </c>
      <c r="E35" s="525" t="s">
        <v>545</v>
      </c>
      <c r="F35" s="523" t="s">
        <v>538</v>
      </c>
      <c r="G35" s="523" t="s">
        <v>643</v>
      </c>
      <c r="H35" s="523" t="s">
        <v>409</v>
      </c>
      <c r="I35" s="523" t="s">
        <v>644</v>
      </c>
      <c r="J35" s="523" t="s">
        <v>645</v>
      </c>
      <c r="K35" s="523" t="s">
        <v>646</v>
      </c>
      <c r="L35" s="526">
        <v>234.07</v>
      </c>
      <c r="M35" s="526">
        <v>234.07</v>
      </c>
      <c r="N35" s="523">
        <v>1</v>
      </c>
      <c r="O35" s="527">
        <v>0.5</v>
      </c>
      <c r="P35" s="526"/>
      <c r="Q35" s="528">
        <v>0</v>
      </c>
      <c r="R35" s="523"/>
      <c r="S35" s="528">
        <v>0</v>
      </c>
      <c r="T35" s="527"/>
      <c r="U35" s="529">
        <v>0</v>
      </c>
    </row>
    <row r="36" spans="1:21" ht="14.4" customHeight="1" x14ac:dyDescent="0.3">
      <c r="A36" s="522">
        <v>19</v>
      </c>
      <c r="B36" s="523" t="s">
        <v>408</v>
      </c>
      <c r="C36" s="523" t="s">
        <v>539</v>
      </c>
      <c r="D36" s="524" t="s">
        <v>773</v>
      </c>
      <c r="E36" s="525" t="s">
        <v>545</v>
      </c>
      <c r="F36" s="523" t="s">
        <v>538</v>
      </c>
      <c r="G36" s="523" t="s">
        <v>647</v>
      </c>
      <c r="H36" s="523" t="s">
        <v>409</v>
      </c>
      <c r="I36" s="523" t="s">
        <v>648</v>
      </c>
      <c r="J36" s="523" t="s">
        <v>649</v>
      </c>
      <c r="K36" s="523" t="s">
        <v>650</v>
      </c>
      <c r="L36" s="526">
        <v>146.84</v>
      </c>
      <c r="M36" s="526">
        <v>146.84</v>
      </c>
      <c r="N36" s="523">
        <v>1</v>
      </c>
      <c r="O36" s="527">
        <v>1</v>
      </c>
      <c r="P36" s="526">
        <v>146.84</v>
      </c>
      <c r="Q36" s="528">
        <v>1</v>
      </c>
      <c r="R36" s="523">
        <v>1</v>
      </c>
      <c r="S36" s="528">
        <v>1</v>
      </c>
      <c r="T36" s="527">
        <v>1</v>
      </c>
      <c r="U36" s="529">
        <v>1</v>
      </c>
    </row>
    <row r="37" spans="1:21" ht="14.4" customHeight="1" x14ac:dyDescent="0.3">
      <c r="A37" s="522">
        <v>19</v>
      </c>
      <c r="B37" s="523" t="s">
        <v>408</v>
      </c>
      <c r="C37" s="523" t="s">
        <v>539</v>
      </c>
      <c r="D37" s="524" t="s">
        <v>773</v>
      </c>
      <c r="E37" s="525" t="s">
        <v>545</v>
      </c>
      <c r="F37" s="523" t="s">
        <v>538</v>
      </c>
      <c r="G37" s="523" t="s">
        <v>651</v>
      </c>
      <c r="H37" s="523" t="s">
        <v>409</v>
      </c>
      <c r="I37" s="523" t="s">
        <v>652</v>
      </c>
      <c r="J37" s="523" t="s">
        <v>653</v>
      </c>
      <c r="K37" s="523" t="s">
        <v>654</v>
      </c>
      <c r="L37" s="526">
        <v>57.64</v>
      </c>
      <c r="M37" s="526">
        <v>57.64</v>
      </c>
      <c r="N37" s="523">
        <v>1</v>
      </c>
      <c r="O37" s="527">
        <v>1</v>
      </c>
      <c r="P37" s="526">
        <v>57.64</v>
      </c>
      <c r="Q37" s="528">
        <v>1</v>
      </c>
      <c r="R37" s="523">
        <v>1</v>
      </c>
      <c r="S37" s="528">
        <v>1</v>
      </c>
      <c r="T37" s="527">
        <v>1</v>
      </c>
      <c r="U37" s="529">
        <v>1</v>
      </c>
    </row>
    <row r="38" spans="1:21" ht="14.4" customHeight="1" x14ac:dyDescent="0.3">
      <c r="A38" s="522">
        <v>19</v>
      </c>
      <c r="B38" s="523" t="s">
        <v>408</v>
      </c>
      <c r="C38" s="523" t="s">
        <v>539</v>
      </c>
      <c r="D38" s="524" t="s">
        <v>773</v>
      </c>
      <c r="E38" s="525" t="s">
        <v>545</v>
      </c>
      <c r="F38" s="523" t="s">
        <v>538</v>
      </c>
      <c r="G38" s="523" t="s">
        <v>587</v>
      </c>
      <c r="H38" s="523" t="s">
        <v>409</v>
      </c>
      <c r="I38" s="523" t="s">
        <v>588</v>
      </c>
      <c r="J38" s="523" t="s">
        <v>589</v>
      </c>
      <c r="K38" s="523" t="s">
        <v>590</v>
      </c>
      <c r="L38" s="526">
        <v>0</v>
      </c>
      <c r="M38" s="526">
        <v>0</v>
      </c>
      <c r="N38" s="523">
        <v>6</v>
      </c>
      <c r="O38" s="527">
        <v>3</v>
      </c>
      <c r="P38" s="526">
        <v>0</v>
      </c>
      <c r="Q38" s="528"/>
      <c r="R38" s="523">
        <v>4</v>
      </c>
      <c r="S38" s="528">
        <v>0.66666666666666663</v>
      </c>
      <c r="T38" s="527">
        <v>2</v>
      </c>
      <c r="U38" s="529">
        <v>0.66666666666666663</v>
      </c>
    </row>
    <row r="39" spans="1:21" ht="14.4" customHeight="1" x14ac:dyDescent="0.3">
      <c r="A39" s="522">
        <v>19</v>
      </c>
      <c r="B39" s="523" t="s">
        <v>408</v>
      </c>
      <c r="C39" s="523" t="s">
        <v>539</v>
      </c>
      <c r="D39" s="524" t="s">
        <v>773</v>
      </c>
      <c r="E39" s="525" t="s">
        <v>545</v>
      </c>
      <c r="F39" s="523" t="s">
        <v>538</v>
      </c>
      <c r="G39" s="523" t="s">
        <v>655</v>
      </c>
      <c r="H39" s="523" t="s">
        <v>409</v>
      </c>
      <c r="I39" s="523" t="s">
        <v>656</v>
      </c>
      <c r="J39" s="523" t="s">
        <v>657</v>
      </c>
      <c r="K39" s="523" t="s">
        <v>658</v>
      </c>
      <c r="L39" s="526">
        <v>256.67</v>
      </c>
      <c r="M39" s="526">
        <v>256.67</v>
      </c>
      <c r="N39" s="523">
        <v>1</v>
      </c>
      <c r="O39" s="527">
        <v>1</v>
      </c>
      <c r="P39" s="526">
        <v>256.67</v>
      </c>
      <c r="Q39" s="528">
        <v>1</v>
      </c>
      <c r="R39" s="523">
        <v>1</v>
      </c>
      <c r="S39" s="528">
        <v>1</v>
      </c>
      <c r="T39" s="527">
        <v>1</v>
      </c>
      <c r="U39" s="529">
        <v>1</v>
      </c>
    </row>
    <row r="40" spans="1:21" ht="14.4" customHeight="1" x14ac:dyDescent="0.3">
      <c r="A40" s="522">
        <v>19</v>
      </c>
      <c r="B40" s="523" t="s">
        <v>408</v>
      </c>
      <c r="C40" s="523" t="s">
        <v>539</v>
      </c>
      <c r="D40" s="524" t="s">
        <v>773</v>
      </c>
      <c r="E40" s="525" t="s">
        <v>545</v>
      </c>
      <c r="F40" s="523" t="s">
        <v>538</v>
      </c>
      <c r="G40" s="523" t="s">
        <v>659</v>
      </c>
      <c r="H40" s="523" t="s">
        <v>409</v>
      </c>
      <c r="I40" s="523" t="s">
        <v>660</v>
      </c>
      <c r="J40" s="523" t="s">
        <v>661</v>
      </c>
      <c r="K40" s="523" t="s">
        <v>662</v>
      </c>
      <c r="L40" s="526">
        <v>52.61</v>
      </c>
      <c r="M40" s="526">
        <v>52.61</v>
      </c>
      <c r="N40" s="523">
        <v>1</v>
      </c>
      <c r="O40" s="527">
        <v>1</v>
      </c>
      <c r="P40" s="526"/>
      <c r="Q40" s="528">
        <v>0</v>
      </c>
      <c r="R40" s="523"/>
      <c r="S40" s="528">
        <v>0</v>
      </c>
      <c r="T40" s="527"/>
      <c r="U40" s="529">
        <v>0</v>
      </c>
    </row>
    <row r="41" spans="1:21" ht="14.4" customHeight="1" x14ac:dyDescent="0.3">
      <c r="A41" s="522">
        <v>19</v>
      </c>
      <c r="B41" s="523" t="s">
        <v>408</v>
      </c>
      <c r="C41" s="523" t="s">
        <v>539</v>
      </c>
      <c r="D41" s="524" t="s">
        <v>773</v>
      </c>
      <c r="E41" s="525" t="s">
        <v>545</v>
      </c>
      <c r="F41" s="523" t="s">
        <v>538</v>
      </c>
      <c r="G41" s="523" t="s">
        <v>663</v>
      </c>
      <c r="H41" s="523" t="s">
        <v>774</v>
      </c>
      <c r="I41" s="523" t="s">
        <v>664</v>
      </c>
      <c r="J41" s="523" t="s">
        <v>665</v>
      </c>
      <c r="K41" s="523" t="s">
        <v>666</v>
      </c>
      <c r="L41" s="526">
        <v>25.5</v>
      </c>
      <c r="M41" s="526">
        <v>25.5</v>
      </c>
      <c r="N41" s="523">
        <v>1</v>
      </c>
      <c r="O41" s="527">
        <v>1</v>
      </c>
      <c r="P41" s="526"/>
      <c r="Q41" s="528">
        <v>0</v>
      </c>
      <c r="R41" s="523"/>
      <c r="S41" s="528">
        <v>0</v>
      </c>
      <c r="T41" s="527"/>
      <c r="U41" s="529">
        <v>0</v>
      </c>
    </row>
    <row r="42" spans="1:21" ht="14.4" customHeight="1" x14ac:dyDescent="0.3">
      <c r="A42" s="522">
        <v>19</v>
      </c>
      <c r="B42" s="523" t="s">
        <v>408</v>
      </c>
      <c r="C42" s="523" t="s">
        <v>539</v>
      </c>
      <c r="D42" s="524" t="s">
        <v>773</v>
      </c>
      <c r="E42" s="525" t="s">
        <v>545</v>
      </c>
      <c r="F42" s="523" t="s">
        <v>538</v>
      </c>
      <c r="G42" s="523" t="s">
        <v>667</v>
      </c>
      <c r="H42" s="523" t="s">
        <v>409</v>
      </c>
      <c r="I42" s="523" t="s">
        <v>668</v>
      </c>
      <c r="J42" s="523" t="s">
        <v>669</v>
      </c>
      <c r="K42" s="523" t="s">
        <v>670</v>
      </c>
      <c r="L42" s="526">
        <v>22.44</v>
      </c>
      <c r="M42" s="526">
        <v>44.88</v>
      </c>
      <c r="N42" s="523">
        <v>2</v>
      </c>
      <c r="O42" s="527">
        <v>1</v>
      </c>
      <c r="P42" s="526">
        <v>44.88</v>
      </c>
      <c r="Q42" s="528">
        <v>1</v>
      </c>
      <c r="R42" s="523">
        <v>2</v>
      </c>
      <c r="S42" s="528">
        <v>1</v>
      </c>
      <c r="T42" s="527">
        <v>1</v>
      </c>
      <c r="U42" s="529">
        <v>1</v>
      </c>
    </row>
    <row r="43" spans="1:21" ht="14.4" customHeight="1" x14ac:dyDescent="0.3">
      <c r="A43" s="522">
        <v>19</v>
      </c>
      <c r="B43" s="523" t="s">
        <v>408</v>
      </c>
      <c r="C43" s="523" t="s">
        <v>539</v>
      </c>
      <c r="D43" s="524" t="s">
        <v>773</v>
      </c>
      <c r="E43" s="525" t="s">
        <v>545</v>
      </c>
      <c r="F43" s="523" t="s">
        <v>538</v>
      </c>
      <c r="G43" s="523" t="s">
        <v>667</v>
      </c>
      <c r="H43" s="523" t="s">
        <v>409</v>
      </c>
      <c r="I43" s="523" t="s">
        <v>671</v>
      </c>
      <c r="J43" s="523" t="s">
        <v>669</v>
      </c>
      <c r="K43" s="523" t="s">
        <v>672</v>
      </c>
      <c r="L43" s="526">
        <v>31.42</v>
      </c>
      <c r="M43" s="526">
        <v>31.42</v>
      </c>
      <c r="N43" s="523">
        <v>1</v>
      </c>
      <c r="O43" s="527">
        <v>1</v>
      </c>
      <c r="P43" s="526"/>
      <c r="Q43" s="528">
        <v>0</v>
      </c>
      <c r="R43" s="523"/>
      <c r="S43" s="528">
        <v>0</v>
      </c>
      <c r="T43" s="527"/>
      <c r="U43" s="529">
        <v>0</v>
      </c>
    </row>
    <row r="44" spans="1:21" ht="14.4" customHeight="1" x14ac:dyDescent="0.3">
      <c r="A44" s="522">
        <v>19</v>
      </c>
      <c r="B44" s="523" t="s">
        <v>408</v>
      </c>
      <c r="C44" s="523" t="s">
        <v>539</v>
      </c>
      <c r="D44" s="524" t="s">
        <v>773</v>
      </c>
      <c r="E44" s="525" t="s">
        <v>545</v>
      </c>
      <c r="F44" s="523" t="s">
        <v>538</v>
      </c>
      <c r="G44" s="523" t="s">
        <v>667</v>
      </c>
      <c r="H44" s="523" t="s">
        <v>409</v>
      </c>
      <c r="I44" s="523" t="s">
        <v>671</v>
      </c>
      <c r="J44" s="523" t="s">
        <v>669</v>
      </c>
      <c r="K44" s="523" t="s">
        <v>672</v>
      </c>
      <c r="L44" s="526">
        <v>59.56</v>
      </c>
      <c r="M44" s="526">
        <v>59.56</v>
      </c>
      <c r="N44" s="523">
        <v>1</v>
      </c>
      <c r="O44" s="527">
        <v>1</v>
      </c>
      <c r="P44" s="526">
        <v>59.56</v>
      </c>
      <c r="Q44" s="528">
        <v>1</v>
      </c>
      <c r="R44" s="523">
        <v>1</v>
      </c>
      <c r="S44" s="528">
        <v>1</v>
      </c>
      <c r="T44" s="527">
        <v>1</v>
      </c>
      <c r="U44" s="529">
        <v>1</v>
      </c>
    </row>
    <row r="45" spans="1:21" ht="14.4" customHeight="1" x14ac:dyDescent="0.3">
      <c r="A45" s="522">
        <v>19</v>
      </c>
      <c r="B45" s="523" t="s">
        <v>408</v>
      </c>
      <c r="C45" s="523" t="s">
        <v>539</v>
      </c>
      <c r="D45" s="524" t="s">
        <v>773</v>
      </c>
      <c r="E45" s="525" t="s">
        <v>545</v>
      </c>
      <c r="F45" s="523" t="s">
        <v>538</v>
      </c>
      <c r="G45" s="523" t="s">
        <v>673</v>
      </c>
      <c r="H45" s="523" t="s">
        <v>409</v>
      </c>
      <c r="I45" s="523" t="s">
        <v>674</v>
      </c>
      <c r="J45" s="523" t="s">
        <v>675</v>
      </c>
      <c r="K45" s="523" t="s">
        <v>676</v>
      </c>
      <c r="L45" s="526">
        <v>0</v>
      </c>
      <c r="M45" s="526">
        <v>0</v>
      </c>
      <c r="N45" s="523">
        <v>1</v>
      </c>
      <c r="O45" s="527">
        <v>1</v>
      </c>
      <c r="P45" s="526">
        <v>0</v>
      </c>
      <c r="Q45" s="528"/>
      <c r="R45" s="523">
        <v>1</v>
      </c>
      <c r="S45" s="528">
        <v>1</v>
      </c>
      <c r="T45" s="527">
        <v>1</v>
      </c>
      <c r="U45" s="529">
        <v>1</v>
      </c>
    </row>
    <row r="46" spans="1:21" ht="14.4" customHeight="1" x14ac:dyDescent="0.3">
      <c r="A46" s="522">
        <v>19</v>
      </c>
      <c r="B46" s="523" t="s">
        <v>408</v>
      </c>
      <c r="C46" s="523" t="s">
        <v>539</v>
      </c>
      <c r="D46" s="524" t="s">
        <v>773</v>
      </c>
      <c r="E46" s="525" t="s">
        <v>546</v>
      </c>
      <c r="F46" s="523" t="s">
        <v>538</v>
      </c>
      <c r="G46" s="523" t="s">
        <v>677</v>
      </c>
      <c r="H46" s="523" t="s">
        <v>409</v>
      </c>
      <c r="I46" s="523" t="s">
        <v>678</v>
      </c>
      <c r="J46" s="523" t="s">
        <v>679</v>
      </c>
      <c r="K46" s="523" t="s">
        <v>680</v>
      </c>
      <c r="L46" s="526">
        <v>462.73</v>
      </c>
      <c r="M46" s="526">
        <v>925.46</v>
      </c>
      <c r="N46" s="523">
        <v>2</v>
      </c>
      <c r="O46" s="527">
        <v>1.5</v>
      </c>
      <c r="P46" s="526">
        <v>925.46</v>
      </c>
      <c r="Q46" s="528">
        <v>1</v>
      </c>
      <c r="R46" s="523">
        <v>2</v>
      </c>
      <c r="S46" s="528">
        <v>1</v>
      </c>
      <c r="T46" s="527">
        <v>1.5</v>
      </c>
      <c r="U46" s="529">
        <v>1</v>
      </c>
    </row>
    <row r="47" spans="1:21" ht="14.4" customHeight="1" x14ac:dyDescent="0.3">
      <c r="A47" s="522">
        <v>19</v>
      </c>
      <c r="B47" s="523" t="s">
        <v>408</v>
      </c>
      <c r="C47" s="523" t="s">
        <v>539</v>
      </c>
      <c r="D47" s="524" t="s">
        <v>773</v>
      </c>
      <c r="E47" s="525" t="s">
        <v>546</v>
      </c>
      <c r="F47" s="523" t="s">
        <v>538</v>
      </c>
      <c r="G47" s="523" t="s">
        <v>677</v>
      </c>
      <c r="H47" s="523" t="s">
        <v>409</v>
      </c>
      <c r="I47" s="523" t="s">
        <v>681</v>
      </c>
      <c r="J47" s="523" t="s">
        <v>679</v>
      </c>
      <c r="K47" s="523" t="s">
        <v>682</v>
      </c>
      <c r="L47" s="526">
        <v>0</v>
      </c>
      <c r="M47" s="526">
        <v>0</v>
      </c>
      <c r="N47" s="523">
        <v>1</v>
      </c>
      <c r="O47" s="527">
        <v>1</v>
      </c>
      <c r="P47" s="526">
        <v>0</v>
      </c>
      <c r="Q47" s="528"/>
      <c r="R47" s="523">
        <v>1</v>
      </c>
      <c r="S47" s="528">
        <v>1</v>
      </c>
      <c r="T47" s="527">
        <v>1</v>
      </c>
      <c r="U47" s="529">
        <v>1</v>
      </c>
    </row>
    <row r="48" spans="1:21" ht="14.4" customHeight="1" x14ac:dyDescent="0.3">
      <c r="A48" s="522">
        <v>19</v>
      </c>
      <c r="B48" s="523" t="s">
        <v>408</v>
      </c>
      <c r="C48" s="523" t="s">
        <v>539</v>
      </c>
      <c r="D48" s="524" t="s">
        <v>773</v>
      </c>
      <c r="E48" s="525" t="s">
        <v>546</v>
      </c>
      <c r="F48" s="523" t="s">
        <v>538</v>
      </c>
      <c r="G48" s="523" t="s">
        <v>612</v>
      </c>
      <c r="H48" s="523" t="s">
        <v>409</v>
      </c>
      <c r="I48" s="523" t="s">
        <v>613</v>
      </c>
      <c r="J48" s="523" t="s">
        <v>614</v>
      </c>
      <c r="K48" s="523" t="s">
        <v>615</v>
      </c>
      <c r="L48" s="526">
        <v>154.36000000000001</v>
      </c>
      <c r="M48" s="526">
        <v>154.36000000000001</v>
      </c>
      <c r="N48" s="523">
        <v>1</v>
      </c>
      <c r="O48" s="527">
        <v>1</v>
      </c>
      <c r="P48" s="526"/>
      <c r="Q48" s="528">
        <v>0</v>
      </c>
      <c r="R48" s="523"/>
      <c r="S48" s="528">
        <v>0</v>
      </c>
      <c r="T48" s="527"/>
      <c r="U48" s="529">
        <v>0</v>
      </c>
    </row>
    <row r="49" spans="1:21" ht="14.4" customHeight="1" x14ac:dyDescent="0.3">
      <c r="A49" s="522">
        <v>19</v>
      </c>
      <c r="B49" s="523" t="s">
        <v>408</v>
      </c>
      <c r="C49" s="523" t="s">
        <v>539</v>
      </c>
      <c r="D49" s="524" t="s">
        <v>773</v>
      </c>
      <c r="E49" s="525" t="s">
        <v>546</v>
      </c>
      <c r="F49" s="523" t="s">
        <v>538</v>
      </c>
      <c r="G49" s="523" t="s">
        <v>683</v>
      </c>
      <c r="H49" s="523" t="s">
        <v>774</v>
      </c>
      <c r="I49" s="523" t="s">
        <v>684</v>
      </c>
      <c r="J49" s="523" t="s">
        <v>685</v>
      </c>
      <c r="K49" s="523" t="s">
        <v>686</v>
      </c>
      <c r="L49" s="526">
        <v>117.73</v>
      </c>
      <c r="M49" s="526">
        <v>353.19</v>
      </c>
      <c r="N49" s="523">
        <v>3</v>
      </c>
      <c r="O49" s="527">
        <v>0.5</v>
      </c>
      <c r="P49" s="526">
        <v>353.19</v>
      </c>
      <c r="Q49" s="528">
        <v>1</v>
      </c>
      <c r="R49" s="523">
        <v>3</v>
      </c>
      <c r="S49" s="528">
        <v>1</v>
      </c>
      <c r="T49" s="527">
        <v>0.5</v>
      </c>
      <c r="U49" s="529">
        <v>1</v>
      </c>
    </row>
    <row r="50" spans="1:21" ht="14.4" customHeight="1" x14ac:dyDescent="0.3">
      <c r="A50" s="522">
        <v>19</v>
      </c>
      <c r="B50" s="523" t="s">
        <v>408</v>
      </c>
      <c r="C50" s="523" t="s">
        <v>539</v>
      </c>
      <c r="D50" s="524" t="s">
        <v>773</v>
      </c>
      <c r="E50" s="525" t="s">
        <v>546</v>
      </c>
      <c r="F50" s="523" t="s">
        <v>538</v>
      </c>
      <c r="G50" s="523" t="s">
        <v>683</v>
      </c>
      <c r="H50" s="523" t="s">
        <v>774</v>
      </c>
      <c r="I50" s="523" t="s">
        <v>687</v>
      </c>
      <c r="J50" s="523" t="s">
        <v>685</v>
      </c>
      <c r="K50" s="523" t="s">
        <v>688</v>
      </c>
      <c r="L50" s="526">
        <v>392.42</v>
      </c>
      <c r="M50" s="526">
        <v>784.84</v>
      </c>
      <c r="N50" s="523">
        <v>2</v>
      </c>
      <c r="O50" s="527">
        <v>1.5</v>
      </c>
      <c r="P50" s="526">
        <v>784.84</v>
      </c>
      <c r="Q50" s="528">
        <v>1</v>
      </c>
      <c r="R50" s="523">
        <v>2</v>
      </c>
      <c r="S50" s="528">
        <v>1</v>
      </c>
      <c r="T50" s="527">
        <v>1.5</v>
      </c>
      <c r="U50" s="529">
        <v>1</v>
      </c>
    </row>
    <row r="51" spans="1:21" ht="14.4" customHeight="1" x14ac:dyDescent="0.3">
      <c r="A51" s="522">
        <v>19</v>
      </c>
      <c r="B51" s="523" t="s">
        <v>408</v>
      </c>
      <c r="C51" s="523" t="s">
        <v>539</v>
      </c>
      <c r="D51" s="524" t="s">
        <v>773</v>
      </c>
      <c r="E51" s="525" t="s">
        <v>546</v>
      </c>
      <c r="F51" s="523" t="s">
        <v>538</v>
      </c>
      <c r="G51" s="523" t="s">
        <v>689</v>
      </c>
      <c r="H51" s="523" t="s">
        <v>774</v>
      </c>
      <c r="I51" s="523" t="s">
        <v>690</v>
      </c>
      <c r="J51" s="523" t="s">
        <v>691</v>
      </c>
      <c r="K51" s="523" t="s">
        <v>692</v>
      </c>
      <c r="L51" s="526">
        <v>229.38</v>
      </c>
      <c r="M51" s="526">
        <v>229.38</v>
      </c>
      <c r="N51" s="523">
        <v>1</v>
      </c>
      <c r="O51" s="527">
        <v>0.5</v>
      </c>
      <c r="P51" s="526">
        <v>229.38</v>
      </c>
      <c r="Q51" s="528">
        <v>1</v>
      </c>
      <c r="R51" s="523">
        <v>1</v>
      </c>
      <c r="S51" s="528">
        <v>1</v>
      </c>
      <c r="T51" s="527">
        <v>0.5</v>
      </c>
      <c r="U51" s="529">
        <v>1</v>
      </c>
    </row>
    <row r="52" spans="1:21" ht="14.4" customHeight="1" x14ac:dyDescent="0.3">
      <c r="A52" s="522">
        <v>19</v>
      </c>
      <c r="B52" s="523" t="s">
        <v>408</v>
      </c>
      <c r="C52" s="523" t="s">
        <v>539</v>
      </c>
      <c r="D52" s="524" t="s">
        <v>773</v>
      </c>
      <c r="E52" s="525" t="s">
        <v>546</v>
      </c>
      <c r="F52" s="523" t="s">
        <v>538</v>
      </c>
      <c r="G52" s="523" t="s">
        <v>693</v>
      </c>
      <c r="H52" s="523" t="s">
        <v>409</v>
      </c>
      <c r="I52" s="523" t="s">
        <v>694</v>
      </c>
      <c r="J52" s="523" t="s">
        <v>695</v>
      </c>
      <c r="K52" s="523" t="s">
        <v>696</v>
      </c>
      <c r="L52" s="526">
        <v>0</v>
      </c>
      <c r="M52" s="526">
        <v>0</v>
      </c>
      <c r="N52" s="523">
        <v>1</v>
      </c>
      <c r="O52" s="527">
        <v>0.5</v>
      </c>
      <c r="P52" s="526">
        <v>0</v>
      </c>
      <c r="Q52" s="528"/>
      <c r="R52" s="523">
        <v>1</v>
      </c>
      <c r="S52" s="528">
        <v>1</v>
      </c>
      <c r="T52" s="527">
        <v>0.5</v>
      </c>
      <c r="U52" s="529">
        <v>1</v>
      </c>
    </row>
    <row r="53" spans="1:21" ht="14.4" customHeight="1" x14ac:dyDescent="0.3">
      <c r="A53" s="522">
        <v>19</v>
      </c>
      <c r="B53" s="523" t="s">
        <v>408</v>
      </c>
      <c r="C53" s="523" t="s">
        <v>539</v>
      </c>
      <c r="D53" s="524" t="s">
        <v>773</v>
      </c>
      <c r="E53" s="525" t="s">
        <v>546</v>
      </c>
      <c r="F53" s="523" t="s">
        <v>538</v>
      </c>
      <c r="G53" s="523" t="s">
        <v>693</v>
      </c>
      <c r="H53" s="523" t="s">
        <v>409</v>
      </c>
      <c r="I53" s="523" t="s">
        <v>697</v>
      </c>
      <c r="J53" s="523" t="s">
        <v>695</v>
      </c>
      <c r="K53" s="523" t="s">
        <v>696</v>
      </c>
      <c r="L53" s="526">
        <v>182.22</v>
      </c>
      <c r="M53" s="526">
        <v>182.22</v>
      </c>
      <c r="N53" s="523">
        <v>1</v>
      </c>
      <c r="O53" s="527">
        <v>0.5</v>
      </c>
      <c r="P53" s="526">
        <v>182.22</v>
      </c>
      <c r="Q53" s="528">
        <v>1</v>
      </c>
      <c r="R53" s="523">
        <v>1</v>
      </c>
      <c r="S53" s="528">
        <v>1</v>
      </c>
      <c r="T53" s="527">
        <v>0.5</v>
      </c>
      <c r="U53" s="529">
        <v>1</v>
      </c>
    </row>
    <row r="54" spans="1:21" ht="14.4" customHeight="1" x14ac:dyDescent="0.3">
      <c r="A54" s="522">
        <v>19</v>
      </c>
      <c r="B54" s="523" t="s">
        <v>408</v>
      </c>
      <c r="C54" s="523" t="s">
        <v>539</v>
      </c>
      <c r="D54" s="524" t="s">
        <v>773</v>
      </c>
      <c r="E54" s="525" t="s">
        <v>546</v>
      </c>
      <c r="F54" s="523" t="s">
        <v>538</v>
      </c>
      <c r="G54" s="523" t="s">
        <v>693</v>
      </c>
      <c r="H54" s="523" t="s">
        <v>409</v>
      </c>
      <c r="I54" s="523" t="s">
        <v>698</v>
      </c>
      <c r="J54" s="523" t="s">
        <v>695</v>
      </c>
      <c r="K54" s="523" t="s">
        <v>699</v>
      </c>
      <c r="L54" s="526">
        <v>45.56</v>
      </c>
      <c r="M54" s="526">
        <v>182.24</v>
      </c>
      <c r="N54" s="523">
        <v>4</v>
      </c>
      <c r="O54" s="527">
        <v>0.5</v>
      </c>
      <c r="P54" s="526">
        <v>182.24</v>
      </c>
      <c r="Q54" s="528">
        <v>1</v>
      </c>
      <c r="R54" s="523">
        <v>4</v>
      </c>
      <c r="S54" s="528">
        <v>1</v>
      </c>
      <c r="T54" s="527">
        <v>0.5</v>
      </c>
      <c r="U54" s="529">
        <v>1</v>
      </c>
    </row>
    <row r="55" spans="1:21" ht="14.4" customHeight="1" x14ac:dyDescent="0.3">
      <c r="A55" s="522">
        <v>19</v>
      </c>
      <c r="B55" s="523" t="s">
        <v>408</v>
      </c>
      <c r="C55" s="523" t="s">
        <v>539</v>
      </c>
      <c r="D55" s="524" t="s">
        <v>773</v>
      </c>
      <c r="E55" s="525" t="s">
        <v>546</v>
      </c>
      <c r="F55" s="523" t="s">
        <v>538</v>
      </c>
      <c r="G55" s="523" t="s">
        <v>700</v>
      </c>
      <c r="H55" s="523" t="s">
        <v>409</v>
      </c>
      <c r="I55" s="523" t="s">
        <v>701</v>
      </c>
      <c r="J55" s="523" t="s">
        <v>702</v>
      </c>
      <c r="K55" s="523" t="s">
        <v>703</v>
      </c>
      <c r="L55" s="526">
        <v>0</v>
      </c>
      <c r="M55" s="526">
        <v>0</v>
      </c>
      <c r="N55" s="523">
        <v>1</v>
      </c>
      <c r="O55" s="527">
        <v>0.5</v>
      </c>
      <c r="P55" s="526">
        <v>0</v>
      </c>
      <c r="Q55" s="528"/>
      <c r="R55" s="523">
        <v>1</v>
      </c>
      <c r="S55" s="528">
        <v>1</v>
      </c>
      <c r="T55" s="527">
        <v>0.5</v>
      </c>
      <c r="U55" s="529">
        <v>1</v>
      </c>
    </row>
    <row r="56" spans="1:21" ht="14.4" customHeight="1" x14ac:dyDescent="0.3">
      <c r="A56" s="522">
        <v>19</v>
      </c>
      <c r="B56" s="523" t="s">
        <v>408</v>
      </c>
      <c r="C56" s="523" t="s">
        <v>539</v>
      </c>
      <c r="D56" s="524" t="s">
        <v>773</v>
      </c>
      <c r="E56" s="525" t="s">
        <v>546</v>
      </c>
      <c r="F56" s="523" t="s">
        <v>538</v>
      </c>
      <c r="G56" s="523" t="s">
        <v>704</v>
      </c>
      <c r="H56" s="523" t="s">
        <v>774</v>
      </c>
      <c r="I56" s="523" t="s">
        <v>705</v>
      </c>
      <c r="J56" s="523" t="s">
        <v>706</v>
      </c>
      <c r="K56" s="523" t="s">
        <v>707</v>
      </c>
      <c r="L56" s="526">
        <v>93.43</v>
      </c>
      <c r="M56" s="526">
        <v>840.87000000000012</v>
      </c>
      <c r="N56" s="523">
        <v>9</v>
      </c>
      <c r="O56" s="527">
        <v>1.5</v>
      </c>
      <c r="P56" s="526">
        <v>840.87000000000012</v>
      </c>
      <c r="Q56" s="528">
        <v>1</v>
      </c>
      <c r="R56" s="523">
        <v>9</v>
      </c>
      <c r="S56" s="528">
        <v>1</v>
      </c>
      <c r="T56" s="527">
        <v>1.5</v>
      </c>
      <c r="U56" s="529">
        <v>1</v>
      </c>
    </row>
    <row r="57" spans="1:21" ht="14.4" customHeight="1" x14ac:dyDescent="0.3">
      <c r="A57" s="522">
        <v>19</v>
      </c>
      <c r="B57" s="523" t="s">
        <v>408</v>
      </c>
      <c r="C57" s="523" t="s">
        <v>539</v>
      </c>
      <c r="D57" s="524" t="s">
        <v>773</v>
      </c>
      <c r="E57" s="525" t="s">
        <v>546</v>
      </c>
      <c r="F57" s="523" t="s">
        <v>538</v>
      </c>
      <c r="G57" s="523" t="s">
        <v>704</v>
      </c>
      <c r="H57" s="523" t="s">
        <v>774</v>
      </c>
      <c r="I57" s="523" t="s">
        <v>708</v>
      </c>
      <c r="J57" s="523" t="s">
        <v>706</v>
      </c>
      <c r="K57" s="523" t="s">
        <v>709</v>
      </c>
      <c r="L57" s="526">
        <v>186.87</v>
      </c>
      <c r="M57" s="526">
        <v>560.61</v>
      </c>
      <c r="N57" s="523">
        <v>3</v>
      </c>
      <c r="O57" s="527">
        <v>2</v>
      </c>
      <c r="P57" s="526">
        <v>560.61</v>
      </c>
      <c r="Q57" s="528">
        <v>1</v>
      </c>
      <c r="R57" s="523">
        <v>3</v>
      </c>
      <c r="S57" s="528">
        <v>1</v>
      </c>
      <c r="T57" s="527">
        <v>2</v>
      </c>
      <c r="U57" s="529">
        <v>1</v>
      </c>
    </row>
    <row r="58" spans="1:21" ht="14.4" customHeight="1" x14ac:dyDescent="0.3">
      <c r="A58" s="522">
        <v>19</v>
      </c>
      <c r="B58" s="523" t="s">
        <v>408</v>
      </c>
      <c r="C58" s="523" t="s">
        <v>539</v>
      </c>
      <c r="D58" s="524" t="s">
        <v>773</v>
      </c>
      <c r="E58" s="525" t="s">
        <v>546</v>
      </c>
      <c r="F58" s="523" t="s">
        <v>538</v>
      </c>
      <c r="G58" s="523" t="s">
        <v>575</v>
      </c>
      <c r="H58" s="523" t="s">
        <v>774</v>
      </c>
      <c r="I58" s="523" t="s">
        <v>576</v>
      </c>
      <c r="J58" s="523" t="s">
        <v>577</v>
      </c>
      <c r="K58" s="523" t="s">
        <v>578</v>
      </c>
      <c r="L58" s="526">
        <v>46.07</v>
      </c>
      <c r="M58" s="526">
        <v>46.07</v>
      </c>
      <c r="N58" s="523">
        <v>1</v>
      </c>
      <c r="O58" s="527">
        <v>1</v>
      </c>
      <c r="P58" s="526">
        <v>46.07</v>
      </c>
      <c r="Q58" s="528">
        <v>1</v>
      </c>
      <c r="R58" s="523">
        <v>1</v>
      </c>
      <c r="S58" s="528">
        <v>1</v>
      </c>
      <c r="T58" s="527">
        <v>1</v>
      </c>
      <c r="U58" s="529">
        <v>1</v>
      </c>
    </row>
    <row r="59" spans="1:21" ht="14.4" customHeight="1" x14ac:dyDescent="0.3">
      <c r="A59" s="522">
        <v>19</v>
      </c>
      <c r="B59" s="523" t="s">
        <v>408</v>
      </c>
      <c r="C59" s="523" t="s">
        <v>539</v>
      </c>
      <c r="D59" s="524" t="s">
        <v>773</v>
      </c>
      <c r="E59" s="525" t="s">
        <v>546</v>
      </c>
      <c r="F59" s="523" t="s">
        <v>538</v>
      </c>
      <c r="G59" s="523" t="s">
        <v>575</v>
      </c>
      <c r="H59" s="523" t="s">
        <v>409</v>
      </c>
      <c r="I59" s="523" t="s">
        <v>710</v>
      </c>
      <c r="J59" s="523" t="s">
        <v>577</v>
      </c>
      <c r="K59" s="523" t="s">
        <v>711</v>
      </c>
      <c r="L59" s="526">
        <v>0</v>
      </c>
      <c r="M59" s="526">
        <v>0</v>
      </c>
      <c r="N59" s="523">
        <v>3</v>
      </c>
      <c r="O59" s="527">
        <v>1</v>
      </c>
      <c r="P59" s="526">
        <v>0</v>
      </c>
      <c r="Q59" s="528"/>
      <c r="R59" s="523">
        <v>3</v>
      </c>
      <c r="S59" s="528">
        <v>1</v>
      </c>
      <c r="T59" s="527">
        <v>1</v>
      </c>
      <c r="U59" s="529">
        <v>1</v>
      </c>
    </row>
    <row r="60" spans="1:21" ht="14.4" customHeight="1" x14ac:dyDescent="0.3">
      <c r="A60" s="522">
        <v>19</v>
      </c>
      <c r="B60" s="523" t="s">
        <v>408</v>
      </c>
      <c r="C60" s="523" t="s">
        <v>539</v>
      </c>
      <c r="D60" s="524" t="s">
        <v>773</v>
      </c>
      <c r="E60" s="525" t="s">
        <v>546</v>
      </c>
      <c r="F60" s="523" t="s">
        <v>538</v>
      </c>
      <c r="G60" s="523" t="s">
        <v>712</v>
      </c>
      <c r="H60" s="523" t="s">
        <v>409</v>
      </c>
      <c r="I60" s="523" t="s">
        <v>713</v>
      </c>
      <c r="J60" s="523" t="s">
        <v>714</v>
      </c>
      <c r="K60" s="523" t="s">
        <v>715</v>
      </c>
      <c r="L60" s="526">
        <v>36.54</v>
      </c>
      <c r="M60" s="526">
        <v>73.08</v>
      </c>
      <c r="N60" s="523">
        <v>2</v>
      </c>
      <c r="O60" s="527">
        <v>0.5</v>
      </c>
      <c r="P60" s="526">
        <v>73.08</v>
      </c>
      <c r="Q60" s="528">
        <v>1</v>
      </c>
      <c r="R60" s="523">
        <v>2</v>
      </c>
      <c r="S60" s="528">
        <v>1</v>
      </c>
      <c r="T60" s="527">
        <v>0.5</v>
      </c>
      <c r="U60" s="529">
        <v>1</v>
      </c>
    </row>
    <row r="61" spans="1:21" ht="14.4" customHeight="1" x14ac:dyDescent="0.3">
      <c r="A61" s="522">
        <v>19</v>
      </c>
      <c r="B61" s="523" t="s">
        <v>408</v>
      </c>
      <c r="C61" s="523" t="s">
        <v>539</v>
      </c>
      <c r="D61" s="524" t="s">
        <v>773</v>
      </c>
      <c r="E61" s="525" t="s">
        <v>546</v>
      </c>
      <c r="F61" s="523" t="s">
        <v>538</v>
      </c>
      <c r="G61" s="523" t="s">
        <v>651</v>
      </c>
      <c r="H61" s="523" t="s">
        <v>409</v>
      </c>
      <c r="I61" s="523" t="s">
        <v>652</v>
      </c>
      <c r="J61" s="523" t="s">
        <v>653</v>
      </c>
      <c r="K61" s="523" t="s">
        <v>654</v>
      </c>
      <c r="L61" s="526">
        <v>57.64</v>
      </c>
      <c r="M61" s="526">
        <v>115.28</v>
      </c>
      <c r="N61" s="523">
        <v>2</v>
      </c>
      <c r="O61" s="527">
        <v>0.5</v>
      </c>
      <c r="P61" s="526">
        <v>115.28</v>
      </c>
      <c r="Q61" s="528">
        <v>1</v>
      </c>
      <c r="R61" s="523">
        <v>2</v>
      </c>
      <c r="S61" s="528">
        <v>1</v>
      </c>
      <c r="T61" s="527">
        <v>0.5</v>
      </c>
      <c r="U61" s="529">
        <v>1</v>
      </c>
    </row>
    <row r="62" spans="1:21" ht="14.4" customHeight="1" x14ac:dyDescent="0.3">
      <c r="A62" s="522">
        <v>19</v>
      </c>
      <c r="B62" s="523" t="s">
        <v>408</v>
      </c>
      <c r="C62" s="523" t="s">
        <v>539</v>
      </c>
      <c r="D62" s="524" t="s">
        <v>773</v>
      </c>
      <c r="E62" s="525" t="s">
        <v>546</v>
      </c>
      <c r="F62" s="523" t="s">
        <v>538</v>
      </c>
      <c r="G62" s="523" t="s">
        <v>716</v>
      </c>
      <c r="H62" s="523" t="s">
        <v>409</v>
      </c>
      <c r="I62" s="523" t="s">
        <v>717</v>
      </c>
      <c r="J62" s="523" t="s">
        <v>718</v>
      </c>
      <c r="K62" s="523" t="s">
        <v>719</v>
      </c>
      <c r="L62" s="526">
        <v>99.11</v>
      </c>
      <c r="M62" s="526">
        <v>198.22</v>
      </c>
      <c r="N62" s="523">
        <v>2</v>
      </c>
      <c r="O62" s="527">
        <v>0.5</v>
      </c>
      <c r="P62" s="526">
        <v>198.22</v>
      </c>
      <c r="Q62" s="528">
        <v>1</v>
      </c>
      <c r="R62" s="523">
        <v>2</v>
      </c>
      <c r="S62" s="528">
        <v>1</v>
      </c>
      <c r="T62" s="527">
        <v>0.5</v>
      </c>
      <c r="U62" s="529">
        <v>1</v>
      </c>
    </row>
    <row r="63" spans="1:21" ht="14.4" customHeight="1" x14ac:dyDescent="0.3">
      <c r="A63" s="522">
        <v>19</v>
      </c>
      <c r="B63" s="523" t="s">
        <v>408</v>
      </c>
      <c r="C63" s="523" t="s">
        <v>539</v>
      </c>
      <c r="D63" s="524" t="s">
        <v>773</v>
      </c>
      <c r="E63" s="525" t="s">
        <v>546</v>
      </c>
      <c r="F63" s="523" t="s">
        <v>538</v>
      </c>
      <c r="G63" s="523" t="s">
        <v>720</v>
      </c>
      <c r="H63" s="523" t="s">
        <v>409</v>
      </c>
      <c r="I63" s="523" t="s">
        <v>721</v>
      </c>
      <c r="J63" s="523" t="s">
        <v>722</v>
      </c>
      <c r="K63" s="523" t="s">
        <v>723</v>
      </c>
      <c r="L63" s="526">
        <v>95.63</v>
      </c>
      <c r="M63" s="526">
        <v>478.15</v>
      </c>
      <c r="N63" s="523">
        <v>5</v>
      </c>
      <c r="O63" s="527">
        <v>1.5</v>
      </c>
      <c r="P63" s="526">
        <v>478.15</v>
      </c>
      <c r="Q63" s="528">
        <v>1</v>
      </c>
      <c r="R63" s="523">
        <v>5</v>
      </c>
      <c r="S63" s="528">
        <v>1</v>
      </c>
      <c r="T63" s="527">
        <v>1.5</v>
      </c>
      <c r="U63" s="529">
        <v>1</v>
      </c>
    </row>
    <row r="64" spans="1:21" ht="14.4" customHeight="1" x14ac:dyDescent="0.3">
      <c r="A64" s="522">
        <v>19</v>
      </c>
      <c r="B64" s="523" t="s">
        <v>408</v>
      </c>
      <c r="C64" s="523" t="s">
        <v>539</v>
      </c>
      <c r="D64" s="524" t="s">
        <v>773</v>
      </c>
      <c r="E64" s="525" t="s">
        <v>546</v>
      </c>
      <c r="F64" s="523" t="s">
        <v>538</v>
      </c>
      <c r="G64" s="523" t="s">
        <v>720</v>
      </c>
      <c r="H64" s="523" t="s">
        <v>409</v>
      </c>
      <c r="I64" s="523" t="s">
        <v>724</v>
      </c>
      <c r="J64" s="523" t="s">
        <v>722</v>
      </c>
      <c r="K64" s="523" t="s">
        <v>725</v>
      </c>
      <c r="L64" s="526">
        <v>39.630000000000003</v>
      </c>
      <c r="M64" s="526">
        <v>79.260000000000005</v>
      </c>
      <c r="N64" s="523">
        <v>2</v>
      </c>
      <c r="O64" s="527">
        <v>1</v>
      </c>
      <c r="P64" s="526">
        <v>79.260000000000005</v>
      </c>
      <c r="Q64" s="528">
        <v>1</v>
      </c>
      <c r="R64" s="523">
        <v>2</v>
      </c>
      <c r="S64" s="528">
        <v>1</v>
      </c>
      <c r="T64" s="527">
        <v>1</v>
      </c>
      <c r="U64" s="529">
        <v>1</v>
      </c>
    </row>
    <row r="65" spans="1:21" ht="14.4" customHeight="1" x14ac:dyDescent="0.3">
      <c r="A65" s="522">
        <v>19</v>
      </c>
      <c r="B65" s="523" t="s">
        <v>408</v>
      </c>
      <c r="C65" s="523" t="s">
        <v>539</v>
      </c>
      <c r="D65" s="524" t="s">
        <v>773</v>
      </c>
      <c r="E65" s="525" t="s">
        <v>546</v>
      </c>
      <c r="F65" s="523" t="s">
        <v>538</v>
      </c>
      <c r="G65" s="523" t="s">
        <v>726</v>
      </c>
      <c r="H65" s="523" t="s">
        <v>774</v>
      </c>
      <c r="I65" s="523" t="s">
        <v>727</v>
      </c>
      <c r="J65" s="523" t="s">
        <v>728</v>
      </c>
      <c r="K65" s="523" t="s">
        <v>729</v>
      </c>
      <c r="L65" s="526">
        <v>353.18</v>
      </c>
      <c r="M65" s="526">
        <v>353.18</v>
      </c>
      <c r="N65" s="523">
        <v>1</v>
      </c>
      <c r="O65" s="527">
        <v>0.5</v>
      </c>
      <c r="P65" s="526">
        <v>353.18</v>
      </c>
      <c r="Q65" s="528">
        <v>1</v>
      </c>
      <c r="R65" s="523">
        <v>1</v>
      </c>
      <c r="S65" s="528">
        <v>1</v>
      </c>
      <c r="T65" s="527">
        <v>0.5</v>
      </c>
      <c r="U65" s="529">
        <v>1</v>
      </c>
    </row>
    <row r="66" spans="1:21" ht="14.4" customHeight="1" x14ac:dyDescent="0.3">
      <c r="A66" s="522">
        <v>19</v>
      </c>
      <c r="B66" s="523" t="s">
        <v>408</v>
      </c>
      <c r="C66" s="523" t="s">
        <v>539</v>
      </c>
      <c r="D66" s="524" t="s">
        <v>773</v>
      </c>
      <c r="E66" s="525" t="s">
        <v>546</v>
      </c>
      <c r="F66" s="523" t="s">
        <v>538</v>
      </c>
      <c r="G66" s="523" t="s">
        <v>730</v>
      </c>
      <c r="H66" s="523" t="s">
        <v>409</v>
      </c>
      <c r="I66" s="523" t="s">
        <v>731</v>
      </c>
      <c r="J66" s="523" t="s">
        <v>732</v>
      </c>
      <c r="K66" s="523" t="s">
        <v>733</v>
      </c>
      <c r="L66" s="526">
        <v>51.31</v>
      </c>
      <c r="M66" s="526">
        <v>102.62</v>
      </c>
      <c r="N66" s="523">
        <v>2</v>
      </c>
      <c r="O66" s="527">
        <v>1</v>
      </c>
      <c r="P66" s="526">
        <v>102.62</v>
      </c>
      <c r="Q66" s="528">
        <v>1</v>
      </c>
      <c r="R66" s="523">
        <v>2</v>
      </c>
      <c r="S66" s="528">
        <v>1</v>
      </c>
      <c r="T66" s="527">
        <v>1</v>
      </c>
      <c r="U66" s="529">
        <v>1</v>
      </c>
    </row>
    <row r="67" spans="1:21" ht="14.4" customHeight="1" x14ac:dyDescent="0.3">
      <c r="A67" s="522">
        <v>19</v>
      </c>
      <c r="B67" s="523" t="s">
        <v>408</v>
      </c>
      <c r="C67" s="523" t="s">
        <v>539</v>
      </c>
      <c r="D67" s="524" t="s">
        <v>773</v>
      </c>
      <c r="E67" s="525" t="s">
        <v>546</v>
      </c>
      <c r="F67" s="523" t="s">
        <v>538</v>
      </c>
      <c r="G67" s="523" t="s">
        <v>730</v>
      </c>
      <c r="H67" s="523" t="s">
        <v>409</v>
      </c>
      <c r="I67" s="523" t="s">
        <v>734</v>
      </c>
      <c r="J67" s="523" t="s">
        <v>732</v>
      </c>
      <c r="K67" s="523" t="s">
        <v>735</v>
      </c>
      <c r="L67" s="526">
        <v>0</v>
      </c>
      <c r="M67" s="526">
        <v>0</v>
      </c>
      <c r="N67" s="523">
        <v>3</v>
      </c>
      <c r="O67" s="527">
        <v>1</v>
      </c>
      <c r="P67" s="526">
        <v>0</v>
      </c>
      <c r="Q67" s="528"/>
      <c r="R67" s="523">
        <v>3</v>
      </c>
      <c r="S67" s="528">
        <v>1</v>
      </c>
      <c r="T67" s="527">
        <v>1</v>
      </c>
      <c r="U67" s="529">
        <v>1</v>
      </c>
    </row>
    <row r="68" spans="1:21" ht="14.4" customHeight="1" x14ac:dyDescent="0.3">
      <c r="A68" s="522">
        <v>19</v>
      </c>
      <c r="B68" s="523" t="s">
        <v>408</v>
      </c>
      <c r="C68" s="523" t="s">
        <v>539</v>
      </c>
      <c r="D68" s="524" t="s">
        <v>773</v>
      </c>
      <c r="E68" s="525" t="s">
        <v>546</v>
      </c>
      <c r="F68" s="523" t="s">
        <v>538</v>
      </c>
      <c r="G68" s="523" t="s">
        <v>673</v>
      </c>
      <c r="H68" s="523" t="s">
        <v>409</v>
      </c>
      <c r="I68" s="523" t="s">
        <v>736</v>
      </c>
      <c r="J68" s="523" t="s">
        <v>737</v>
      </c>
      <c r="K68" s="523" t="s">
        <v>738</v>
      </c>
      <c r="L68" s="526">
        <v>0</v>
      </c>
      <c r="M68" s="526">
        <v>0</v>
      </c>
      <c r="N68" s="523">
        <v>1</v>
      </c>
      <c r="O68" s="527">
        <v>1</v>
      </c>
      <c r="P68" s="526"/>
      <c r="Q68" s="528"/>
      <c r="R68" s="523"/>
      <c r="S68" s="528">
        <v>0</v>
      </c>
      <c r="T68" s="527"/>
      <c r="U68" s="529">
        <v>0</v>
      </c>
    </row>
    <row r="69" spans="1:21" ht="14.4" customHeight="1" x14ac:dyDescent="0.3">
      <c r="A69" s="522">
        <v>19</v>
      </c>
      <c r="B69" s="523" t="s">
        <v>408</v>
      </c>
      <c r="C69" s="523" t="s">
        <v>539</v>
      </c>
      <c r="D69" s="524" t="s">
        <v>773</v>
      </c>
      <c r="E69" s="525" t="s">
        <v>546</v>
      </c>
      <c r="F69" s="523" t="s">
        <v>538</v>
      </c>
      <c r="G69" s="523" t="s">
        <v>673</v>
      </c>
      <c r="H69" s="523" t="s">
        <v>409</v>
      </c>
      <c r="I69" s="523" t="s">
        <v>739</v>
      </c>
      <c r="J69" s="523" t="s">
        <v>737</v>
      </c>
      <c r="K69" s="523" t="s">
        <v>740</v>
      </c>
      <c r="L69" s="526">
        <v>0</v>
      </c>
      <c r="M69" s="526">
        <v>0</v>
      </c>
      <c r="N69" s="523">
        <v>9</v>
      </c>
      <c r="O69" s="527">
        <v>3</v>
      </c>
      <c r="P69" s="526">
        <v>0</v>
      </c>
      <c r="Q69" s="528"/>
      <c r="R69" s="523">
        <v>2</v>
      </c>
      <c r="S69" s="528">
        <v>0.22222222222222221</v>
      </c>
      <c r="T69" s="527">
        <v>0.5</v>
      </c>
      <c r="U69" s="529">
        <v>0.16666666666666666</v>
      </c>
    </row>
    <row r="70" spans="1:21" ht="14.4" customHeight="1" x14ac:dyDescent="0.3">
      <c r="A70" s="522">
        <v>19</v>
      </c>
      <c r="B70" s="523" t="s">
        <v>408</v>
      </c>
      <c r="C70" s="523" t="s">
        <v>539</v>
      </c>
      <c r="D70" s="524" t="s">
        <v>773</v>
      </c>
      <c r="E70" s="525" t="s">
        <v>546</v>
      </c>
      <c r="F70" s="523" t="s">
        <v>538</v>
      </c>
      <c r="G70" s="523" t="s">
        <v>673</v>
      </c>
      <c r="H70" s="523" t="s">
        <v>409</v>
      </c>
      <c r="I70" s="523" t="s">
        <v>741</v>
      </c>
      <c r="J70" s="523" t="s">
        <v>737</v>
      </c>
      <c r="K70" s="523" t="s">
        <v>738</v>
      </c>
      <c r="L70" s="526">
        <v>0</v>
      </c>
      <c r="M70" s="526">
        <v>0</v>
      </c>
      <c r="N70" s="523">
        <v>1</v>
      </c>
      <c r="O70" s="527">
        <v>1</v>
      </c>
      <c r="P70" s="526"/>
      <c r="Q70" s="528"/>
      <c r="R70" s="523"/>
      <c r="S70" s="528">
        <v>0</v>
      </c>
      <c r="T70" s="527"/>
      <c r="U70" s="529">
        <v>0</v>
      </c>
    </row>
    <row r="71" spans="1:21" ht="14.4" customHeight="1" x14ac:dyDescent="0.3">
      <c r="A71" s="522">
        <v>19</v>
      </c>
      <c r="B71" s="523" t="s">
        <v>408</v>
      </c>
      <c r="C71" s="523" t="s">
        <v>539</v>
      </c>
      <c r="D71" s="524" t="s">
        <v>773</v>
      </c>
      <c r="E71" s="525" t="s">
        <v>546</v>
      </c>
      <c r="F71" s="523" t="s">
        <v>538</v>
      </c>
      <c r="G71" s="523" t="s">
        <v>673</v>
      </c>
      <c r="H71" s="523" t="s">
        <v>409</v>
      </c>
      <c r="I71" s="523" t="s">
        <v>742</v>
      </c>
      <c r="J71" s="523" t="s">
        <v>737</v>
      </c>
      <c r="K71" s="523" t="s">
        <v>740</v>
      </c>
      <c r="L71" s="526">
        <v>0</v>
      </c>
      <c r="M71" s="526">
        <v>0</v>
      </c>
      <c r="N71" s="523">
        <v>3</v>
      </c>
      <c r="O71" s="527">
        <v>1</v>
      </c>
      <c r="P71" s="526"/>
      <c r="Q71" s="528"/>
      <c r="R71" s="523"/>
      <c r="S71" s="528">
        <v>0</v>
      </c>
      <c r="T71" s="527"/>
      <c r="U71" s="529">
        <v>0</v>
      </c>
    </row>
    <row r="72" spans="1:21" ht="14.4" customHeight="1" x14ac:dyDescent="0.3">
      <c r="A72" s="522">
        <v>19</v>
      </c>
      <c r="B72" s="523" t="s">
        <v>408</v>
      </c>
      <c r="C72" s="523" t="s">
        <v>539</v>
      </c>
      <c r="D72" s="524" t="s">
        <v>773</v>
      </c>
      <c r="E72" s="525" t="s">
        <v>546</v>
      </c>
      <c r="F72" s="523" t="s">
        <v>538</v>
      </c>
      <c r="G72" s="523" t="s">
        <v>673</v>
      </c>
      <c r="H72" s="523" t="s">
        <v>409</v>
      </c>
      <c r="I72" s="523" t="s">
        <v>743</v>
      </c>
      <c r="J72" s="523" t="s">
        <v>737</v>
      </c>
      <c r="K72" s="523" t="s">
        <v>676</v>
      </c>
      <c r="L72" s="526">
        <v>0</v>
      </c>
      <c r="M72" s="526">
        <v>0</v>
      </c>
      <c r="N72" s="523">
        <v>2</v>
      </c>
      <c r="O72" s="527">
        <v>1</v>
      </c>
      <c r="P72" s="526"/>
      <c r="Q72" s="528"/>
      <c r="R72" s="523"/>
      <c r="S72" s="528">
        <v>0</v>
      </c>
      <c r="T72" s="527"/>
      <c r="U72" s="529">
        <v>0</v>
      </c>
    </row>
    <row r="73" spans="1:21" ht="14.4" customHeight="1" x14ac:dyDescent="0.3">
      <c r="A73" s="522">
        <v>19</v>
      </c>
      <c r="B73" s="523" t="s">
        <v>408</v>
      </c>
      <c r="C73" s="523" t="s">
        <v>539</v>
      </c>
      <c r="D73" s="524" t="s">
        <v>773</v>
      </c>
      <c r="E73" s="525" t="s">
        <v>547</v>
      </c>
      <c r="F73" s="523" t="s">
        <v>538</v>
      </c>
      <c r="G73" s="523" t="s">
        <v>744</v>
      </c>
      <c r="H73" s="523" t="s">
        <v>409</v>
      </c>
      <c r="I73" s="523" t="s">
        <v>745</v>
      </c>
      <c r="J73" s="523" t="s">
        <v>746</v>
      </c>
      <c r="K73" s="523" t="s">
        <v>747</v>
      </c>
      <c r="L73" s="526">
        <v>322.8</v>
      </c>
      <c r="M73" s="526">
        <v>322.8</v>
      </c>
      <c r="N73" s="523">
        <v>1</v>
      </c>
      <c r="O73" s="527">
        <v>0.5</v>
      </c>
      <c r="P73" s="526"/>
      <c r="Q73" s="528">
        <v>0</v>
      </c>
      <c r="R73" s="523"/>
      <c r="S73" s="528">
        <v>0</v>
      </c>
      <c r="T73" s="527"/>
      <c r="U73" s="529">
        <v>0</v>
      </c>
    </row>
    <row r="74" spans="1:21" ht="14.4" customHeight="1" x14ac:dyDescent="0.3">
      <c r="A74" s="522">
        <v>19</v>
      </c>
      <c r="B74" s="523" t="s">
        <v>408</v>
      </c>
      <c r="C74" s="523" t="s">
        <v>539</v>
      </c>
      <c r="D74" s="524" t="s">
        <v>773</v>
      </c>
      <c r="E74" s="525" t="s">
        <v>547</v>
      </c>
      <c r="F74" s="523" t="s">
        <v>538</v>
      </c>
      <c r="G74" s="523" t="s">
        <v>744</v>
      </c>
      <c r="H74" s="523" t="s">
        <v>409</v>
      </c>
      <c r="I74" s="523" t="s">
        <v>745</v>
      </c>
      <c r="J74" s="523" t="s">
        <v>746</v>
      </c>
      <c r="K74" s="523" t="s">
        <v>747</v>
      </c>
      <c r="L74" s="526">
        <v>243.59</v>
      </c>
      <c r="M74" s="526">
        <v>730.77</v>
      </c>
      <c r="N74" s="523">
        <v>3</v>
      </c>
      <c r="O74" s="527">
        <v>2</v>
      </c>
      <c r="P74" s="526"/>
      <c r="Q74" s="528">
        <v>0</v>
      </c>
      <c r="R74" s="523"/>
      <c r="S74" s="528">
        <v>0</v>
      </c>
      <c r="T74" s="527"/>
      <c r="U74" s="529">
        <v>0</v>
      </c>
    </row>
    <row r="75" spans="1:21" ht="14.4" customHeight="1" x14ac:dyDescent="0.3">
      <c r="A75" s="522">
        <v>19</v>
      </c>
      <c r="B75" s="523" t="s">
        <v>408</v>
      </c>
      <c r="C75" s="523" t="s">
        <v>539</v>
      </c>
      <c r="D75" s="524" t="s">
        <v>773</v>
      </c>
      <c r="E75" s="525" t="s">
        <v>547</v>
      </c>
      <c r="F75" s="523" t="s">
        <v>538</v>
      </c>
      <c r="G75" s="523" t="s">
        <v>693</v>
      </c>
      <c r="H75" s="523" t="s">
        <v>409</v>
      </c>
      <c r="I75" s="523" t="s">
        <v>748</v>
      </c>
      <c r="J75" s="523" t="s">
        <v>695</v>
      </c>
      <c r="K75" s="523" t="s">
        <v>749</v>
      </c>
      <c r="L75" s="526">
        <v>91.11</v>
      </c>
      <c r="M75" s="526">
        <v>91.11</v>
      </c>
      <c r="N75" s="523">
        <v>1</v>
      </c>
      <c r="O75" s="527">
        <v>1</v>
      </c>
      <c r="P75" s="526">
        <v>91.11</v>
      </c>
      <c r="Q75" s="528">
        <v>1</v>
      </c>
      <c r="R75" s="523">
        <v>1</v>
      </c>
      <c r="S75" s="528">
        <v>1</v>
      </c>
      <c r="T75" s="527">
        <v>1</v>
      </c>
      <c r="U75" s="529">
        <v>1</v>
      </c>
    </row>
    <row r="76" spans="1:21" ht="14.4" customHeight="1" x14ac:dyDescent="0.3">
      <c r="A76" s="522">
        <v>19</v>
      </c>
      <c r="B76" s="523" t="s">
        <v>408</v>
      </c>
      <c r="C76" s="523" t="s">
        <v>539</v>
      </c>
      <c r="D76" s="524" t="s">
        <v>773</v>
      </c>
      <c r="E76" s="525" t="s">
        <v>547</v>
      </c>
      <c r="F76" s="523" t="s">
        <v>538</v>
      </c>
      <c r="G76" s="523" t="s">
        <v>571</v>
      </c>
      <c r="H76" s="523" t="s">
        <v>409</v>
      </c>
      <c r="I76" s="523" t="s">
        <v>572</v>
      </c>
      <c r="J76" s="523" t="s">
        <v>573</v>
      </c>
      <c r="K76" s="523" t="s">
        <v>574</v>
      </c>
      <c r="L76" s="526">
        <v>44.59</v>
      </c>
      <c r="M76" s="526">
        <v>3121.2999999999997</v>
      </c>
      <c r="N76" s="523">
        <v>70</v>
      </c>
      <c r="O76" s="527">
        <v>35</v>
      </c>
      <c r="P76" s="526">
        <v>2675.3999999999996</v>
      </c>
      <c r="Q76" s="528">
        <v>0.8571428571428571</v>
      </c>
      <c r="R76" s="523">
        <v>60</v>
      </c>
      <c r="S76" s="528">
        <v>0.8571428571428571</v>
      </c>
      <c r="T76" s="527">
        <v>30</v>
      </c>
      <c r="U76" s="529">
        <v>0.8571428571428571</v>
      </c>
    </row>
    <row r="77" spans="1:21" ht="14.4" customHeight="1" x14ac:dyDescent="0.3">
      <c r="A77" s="522">
        <v>19</v>
      </c>
      <c r="B77" s="523" t="s">
        <v>408</v>
      </c>
      <c r="C77" s="523" t="s">
        <v>539</v>
      </c>
      <c r="D77" s="524" t="s">
        <v>773</v>
      </c>
      <c r="E77" s="525" t="s">
        <v>547</v>
      </c>
      <c r="F77" s="523" t="s">
        <v>538</v>
      </c>
      <c r="G77" s="523" t="s">
        <v>635</v>
      </c>
      <c r="H77" s="523" t="s">
        <v>409</v>
      </c>
      <c r="I77" s="523" t="s">
        <v>750</v>
      </c>
      <c r="J77" s="523" t="s">
        <v>751</v>
      </c>
      <c r="K77" s="523" t="s">
        <v>642</v>
      </c>
      <c r="L77" s="526">
        <v>0</v>
      </c>
      <c r="M77" s="526">
        <v>0</v>
      </c>
      <c r="N77" s="523">
        <v>9</v>
      </c>
      <c r="O77" s="527">
        <v>2</v>
      </c>
      <c r="P77" s="526"/>
      <c r="Q77" s="528"/>
      <c r="R77" s="523"/>
      <c r="S77" s="528">
        <v>0</v>
      </c>
      <c r="T77" s="527"/>
      <c r="U77" s="529">
        <v>0</v>
      </c>
    </row>
    <row r="78" spans="1:21" ht="14.4" customHeight="1" x14ac:dyDescent="0.3">
      <c r="A78" s="522">
        <v>19</v>
      </c>
      <c r="B78" s="523" t="s">
        <v>408</v>
      </c>
      <c r="C78" s="523" t="s">
        <v>539</v>
      </c>
      <c r="D78" s="524" t="s">
        <v>773</v>
      </c>
      <c r="E78" s="525" t="s">
        <v>547</v>
      </c>
      <c r="F78" s="523" t="s">
        <v>538</v>
      </c>
      <c r="G78" s="523" t="s">
        <v>752</v>
      </c>
      <c r="H78" s="523" t="s">
        <v>774</v>
      </c>
      <c r="I78" s="523" t="s">
        <v>753</v>
      </c>
      <c r="J78" s="523" t="s">
        <v>754</v>
      </c>
      <c r="K78" s="523" t="s">
        <v>755</v>
      </c>
      <c r="L78" s="526">
        <v>37.159999999999997</v>
      </c>
      <c r="M78" s="526">
        <v>111.47999999999999</v>
      </c>
      <c r="N78" s="523">
        <v>3</v>
      </c>
      <c r="O78" s="527">
        <v>0.5</v>
      </c>
      <c r="P78" s="526"/>
      <c r="Q78" s="528">
        <v>0</v>
      </c>
      <c r="R78" s="523"/>
      <c r="S78" s="528">
        <v>0</v>
      </c>
      <c r="T78" s="527"/>
      <c r="U78" s="529">
        <v>0</v>
      </c>
    </row>
    <row r="79" spans="1:21" ht="14.4" customHeight="1" x14ac:dyDescent="0.3">
      <c r="A79" s="522">
        <v>19</v>
      </c>
      <c r="B79" s="523" t="s">
        <v>408</v>
      </c>
      <c r="C79" s="523" t="s">
        <v>539</v>
      </c>
      <c r="D79" s="524" t="s">
        <v>773</v>
      </c>
      <c r="E79" s="525" t="s">
        <v>547</v>
      </c>
      <c r="F79" s="523" t="s">
        <v>538</v>
      </c>
      <c r="G79" s="523" t="s">
        <v>752</v>
      </c>
      <c r="H79" s="523" t="s">
        <v>409</v>
      </c>
      <c r="I79" s="523" t="s">
        <v>756</v>
      </c>
      <c r="J79" s="523" t="s">
        <v>754</v>
      </c>
      <c r="K79" s="523" t="s">
        <v>757</v>
      </c>
      <c r="L79" s="526">
        <v>0</v>
      </c>
      <c r="M79" s="526">
        <v>0</v>
      </c>
      <c r="N79" s="523">
        <v>3</v>
      </c>
      <c r="O79" s="527">
        <v>1</v>
      </c>
      <c r="P79" s="526"/>
      <c r="Q79" s="528"/>
      <c r="R79" s="523"/>
      <c r="S79" s="528">
        <v>0</v>
      </c>
      <c r="T79" s="527"/>
      <c r="U79" s="529">
        <v>0</v>
      </c>
    </row>
    <row r="80" spans="1:21" ht="14.4" customHeight="1" x14ac:dyDescent="0.3">
      <c r="A80" s="522">
        <v>19</v>
      </c>
      <c r="B80" s="523" t="s">
        <v>408</v>
      </c>
      <c r="C80" s="523" t="s">
        <v>539</v>
      </c>
      <c r="D80" s="524" t="s">
        <v>773</v>
      </c>
      <c r="E80" s="525" t="s">
        <v>547</v>
      </c>
      <c r="F80" s="523" t="s">
        <v>538</v>
      </c>
      <c r="G80" s="523" t="s">
        <v>643</v>
      </c>
      <c r="H80" s="523" t="s">
        <v>409</v>
      </c>
      <c r="I80" s="523" t="s">
        <v>644</v>
      </c>
      <c r="J80" s="523" t="s">
        <v>645</v>
      </c>
      <c r="K80" s="523" t="s">
        <v>646</v>
      </c>
      <c r="L80" s="526">
        <v>234.07</v>
      </c>
      <c r="M80" s="526">
        <v>702.21</v>
      </c>
      <c r="N80" s="523">
        <v>3</v>
      </c>
      <c r="O80" s="527">
        <v>1.5</v>
      </c>
      <c r="P80" s="526"/>
      <c r="Q80" s="528">
        <v>0</v>
      </c>
      <c r="R80" s="523"/>
      <c r="S80" s="528">
        <v>0</v>
      </c>
      <c r="T80" s="527"/>
      <c r="U80" s="529">
        <v>0</v>
      </c>
    </row>
    <row r="81" spans="1:21" ht="14.4" customHeight="1" x14ac:dyDescent="0.3">
      <c r="A81" s="522">
        <v>19</v>
      </c>
      <c r="B81" s="523" t="s">
        <v>408</v>
      </c>
      <c r="C81" s="523" t="s">
        <v>539</v>
      </c>
      <c r="D81" s="524" t="s">
        <v>773</v>
      </c>
      <c r="E81" s="525" t="s">
        <v>547</v>
      </c>
      <c r="F81" s="523" t="s">
        <v>538</v>
      </c>
      <c r="G81" s="523" t="s">
        <v>643</v>
      </c>
      <c r="H81" s="523" t="s">
        <v>409</v>
      </c>
      <c r="I81" s="523" t="s">
        <v>758</v>
      </c>
      <c r="J81" s="523" t="s">
        <v>759</v>
      </c>
      <c r="K81" s="523" t="s">
        <v>646</v>
      </c>
      <c r="L81" s="526">
        <v>234.07</v>
      </c>
      <c r="M81" s="526">
        <v>234.07</v>
      </c>
      <c r="N81" s="523">
        <v>1</v>
      </c>
      <c r="O81" s="527">
        <v>0.5</v>
      </c>
      <c r="P81" s="526"/>
      <c r="Q81" s="528">
        <v>0</v>
      </c>
      <c r="R81" s="523"/>
      <c r="S81" s="528">
        <v>0</v>
      </c>
      <c r="T81" s="527"/>
      <c r="U81" s="529">
        <v>0</v>
      </c>
    </row>
    <row r="82" spans="1:21" ht="14.4" customHeight="1" x14ac:dyDescent="0.3">
      <c r="A82" s="522">
        <v>19</v>
      </c>
      <c r="B82" s="523" t="s">
        <v>408</v>
      </c>
      <c r="C82" s="523" t="s">
        <v>539</v>
      </c>
      <c r="D82" s="524" t="s">
        <v>773</v>
      </c>
      <c r="E82" s="525" t="s">
        <v>547</v>
      </c>
      <c r="F82" s="523" t="s">
        <v>538</v>
      </c>
      <c r="G82" s="523" t="s">
        <v>587</v>
      </c>
      <c r="H82" s="523" t="s">
        <v>409</v>
      </c>
      <c r="I82" s="523" t="s">
        <v>588</v>
      </c>
      <c r="J82" s="523" t="s">
        <v>589</v>
      </c>
      <c r="K82" s="523" t="s">
        <v>590</v>
      </c>
      <c r="L82" s="526">
        <v>0</v>
      </c>
      <c r="M82" s="526">
        <v>0</v>
      </c>
      <c r="N82" s="523">
        <v>12</v>
      </c>
      <c r="O82" s="527">
        <v>6</v>
      </c>
      <c r="P82" s="526">
        <v>0</v>
      </c>
      <c r="Q82" s="528"/>
      <c r="R82" s="523">
        <v>10</v>
      </c>
      <c r="S82" s="528">
        <v>0.83333333333333337</v>
      </c>
      <c r="T82" s="527">
        <v>5</v>
      </c>
      <c r="U82" s="529">
        <v>0.83333333333333337</v>
      </c>
    </row>
    <row r="83" spans="1:21" ht="14.4" customHeight="1" x14ac:dyDescent="0.3">
      <c r="A83" s="522">
        <v>19</v>
      </c>
      <c r="B83" s="523" t="s">
        <v>408</v>
      </c>
      <c r="C83" s="523" t="s">
        <v>539</v>
      </c>
      <c r="D83" s="524" t="s">
        <v>773</v>
      </c>
      <c r="E83" s="525" t="s">
        <v>547</v>
      </c>
      <c r="F83" s="523" t="s">
        <v>538</v>
      </c>
      <c r="G83" s="523" t="s">
        <v>659</v>
      </c>
      <c r="H83" s="523" t="s">
        <v>409</v>
      </c>
      <c r="I83" s="523" t="s">
        <v>660</v>
      </c>
      <c r="J83" s="523" t="s">
        <v>661</v>
      </c>
      <c r="K83" s="523" t="s">
        <v>662</v>
      </c>
      <c r="L83" s="526">
        <v>54.23</v>
      </c>
      <c r="M83" s="526">
        <v>162.69</v>
      </c>
      <c r="N83" s="523">
        <v>3</v>
      </c>
      <c r="O83" s="527">
        <v>1</v>
      </c>
      <c r="P83" s="526">
        <v>162.69</v>
      </c>
      <c r="Q83" s="528">
        <v>1</v>
      </c>
      <c r="R83" s="523">
        <v>3</v>
      </c>
      <c r="S83" s="528">
        <v>1</v>
      </c>
      <c r="T83" s="527">
        <v>1</v>
      </c>
      <c r="U83" s="529">
        <v>1</v>
      </c>
    </row>
    <row r="84" spans="1:21" ht="14.4" customHeight="1" x14ac:dyDescent="0.3">
      <c r="A84" s="522">
        <v>19</v>
      </c>
      <c r="B84" s="523" t="s">
        <v>408</v>
      </c>
      <c r="C84" s="523" t="s">
        <v>539</v>
      </c>
      <c r="D84" s="524" t="s">
        <v>773</v>
      </c>
      <c r="E84" s="525" t="s">
        <v>547</v>
      </c>
      <c r="F84" s="523" t="s">
        <v>538</v>
      </c>
      <c r="G84" s="523" t="s">
        <v>760</v>
      </c>
      <c r="H84" s="523" t="s">
        <v>409</v>
      </c>
      <c r="I84" s="523" t="s">
        <v>761</v>
      </c>
      <c r="J84" s="523" t="s">
        <v>762</v>
      </c>
      <c r="K84" s="523" t="s">
        <v>763</v>
      </c>
      <c r="L84" s="526">
        <v>0</v>
      </c>
      <c r="M84" s="526">
        <v>0</v>
      </c>
      <c r="N84" s="523">
        <v>6</v>
      </c>
      <c r="O84" s="527">
        <v>1</v>
      </c>
      <c r="P84" s="526"/>
      <c r="Q84" s="528"/>
      <c r="R84" s="523"/>
      <c r="S84" s="528">
        <v>0</v>
      </c>
      <c r="T84" s="527"/>
      <c r="U84" s="529">
        <v>0</v>
      </c>
    </row>
    <row r="85" spans="1:21" ht="14.4" customHeight="1" x14ac:dyDescent="0.3">
      <c r="A85" s="522">
        <v>19</v>
      </c>
      <c r="B85" s="523" t="s">
        <v>408</v>
      </c>
      <c r="C85" s="523" t="s">
        <v>539</v>
      </c>
      <c r="D85" s="524" t="s">
        <v>773</v>
      </c>
      <c r="E85" s="525" t="s">
        <v>547</v>
      </c>
      <c r="F85" s="523" t="s">
        <v>538</v>
      </c>
      <c r="G85" s="523" t="s">
        <v>760</v>
      </c>
      <c r="H85" s="523" t="s">
        <v>409</v>
      </c>
      <c r="I85" s="523" t="s">
        <v>764</v>
      </c>
      <c r="J85" s="523" t="s">
        <v>762</v>
      </c>
      <c r="K85" s="523" t="s">
        <v>765</v>
      </c>
      <c r="L85" s="526">
        <v>149.69</v>
      </c>
      <c r="M85" s="526">
        <v>898.14</v>
      </c>
      <c r="N85" s="523">
        <v>6</v>
      </c>
      <c r="O85" s="527">
        <v>1</v>
      </c>
      <c r="P85" s="526"/>
      <c r="Q85" s="528">
        <v>0</v>
      </c>
      <c r="R85" s="523"/>
      <c r="S85" s="528">
        <v>0</v>
      </c>
      <c r="T85" s="527"/>
      <c r="U85" s="529">
        <v>0</v>
      </c>
    </row>
    <row r="86" spans="1:21" ht="14.4" customHeight="1" x14ac:dyDescent="0.3">
      <c r="A86" s="522">
        <v>19</v>
      </c>
      <c r="B86" s="523" t="s">
        <v>408</v>
      </c>
      <c r="C86" s="523" t="s">
        <v>539</v>
      </c>
      <c r="D86" s="524" t="s">
        <v>773</v>
      </c>
      <c r="E86" s="525" t="s">
        <v>548</v>
      </c>
      <c r="F86" s="523" t="s">
        <v>538</v>
      </c>
      <c r="G86" s="523" t="s">
        <v>766</v>
      </c>
      <c r="H86" s="523" t="s">
        <v>409</v>
      </c>
      <c r="I86" s="523" t="s">
        <v>767</v>
      </c>
      <c r="J86" s="523" t="s">
        <v>768</v>
      </c>
      <c r="K86" s="523" t="s">
        <v>769</v>
      </c>
      <c r="L86" s="526">
        <v>98.75</v>
      </c>
      <c r="M86" s="526">
        <v>98.75</v>
      </c>
      <c r="N86" s="523">
        <v>1</v>
      </c>
      <c r="O86" s="527">
        <v>1</v>
      </c>
      <c r="P86" s="526">
        <v>98.75</v>
      </c>
      <c r="Q86" s="528">
        <v>1</v>
      </c>
      <c r="R86" s="523">
        <v>1</v>
      </c>
      <c r="S86" s="528">
        <v>1</v>
      </c>
      <c r="T86" s="527">
        <v>1</v>
      </c>
      <c r="U86" s="529">
        <v>1</v>
      </c>
    </row>
    <row r="87" spans="1:21" ht="14.4" customHeight="1" x14ac:dyDescent="0.3">
      <c r="A87" s="522">
        <v>19</v>
      </c>
      <c r="B87" s="523" t="s">
        <v>408</v>
      </c>
      <c r="C87" s="523" t="s">
        <v>539</v>
      </c>
      <c r="D87" s="524" t="s">
        <v>773</v>
      </c>
      <c r="E87" s="525" t="s">
        <v>548</v>
      </c>
      <c r="F87" s="523" t="s">
        <v>538</v>
      </c>
      <c r="G87" s="523" t="s">
        <v>571</v>
      </c>
      <c r="H87" s="523" t="s">
        <v>409</v>
      </c>
      <c r="I87" s="523" t="s">
        <v>572</v>
      </c>
      <c r="J87" s="523" t="s">
        <v>573</v>
      </c>
      <c r="K87" s="523" t="s">
        <v>574</v>
      </c>
      <c r="L87" s="526">
        <v>44.59</v>
      </c>
      <c r="M87" s="526">
        <v>222.95000000000002</v>
      </c>
      <c r="N87" s="523">
        <v>5</v>
      </c>
      <c r="O87" s="527">
        <v>3</v>
      </c>
      <c r="P87" s="526">
        <v>178.36</v>
      </c>
      <c r="Q87" s="528">
        <v>0.8</v>
      </c>
      <c r="R87" s="523">
        <v>4</v>
      </c>
      <c r="S87" s="528">
        <v>0.8</v>
      </c>
      <c r="T87" s="527">
        <v>2</v>
      </c>
      <c r="U87" s="529">
        <v>0.66666666666666663</v>
      </c>
    </row>
    <row r="88" spans="1:21" ht="14.4" customHeight="1" x14ac:dyDescent="0.3">
      <c r="A88" s="522">
        <v>19</v>
      </c>
      <c r="B88" s="523" t="s">
        <v>408</v>
      </c>
      <c r="C88" s="523" t="s">
        <v>539</v>
      </c>
      <c r="D88" s="524" t="s">
        <v>773</v>
      </c>
      <c r="E88" s="525" t="s">
        <v>548</v>
      </c>
      <c r="F88" s="523" t="s">
        <v>538</v>
      </c>
      <c r="G88" s="523" t="s">
        <v>583</v>
      </c>
      <c r="H88" s="523" t="s">
        <v>409</v>
      </c>
      <c r="I88" s="523" t="s">
        <v>584</v>
      </c>
      <c r="J88" s="523" t="s">
        <v>585</v>
      </c>
      <c r="K88" s="523" t="s">
        <v>586</v>
      </c>
      <c r="L88" s="526">
        <v>0</v>
      </c>
      <c r="M88" s="526">
        <v>0</v>
      </c>
      <c r="N88" s="523">
        <v>2</v>
      </c>
      <c r="O88" s="527">
        <v>1</v>
      </c>
      <c r="P88" s="526">
        <v>0</v>
      </c>
      <c r="Q88" s="528"/>
      <c r="R88" s="523">
        <v>2</v>
      </c>
      <c r="S88" s="528">
        <v>1</v>
      </c>
      <c r="T88" s="527">
        <v>1</v>
      </c>
      <c r="U88" s="529">
        <v>1</v>
      </c>
    </row>
    <row r="89" spans="1:21" ht="14.4" customHeight="1" x14ac:dyDescent="0.3">
      <c r="A89" s="522">
        <v>19</v>
      </c>
      <c r="B89" s="523" t="s">
        <v>408</v>
      </c>
      <c r="C89" s="523" t="s">
        <v>539</v>
      </c>
      <c r="D89" s="524" t="s">
        <v>773</v>
      </c>
      <c r="E89" s="525" t="s">
        <v>548</v>
      </c>
      <c r="F89" s="523" t="s">
        <v>538</v>
      </c>
      <c r="G89" s="523" t="s">
        <v>712</v>
      </c>
      <c r="H89" s="523" t="s">
        <v>774</v>
      </c>
      <c r="I89" s="523" t="s">
        <v>770</v>
      </c>
      <c r="J89" s="523" t="s">
        <v>771</v>
      </c>
      <c r="K89" s="523" t="s">
        <v>772</v>
      </c>
      <c r="L89" s="526">
        <v>18.260000000000002</v>
      </c>
      <c r="M89" s="526">
        <v>18.260000000000002</v>
      </c>
      <c r="N89" s="523">
        <v>1</v>
      </c>
      <c r="O89" s="527">
        <v>1</v>
      </c>
      <c r="P89" s="526">
        <v>18.260000000000002</v>
      </c>
      <c r="Q89" s="528">
        <v>1</v>
      </c>
      <c r="R89" s="523">
        <v>1</v>
      </c>
      <c r="S89" s="528">
        <v>1</v>
      </c>
      <c r="T89" s="527">
        <v>1</v>
      </c>
      <c r="U89" s="529">
        <v>1</v>
      </c>
    </row>
    <row r="90" spans="1:21" ht="14.4" customHeight="1" x14ac:dyDescent="0.3">
      <c r="A90" s="522">
        <v>19</v>
      </c>
      <c r="B90" s="523" t="s">
        <v>408</v>
      </c>
      <c r="C90" s="523" t="s">
        <v>539</v>
      </c>
      <c r="D90" s="524" t="s">
        <v>773</v>
      </c>
      <c r="E90" s="525" t="s">
        <v>548</v>
      </c>
      <c r="F90" s="523" t="s">
        <v>538</v>
      </c>
      <c r="G90" s="523" t="s">
        <v>587</v>
      </c>
      <c r="H90" s="523" t="s">
        <v>409</v>
      </c>
      <c r="I90" s="523" t="s">
        <v>588</v>
      </c>
      <c r="J90" s="523" t="s">
        <v>589</v>
      </c>
      <c r="K90" s="523" t="s">
        <v>590</v>
      </c>
      <c r="L90" s="526">
        <v>0</v>
      </c>
      <c r="M90" s="526">
        <v>0</v>
      </c>
      <c r="N90" s="523">
        <v>4</v>
      </c>
      <c r="O90" s="527">
        <v>2</v>
      </c>
      <c r="P90" s="526">
        <v>0</v>
      </c>
      <c r="Q90" s="528"/>
      <c r="R90" s="523">
        <v>4</v>
      </c>
      <c r="S90" s="528">
        <v>1</v>
      </c>
      <c r="T90" s="527">
        <v>2</v>
      </c>
      <c r="U90" s="529">
        <v>1</v>
      </c>
    </row>
    <row r="91" spans="1:21" ht="14.4" customHeight="1" thickBot="1" x14ac:dyDescent="0.35">
      <c r="A91" s="514">
        <v>19</v>
      </c>
      <c r="B91" s="515" t="s">
        <v>408</v>
      </c>
      <c r="C91" s="515" t="s">
        <v>539</v>
      </c>
      <c r="D91" s="516" t="s">
        <v>773</v>
      </c>
      <c r="E91" s="517" t="s">
        <v>548</v>
      </c>
      <c r="F91" s="515" t="s">
        <v>538</v>
      </c>
      <c r="G91" s="515" t="s">
        <v>596</v>
      </c>
      <c r="H91" s="515" t="s">
        <v>409</v>
      </c>
      <c r="I91" s="515" t="s">
        <v>597</v>
      </c>
      <c r="J91" s="515" t="s">
        <v>598</v>
      </c>
      <c r="K91" s="515" t="s">
        <v>599</v>
      </c>
      <c r="L91" s="518">
        <v>0</v>
      </c>
      <c r="M91" s="518">
        <v>0</v>
      </c>
      <c r="N91" s="515">
        <v>9</v>
      </c>
      <c r="O91" s="519">
        <v>5</v>
      </c>
      <c r="P91" s="518">
        <v>0</v>
      </c>
      <c r="Q91" s="520"/>
      <c r="R91" s="515">
        <v>5</v>
      </c>
      <c r="S91" s="520">
        <v>0.55555555555555558</v>
      </c>
      <c r="T91" s="519">
        <v>3</v>
      </c>
      <c r="U91" s="521">
        <v>0.6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776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546</v>
      </c>
      <c r="B5" s="116">
        <v>733.11</v>
      </c>
      <c r="C5" s="513">
        <v>0.18791669336751041</v>
      </c>
      <c r="D5" s="116">
        <v>3168.14</v>
      </c>
      <c r="E5" s="513">
        <v>0.81208330663248951</v>
      </c>
      <c r="F5" s="534">
        <v>3901.25</v>
      </c>
    </row>
    <row r="6" spans="1:6" ht="14.4" customHeight="1" x14ac:dyDescent="0.3">
      <c r="A6" s="547" t="s">
        <v>548</v>
      </c>
      <c r="B6" s="535"/>
      <c r="C6" s="528">
        <v>0</v>
      </c>
      <c r="D6" s="535">
        <v>18.260000000000002</v>
      </c>
      <c r="E6" s="528">
        <v>1</v>
      </c>
      <c r="F6" s="536">
        <v>18.260000000000002</v>
      </c>
    </row>
    <row r="7" spans="1:6" ht="14.4" customHeight="1" x14ac:dyDescent="0.3">
      <c r="A7" s="547" t="s">
        <v>547</v>
      </c>
      <c r="B7" s="535">
        <v>0</v>
      </c>
      <c r="C7" s="528">
        <v>0</v>
      </c>
      <c r="D7" s="535">
        <v>111.47999999999999</v>
      </c>
      <c r="E7" s="528">
        <v>1</v>
      </c>
      <c r="F7" s="536">
        <v>111.47999999999999</v>
      </c>
    </row>
    <row r="8" spans="1:6" ht="14.4" customHeight="1" x14ac:dyDescent="0.3">
      <c r="A8" s="547" t="s">
        <v>545</v>
      </c>
      <c r="B8" s="535">
        <v>0</v>
      </c>
      <c r="C8" s="528">
        <v>0</v>
      </c>
      <c r="D8" s="535">
        <v>284.73</v>
      </c>
      <c r="E8" s="528">
        <v>1</v>
      </c>
      <c r="F8" s="536">
        <v>284.73</v>
      </c>
    </row>
    <row r="9" spans="1:6" ht="14.4" customHeight="1" thickBot="1" x14ac:dyDescent="0.35">
      <c r="A9" s="548" t="s">
        <v>544</v>
      </c>
      <c r="B9" s="539"/>
      <c r="C9" s="540">
        <v>0</v>
      </c>
      <c r="D9" s="539">
        <v>46.07</v>
      </c>
      <c r="E9" s="540">
        <v>1</v>
      </c>
      <c r="F9" s="541">
        <v>46.07</v>
      </c>
    </row>
    <row r="10" spans="1:6" ht="14.4" customHeight="1" thickBot="1" x14ac:dyDescent="0.35">
      <c r="A10" s="542" t="s">
        <v>3</v>
      </c>
      <c r="B10" s="543">
        <v>733.11</v>
      </c>
      <c r="C10" s="544">
        <v>0.16807549194252819</v>
      </c>
      <c r="D10" s="543">
        <v>3628.6800000000003</v>
      </c>
      <c r="E10" s="544">
        <v>0.83192450805747187</v>
      </c>
      <c r="F10" s="545">
        <v>4361.79</v>
      </c>
    </row>
    <row r="11" spans="1:6" ht="14.4" customHeight="1" thickBot="1" x14ac:dyDescent="0.35"/>
    <row r="12" spans="1:6" ht="14.4" customHeight="1" x14ac:dyDescent="0.3">
      <c r="A12" s="546" t="s">
        <v>777</v>
      </c>
      <c r="B12" s="116">
        <v>557.41</v>
      </c>
      <c r="C12" s="513">
        <v>1</v>
      </c>
      <c r="D12" s="116"/>
      <c r="E12" s="513">
        <v>0</v>
      </c>
      <c r="F12" s="534">
        <v>557.41</v>
      </c>
    </row>
    <row r="13" spans="1:6" ht="14.4" customHeight="1" x14ac:dyDescent="0.3">
      <c r="A13" s="547" t="s">
        <v>778</v>
      </c>
      <c r="B13" s="535">
        <v>102.62</v>
      </c>
      <c r="C13" s="528">
        <v>1</v>
      </c>
      <c r="D13" s="535"/>
      <c r="E13" s="528">
        <v>0</v>
      </c>
      <c r="F13" s="536">
        <v>102.62</v>
      </c>
    </row>
    <row r="14" spans="1:6" ht="14.4" customHeight="1" x14ac:dyDescent="0.3">
      <c r="A14" s="547" t="s">
        <v>779</v>
      </c>
      <c r="B14" s="535">
        <v>73.08</v>
      </c>
      <c r="C14" s="528">
        <v>0.80008758484782128</v>
      </c>
      <c r="D14" s="535">
        <v>18.260000000000002</v>
      </c>
      <c r="E14" s="528">
        <v>0.1999124151521787</v>
      </c>
      <c r="F14" s="536">
        <v>91.34</v>
      </c>
    </row>
    <row r="15" spans="1:6" ht="14.4" customHeight="1" x14ac:dyDescent="0.3">
      <c r="A15" s="547" t="s">
        <v>780</v>
      </c>
      <c r="B15" s="535">
        <v>0</v>
      </c>
      <c r="C15" s="528">
        <v>0</v>
      </c>
      <c r="D15" s="535">
        <v>111.47999999999999</v>
      </c>
      <c r="E15" s="528">
        <v>1</v>
      </c>
      <c r="F15" s="536">
        <v>111.47999999999999</v>
      </c>
    </row>
    <row r="16" spans="1:6" ht="14.4" customHeight="1" x14ac:dyDescent="0.3">
      <c r="A16" s="547" t="s">
        <v>781</v>
      </c>
      <c r="B16" s="535"/>
      <c r="C16" s="528">
        <v>0</v>
      </c>
      <c r="D16" s="535">
        <v>353.18</v>
      </c>
      <c r="E16" s="528">
        <v>1</v>
      </c>
      <c r="F16" s="536">
        <v>353.18</v>
      </c>
    </row>
    <row r="17" spans="1:6" ht="14.4" customHeight="1" x14ac:dyDescent="0.3">
      <c r="A17" s="547" t="s">
        <v>782</v>
      </c>
      <c r="B17" s="535"/>
      <c r="C17" s="528">
        <v>0</v>
      </c>
      <c r="D17" s="535">
        <v>1401.48</v>
      </c>
      <c r="E17" s="528">
        <v>1</v>
      </c>
      <c r="F17" s="536">
        <v>1401.48</v>
      </c>
    </row>
    <row r="18" spans="1:6" ht="14.4" customHeight="1" x14ac:dyDescent="0.3">
      <c r="A18" s="547" t="s">
        <v>783</v>
      </c>
      <c r="B18" s="535">
        <v>0</v>
      </c>
      <c r="C18" s="528">
        <v>0</v>
      </c>
      <c r="D18" s="535">
        <v>92.14</v>
      </c>
      <c r="E18" s="528">
        <v>1</v>
      </c>
      <c r="F18" s="536">
        <v>92.14</v>
      </c>
    </row>
    <row r="19" spans="1:6" ht="14.4" customHeight="1" x14ac:dyDescent="0.3">
      <c r="A19" s="547" t="s">
        <v>784</v>
      </c>
      <c r="B19" s="535"/>
      <c r="C19" s="528">
        <v>0</v>
      </c>
      <c r="D19" s="535">
        <v>25.5</v>
      </c>
      <c r="E19" s="528">
        <v>1</v>
      </c>
      <c r="F19" s="536">
        <v>25.5</v>
      </c>
    </row>
    <row r="20" spans="1:6" ht="14.4" customHeight="1" x14ac:dyDescent="0.3">
      <c r="A20" s="547" t="s">
        <v>785</v>
      </c>
      <c r="B20" s="535"/>
      <c r="C20" s="528">
        <v>0</v>
      </c>
      <c r="D20" s="535">
        <v>229.38</v>
      </c>
      <c r="E20" s="528">
        <v>1</v>
      </c>
      <c r="F20" s="536">
        <v>229.38</v>
      </c>
    </row>
    <row r="21" spans="1:6" ht="14.4" customHeight="1" x14ac:dyDescent="0.3">
      <c r="A21" s="547" t="s">
        <v>786</v>
      </c>
      <c r="B21" s="535">
        <v>0</v>
      </c>
      <c r="C21" s="528">
        <v>0</v>
      </c>
      <c r="D21" s="535">
        <v>259.23</v>
      </c>
      <c r="E21" s="528">
        <v>1</v>
      </c>
      <c r="F21" s="536">
        <v>259.23</v>
      </c>
    </row>
    <row r="22" spans="1:6" ht="14.4" customHeight="1" thickBot="1" x14ac:dyDescent="0.35">
      <c r="A22" s="548" t="s">
        <v>787</v>
      </c>
      <c r="B22" s="539"/>
      <c r="C22" s="540">
        <v>0</v>
      </c>
      <c r="D22" s="539">
        <v>1138.03</v>
      </c>
      <c r="E22" s="540">
        <v>1</v>
      </c>
      <c r="F22" s="541">
        <v>1138.03</v>
      </c>
    </row>
    <row r="23" spans="1:6" ht="14.4" customHeight="1" thickBot="1" x14ac:dyDescent="0.35">
      <c r="A23" s="542" t="s">
        <v>3</v>
      </c>
      <c r="B23" s="543">
        <v>733.11</v>
      </c>
      <c r="C23" s="544">
        <v>0.16807549194252819</v>
      </c>
      <c r="D23" s="543">
        <v>3628.68</v>
      </c>
      <c r="E23" s="544">
        <v>0.83192450805747176</v>
      </c>
      <c r="F23" s="545">
        <v>4361.79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{459A2A43-6BC0-44F3-B5F4-CCBC58CD98A4}</x14:id>
        </ext>
      </extLst>
    </cfRule>
  </conditionalFormatting>
  <conditionalFormatting sqref="F12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{2C7AFBEE-FF67-4CCE-98FE-726BBE04440E}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59A2A43-6BC0-44F3-B5F4-CCBC58CD98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2C7AFBEE-FF67-4CCE-98FE-726BBE0444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799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33</v>
      </c>
      <c r="G3" s="43">
        <f>SUBTOTAL(9,G6:G1048576)</f>
        <v>733.11</v>
      </c>
      <c r="H3" s="44">
        <f>IF(M3=0,0,G3/M3)</f>
        <v>0.16807549194252819</v>
      </c>
      <c r="I3" s="43">
        <f>SUBTOTAL(9,I6:I1048576)</f>
        <v>29</v>
      </c>
      <c r="J3" s="43">
        <f>SUBTOTAL(9,J6:J1048576)</f>
        <v>3628.6800000000007</v>
      </c>
      <c r="K3" s="44">
        <f>IF(M3=0,0,J3/M3)</f>
        <v>0.83192450805747198</v>
      </c>
      <c r="L3" s="43">
        <f>SUBTOTAL(9,L6:L1048576)</f>
        <v>62</v>
      </c>
      <c r="M3" s="45">
        <f>SUBTOTAL(9,M6:M1048576)</f>
        <v>4361.79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544</v>
      </c>
      <c r="B6" s="508" t="s">
        <v>788</v>
      </c>
      <c r="C6" s="508" t="s">
        <v>576</v>
      </c>
      <c r="D6" s="508" t="s">
        <v>577</v>
      </c>
      <c r="E6" s="508" t="s">
        <v>578</v>
      </c>
      <c r="F6" s="116"/>
      <c r="G6" s="116"/>
      <c r="H6" s="513">
        <v>0</v>
      </c>
      <c r="I6" s="116">
        <v>1</v>
      </c>
      <c r="J6" s="116">
        <v>46.07</v>
      </c>
      <c r="K6" s="513">
        <v>1</v>
      </c>
      <c r="L6" s="116">
        <v>1</v>
      </c>
      <c r="M6" s="534">
        <v>46.07</v>
      </c>
    </row>
    <row r="7" spans="1:13" ht="14.4" customHeight="1" x14ac:dyDescent="0.3">
      <c r="A7" s="522" t="s">
        <v>545</v>
      </c>
      <c r="B7" s="523" t="s">
        <v>789</v>
      </c>
      <c r="C7" s="523" t="s">
        <v>636</v>
      </c>
      <c r="D7" s="523" t="s">
        <v>637</v>
      </c>
      <c r="E7" s="523" t="s">
        <v>638</v>
      </c>
      <c r="F7" s="535"/>
      <c r="G7" s="535"/>
      <c r="H7" s="528">
        <v>0</v>
      </c>
      <c r="I7" s="535">
        <v>3</v>
      </c>
      <c r="J7" s="535">
        <v>259.23</v>
      </c>
      <c r="K7" s="528">
        <v>1</v>
      </c>
      <c r="L7" s="535">
        <v>3</v>
      </c>
      <c r="M7" s="536">
        <v>259.23</v>
      </c>
    </row>
    <row r="8" spans="1:13" ht="14.4" customHeight="1" x14ac:dyDescent="0.3">
      <c r="A8" s="522" t="s">
        <v>545</v>
      </c>
      <c r="B8" s="523" t="s">
        <v>789</v>
      </c>
      <c r="C8" s="523" t="s">
        <v>639</v>
      </c>
      <c r="D8" s="523" t="s">
        <v>637</v>
      </c>
      <c r="E8" s="523" t="s">
        <v>640</v>
      </c>
      <c r="F8" s="535">
        <v>1</v>
      </c>
      <c r="G8" s="535">
        <v>0</v>
      </c>
      <c r="H8" s="528"/>
      <c r="I8" s="535"/>
      <c r="J8" s="535"/>
      <c r="K8" s="528"/>
      <c r="L8" s="535">
        <v>1</v>
      </c>
      <c r="M8" s="536">
        <v>0</v>
      </c>
    </row>
    <row r="9" spans="1:13" ht="14.4" customHeight="1" x14ac:dyDescent="0.3">
      <c r="A9" s="522" t="s">
        <v>545</v>
      </c>
      <c r="B9" s="523" t="s">
        <v>789</v>
      </c>
      <c r="C9" s="523" t="s">
        <v>641</v>
      </c>
      <c r="D9" s="523" t="s">
        <v>637</v>
      </c>
      <c r="E9" s="523" t="s">
        <v>642</v>
      </c>
      <c r="F9" s="535">
        <v>3</v>
      </c>
      <c r="G9" s="535">
        <v>0</v>
      </c>
      <c r="H9" s="528"/>
      <c r="I9" s="535"/>
      <c r="J9" s="535"/>
      <c r="K9" s="528"/>
      <c r="L9" s="535">
        <v>3</v>
      </c>
      <c r="M9" s="536">
        <v>0</v>
      </c>
    </row>
    <row r="10" spans="1:13" ht="14.4" customHeight="1" x14ac:dyDescent="0.3">
      <c r="A10" s="522" t="s">
        <v>545</v>
      </c>
      <c r="B10" s="523" t="s">
        <v>790</v>
      </c>
      <c r="C10" s="523" t="s">
        <v>664</v>
      </c>
      <c r="D10" s="523" t="s">
        <v>665</v>
      </c>
      <c r="E10" s="523" t="s">
        <v>666</v>
      </c>
      <c r="F10" s="535"/>
      <c r="G10" s="535"/>
      <c r="H10" s="528">
        <v>0</v>
      </c>
      <c r="I10" s="535">
        <v>1</v>
      </c>
      <c r="J10" s="535">
        <v>25.5</v>
      </c>
      <c r="K10" s="528">
        <v>1</v>
      </c>
      <c r="L10" s="535">
        <v>1</v>
      </c>
      <c r="M10" s="536">
        <v>25.5</v>
      </c>
    </row>
    <row r="11" spans="1:13" ht="14.4" customHeight="1" x14ac:dyDescent="0.3">
      <c r="A11" s="522" t="s">
        <v>546</v>
      </c>
      <c r="B11" s="523" t="s">
        <v>791</v>
      </c>
      <c r="C11" s="523" t="s">
        <v>705</v>
      </c>
      <c r="D11" s="523" t="s">
        <v>706</v>
      </c>
      <c r="E11" s="523" t="s">
        <v>707</v>
      </c>
      <c r="F11" s="535"/>
      <c r="G11" s="535"/>
      <c r="H11" s="528">
        <v>0</v>
      </c>
      <c r="I11" s="535">
        <v>9</v>
      </c>
      <c r="J11" s="535">
        <v>840.87000000000012</v>
      </c>
      <c r="K11" s="528">
        <v>1</v>
      </c>
      <c r="L11" s="535">
        <v>9</v>
      </c>
      <c r="M11" s="536">
        <v>840.87000000000012</v>
      </c>
    </row>
    <row r="12" spans="1:13" ht="14.4" customHeight="1" x14ac:dyDescent="0.3">
      <c r="A12" s="522" t="s">
        <v>546</v>
      </c>
      <c r="B12" s="523" t="s">
        <v>791</v>
      </c>
      <c r="C12" s="523" t="s">
        <v>708</v>
      </c>
      <c r="D12" s="523" t="s">
        <v>706</v>
      </c>
      <c r="E12" s="523" t="s">
        <v>709</v>
      </c>
      <c r="F12" s="535"/>
      <c r="G12" s="535"/>
      <c r="H12" s="528">
        <v>0</v>
      </c>
      <c r="I12" s="535">
        <v>3</v>
      </c>
      <c r="J12" s="535">
        <v>560.61</v>
      </c>
      <c r="K12" s="528">
        <v>1</v>
      </c>
      <c r="L12" s="535">
        <v>3</v>
      </c>
      <c r="M12" s="536">
        <v>560.61</v>
      </c>
    </row>
    <row r="13" spans="1:13" ht="14.4" customHeight="1" x14ac:dyDescent="0.3">
      <c r="A13" s="522" t="s">
        <v>546</v>
      </c>
      <c r="B13" s="523" t="s">
        <v>792</v>
      </c>
      <c r="C13" s="523" t="s">
        <v>690</v>
      </c>
      <c r="D13" s="523" t="s">
        <v>691</v>
      </c>
      <c r="E13" s="523" t="s">
        <v>692</v>
      </c>
      <c r="F13" s="535"/>
      <c r="G13" s="535"/>
      <c r="H13" s="528">
        <v>0</v>
      </c>
      <c r="I13" s="535">
        <v>1</v>
      </c>
      <c r="J13" s="535">
        <v>229.38</v>
      </c>
      <c r="K13" s="528">
        <v>1</v>
      </c>
      <c r="L13" s="535">
        <v>1</v>
      </c>
      <c r="M13" s="536">
        <v>229.38</v>
      </c>
    </row>
    <row r="14" spans="1:13" ht="14.4" customHeight="1" x14ac:dyDescent="0.3">
      <c r="A14" s="522" t="s">
        <v>546</v>
      </c>
      <c r="B14" s="523" t="s">
        <v>793</v>
      </c>
      <c r="C14" s="523" t="s">
        <v>724</v>
      </c>
      <c r="D14" s="523" t="s">
        <v>722</v>
      </c>
      <c r="E14" s="523" t="s">
        <v>725</v>
      </c>
      <c r="F14" s="535">
        <v>2</v>
      </c>
      <c r="G14" s="535">
        <v>79.260000000000005</v>
      </c>
      <c r="H14" s="528">
        <v>1</v>
      </c>
      <c r="I14" s="535"/>
      <c r="J14" s="535"/>
      <c r="K14" s="528">
        <v>0</v>
      </c>
      <c r="L14" s="535">
        <v>2</v>
      </c>
      <c r="M14" s="536">
        <v>79.260000000000005</v>
      </c>
    </row>
    <row r="15" spans="1:13" ht="14.4" customHeight="1" x14ac:dyDescent="0.3">
      <c r="A15" s="522" t="s">
        <v>546</v>
      </c>
      <c r="B15" s="523" t="s">
        <v>793</v>
      </c>
      <c r="C15" s="523" t="s">
        <v>721</v>
      </c>
      <c r="D15" s="523" t="s">
        <v>722</v>
      </c>
      <c r="E15" s="523" t="s">
        <v>723</v>
      </c>
      <c r="F15" s="535">
        <v>5</v>
      </c>
      <c r="G15" s="535">
        <v>478.15</v>
      </c>
      <c r="H15" s="528">
        <v>1</v>
      </c>
      <c r="I15" s="535"/>
      <c r="J15" s="535"/>
      <c r="K15" s="528">
        <v>0</v>
      </c>
      <c r="L15" s="535">
        <v>5</v>
      </c>
      <c r="M15" s="536">
        <v>478.15</v>
      </c>
    </row>
    <row r="16" spans="1:13" ht="14.4" customHeight="1" x14ac:dyDescent="0.3">
      <c r="A16" s="522" t="s">
        <v>546</v>
      </c>
      <c r="B16" s="523" t="s">
        <v>794</v>
      </c>
      <c r="C16" s="523" t="s">
        <v>731</v>
      </c>
      <c r="D16" s="523" t="s">
        <v>732</v>
      </c>
      <c r="E16" s="523" t="s">
        <v>733</v>
      </c>
      <c r="F16" s="535">
        <v>2</v>
      </c>
      <c r="G16" s="535">
        <v>102.62</v>
      </c>
      <c r="H16" s="528">
        <v>1</v>
      </c>
      <c r="I16" s="535"/>
      <c r="J16" s="535"/>
      <c r="K16" s="528">
        <v>0</v>
      </c>
      <c r="L16" s="535">
        <v>2</v>
      </c>
      <c r="M16" s="536">
        <v>102.62</v>
      </c>
    </row>
    <row r="17" spans="1:13" ht="14.4" customHeight="1" x14ac:dyDescent="0.3">
      <c r="A17" s="522" t="s">
        <v>546</v>
      </c>
      <c r="B17" s="523" t="s">
        <v>794</v>
      </c>
      <c r="C17" s="523" t="s">
        <v>734</v>
      </c>
      <c r="D17" s="523" t="s">
        <v>732</v>
      </c>
      <c r="E17" s="523" t="s">
        <v>735</v>
      </c>
      <c r="F17" s="535">
        <v>3</v>
      </c>
      <c r="G17" s="535">
        <v>0</v>
      </c>
      <c r="H17" s="528"/>
      <c r="I17" s="535"/>
      <c r="J17" s="535"/>
      <c r="K17" s="528"/>
      <c r="L17" s="535">
        <v>3</v>
      </c>
      <c r="M17" s="536">
        <v>0</v>
      </c>
    </row>
    <row r="18" spans="1:13" ht="14.4" customHeight="1" x14ac:dyDescent="0.3">
      <c r="A18" s="522" t="s">
        <v>546</v>
      </c>
      <c r="B18" s="523" t="s">
        <v>795</v>
      </c>
      <c r="C18" s="523" t="s">
        <v>684</v>
      </c>
      <c r="D18" s="523" t="s">
        <v>685</v>
      </c>
      <c r="E18" s="523" t="s">
        <v>686</v>
      </c>
      <c r="F18" s="535"/>
      <c r="G18" s="535"/>
      <c r="H18" s="528">
        <v>0</v>
      </c>
      <c r="I18" s="535">
        <v>3</v>
      </c>
      <c r="J18" s="535">
        <v>353.19</v>
      </c>
      <c r="K18" s="528">
        <v>1</v>
      </c>
      <c r="L18" s="535">
        <v>3</v>
      </c>
      <c r="M18" s="536">
        <v>353.19</v>
      </c>
    </row>
    <row r="19" spans="1:13" ht="14.4" customHeight="1" x14ac:dyDescent="0.3">
      <c r="A19" s="522" t="s">
        <v>546</v>
      </c>
      <c r="B19" s="523" t="s">
        <v>795</v>
      </c>
      <c r="C19" s="523" t="s">
        <v>687</v>
      </c>
      <c r="D19" s="523" t="s">
        <v>685</v>
      </c>
      <c r="E19" s="523" t="s">
        <v>688</v>
      </c>
      <c r="F19" s="535"/>
      <c r="G19" s="535"/>
      <c r="H19" s="528">
        <v>0</v>
      </c>
      <c r="I19" s="535">
        <v>2</v>
      </c>
      <c r="J19" s="535">
        <v>784.84</v>
      </c>
      <c r="K19" s="528">
        <v>1</v>
      </c>
      <c r="L19" s="535">
        <v>2</v>
      </c>
      <c r="M19" s="536">
        <v>784.84</v>
      </c>
    </row>
    <row r="20" spans="1:13" ht="14.4" customHeight="1" x14ac:dyDescent="0.3">
      <c r="A20" s="522" t="s">
        <v>546</v>
      </c>
      <c r="B20" s="523" t="s">
        <v>796</v>
      </c>
      <c r="C20" s="523" t="s">
        <v>727</v>
      </c>
      <c r="D20" s="523" t="s">
        <v>728</v>
      </c>
      <c r="E20" s="523" t="s">
        <v>729</v>
      </c>
      <c r="F20" s="535"/>
      <c r="G20" s="535"/>
      <c r="H20" s="528">
        <v>0</v>
      </c>
      <c r="I20" s="535">
        <v>1</v>
      </c>
      <c r="J20" s="535">
        <v>353.18</v>
      </c>
      <c r="K20" s="528">
        <v>1</v>
      </c>
      <c r="L20" s="535">
        <v>1</v>
      </c>
      <c r="M20" s="536">
        <v>353.18</v>
      </c>
    </row>
    <row r="21" spans="1:13" ht="14.4" customHeight="1" x14ac:dyDescent="0.3">
      <c r="A21" s="522" t="s">
        <v>546</v>
      </c>
      <c r="B21" s="523" t="s">
        <v>788</v>
      </c>
      <c r="C21" s="523" t="s">
        <v>576</v>
      </c>
      <c r="D21" s="523" t="s">
        <v>577</v>
      </c>
      <c r="E21" s="523" t="s">
        <v>578</v>
      </c>
      <c r="F21" s="535"/>
      <c r="G21" s="535"/>
      <c r="H21" s="528">
        <v>0</v>
      </c>
      <c r="I21" s="535">
        <v>1</v>
      </c>
      <c r="J21" s="535">
        <v>46.07</v>
      </c>
      <c r="K21" s="528">
        <v>1</v>
      </c>
      <c r="L21" s="535">
        <v>1</v>
      </c>
      <c r="M21" s="536">
        <v>46.07</v>
      </c>
    </row>
    <row r="22" spans="1:13" ht="14.4" customHeight="1" x14ac:dyDescent="0.3">
      <c r="A22" s="522" t="s">
        <v>546</v>
      </c>
      <c r="B22" s="523" t="s">
        <v>788</v>
      </c>
      <c r="C22" s="523" t="s">
        <v>710</v>
      </c>
      <c r="D22" s="523" t="s">
        <v>577</v>
      </c>
      <c r="E22" s="523" t="s">
        <v>711</v>
      </c>
      <c r="F22" s="535">
        <v>3</v>
      </c>
      <c r="G22" s="535">
        <v>0</v>
      </c>
      <c r="H22" s="528"/>
      <c r="I22" s="535"/>
      <c r="J22" s="535"/>
      <c r="K22" s="528"/>
      <c r="L22" s="535">
        <v>3</v>
      </c>
      <c r="M22" s="536">
        <v>0</v>
      </c>
    </row>
    <row r="23" spans="1:13" ht="14.4" customHeight="1" x14ac:dyDescent="0.3">
      <c r="A23" s="522" t="s">
        <v>546</v>
      </c>
      <c r="B23" s="523" t="s">
        <v>797</v>
      </c>
      <c r="C23" s="523" t="s">
        <v>713</v>
      </c>
      <c r="D23" s="523" t="s">
        <v>714</v>
      </c>
      <c r="E23" s="523" t="s">
        <v>715</v>
      </c>
      <c r="F23" s="535">
        <v>2</v>
      </c>
      <c r="G23" s="535">
        <v>73.08</v>
      </c>
      <c r="H23" s="528">
        <v>1</v>
      </c>
      <c r="I23" s="535"/>
      <c r="J23" s="535"/>
      <c r="K23" s="528">
        <v>0</v>
      </c>
      <c r="L23" s="535">
        <v>2</v>
      </c>
      <c r="M23" s="536">
        <v>73.08</v>
      </c>
    </row>
    <row r="24" spans="1:13" ht="14.4" customHeight="1" x14ac:dyDescent="0.3">
      <c r="A24" s="522" t="s">
        <v>547</v>
      </c>
      <c r="B24" s="523" t="s">
        <v>789</v>
      </c>
      <c r="C24" s="523" t="s">
        <v>750</v>
      </c>
      <c r="D24" s="523" t="s">
        <v>751</v>
      </c>
      <c r="E24" s="523" t="s">
        <v>642</v>
      </c>
      <c r="F24" s="535">
        <v>9</v>
      </c>
      <c r="G24" s="535">
        <v>0</v>
      </c>
      <c r="H24" s="528"/>
      <c r="I24" s="535"/>
      <c r="J24" s="535"/>
      <c r="K24" s="528"/>
      <c r="L24" s="535">
        <v>9</v>
      </c>
      <c r="M24" s="536">
        <v>0</v>
      </c>
    </row>
    <row r="25" spans="1:13" ht="14.4" customHeight="1" x14ac:dyDescent="0.3">
      <c r="A25" s="522" t="s">
        <v>547</v>
      </c>
      <c r="B25" s="523" t="s">
        <v>798</v>
      </c>
      <c r="C25" s="523" t="s">
        <v>753</v>
      </c>
      <c r="D25" s="523" t="s">
        <v>754</v>
      </c>
      <c r="E25" s="523" t="s">
        <v>755</v>
      </c>
      <c r="F25" s="535"/>
      <c r="G25" s="535"/>
      <c r="H25" s="528">
        <v>0</v>
      </c>
      <c r="I25" s="535">
        <v>3</v>
      </c>
      <c r="J25" s="535">
        <v>111.47999999999999</v>
      </c>
      <c r="K25" s="528">
        <v>1</v>
      </c>
      <c r="L25" s="535">
        <v>3</v>
      </c>
      <c r="M25" s="536">
        <v>111.47999999999999</v>
      </c>
    </row>
    <row r="26" spans="1:13" ht="14.4" customHeight="1" x14ac:dyDescent="0.3">
      <c r="A26" s="522" t="s">
        <v>547</v>
      </c>
      <c r="B26" s="523" t="s">
        <v>798</v>
      </c>
      <c r="C26" s="523" t="s">
        <v>756</v>
      </c>
      <c r="D26" s="523" t="s">
        <v>754</v>
      </c>
      <c r="E26" s="523" t="s">
        <v>757</v>
      </c>
      <c r="F26" s="535">
        <v>3</v>
      </c>
      <c r="G26" s="535">
        <v>0</v>
      </c>
      <c r="H26" s="528"/>
      <c r="I26" s="535"/>
      <c r="J26" s="535"/>
      <c r="K26" s="528"/>
      <c r="L26" s="535">
        <v>3</v>
      </c>
      <c r="M26" s="536">
        <v>0</v>
      </c>
    </row>
    <row r="27" spans="1:13" ht="14.4" customHeight="1" thickBot="1" x14ac:dyDescent="0.35">
      <c r="A27" s="514" t="s">
        <v>548</v>
      </c>
      <c r="B27" s="515" t="s">
        <v>797</v>
      </c>
      <c r="C27" s="515" t="s">
        <v>770</v>
      </c>
      <c r="D27" s="515" t="s">
        <v>771</v>
      </c>
      <c r="E27" s="515" t="s">
        <v>772</v>
      </c>
      <c r="F27" s="537"/>
      <c r="G27" s="537"/>
      <c r="H27" s="520">
        <v>0</v>
      </c>
      <c r="I27" s="537">
        <v>1</v>
      </c>
      <c r="J27" s="537">
        <v>18.260000000000002</v>
      </c>
      <c r="K27" s="520">
        <v>1</v>
      </c>
      <c r="L27" s="537">
        <v>1</v>
      </c>
      <c r="M27" s="538">
        <v>18.260000000000002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407</v>
      </c>
      <c r="B5" s="435" t="s">
        <v>408</v>
      </c>
      <c r="C5" s="436" t="s">
        <v>409</v>
      </c>
      <c r="D5" s="436" t="s">
        <v>409</v>
      </c>
      <c r="E5" s="436"/>
      <c r="F5" s="436" t="s">
        <v>409</v>
      </c>
      <c r="G5" s="436" t="s">
        <v>409</v>
      </c>
      <c r="H5" s="436" t="s">
        <v>409</v>
      </c>
      <c r="I5" s="437" t="s">
        <v>409</v>
      </c>
      <c r="J5" s="438" t="s">
        <v>69</v>
      </c>
    </row>
    <row r="6" spans="1:10" ht="14.4" customHeight="1" x14ac:dyDescent="0.3">
      <c r="A6" s="434" t="s">
        <v>407</v>
      </c>
      <c r="B6" s="435" t="s">
        <v>257</v>
      </c>
      <c r="C6" s="436">
        <v>15.786849999999998</v>
      </c>
      <c r="D6" s="436">
        <v>17.927630000000001</v>
      </c>
      <c r="E6" s="436"/>
      <c r="F6" s="436">
        <v>16.881760000000003</v>
      </c>
      <c r="G6" s="436">
        <v>17.542851583758999</v>
      </c>
      <c r="H6" s="436">
        <v>-0.66109158375899568</v>
      </c>
      <c r="I6" s="437">
        <v>0.96231561439127555</v>
      </c>
      <c r="J6" s="438" t="s">
        <v>1</v>
      </c>
    </row>
    <row r="7" spans="1:10" ht="14.4" customHeight="1" x14ac:dyDescent="0.3">
      <c r="A7" s="434" t="s">
        <v>407</v>
      </c>
      <c r="B7" s="435" t="s">
        <v>258</v>
      </c>
      <c r="C7" s="436">
        <v>3.50739</v>
      </c>
      <c r="D7" s="436">
        <v>2.2505199999999999</v>
      </c>
      <c r="E7" s="436"/>
      <c r="F7" s="436">
        <v>2.2842699999990002</v>
      </c>
      <c r="G7" s="436">
        <v>2.0000001805580001</v>
      </c>
      <c r="H7" s="436">
        <v>0.28426981944100005</v>
      </c>
      <c r="I7" s="437">
        <v>1.1421348968887037</v>
      </c>
      <c r="J7" s="438" t="s">
        <v>1</v>
      </c>
    </row>
    <row r="8" spans="1:10" ht="14.4" customHeight="1" x14ac:dyDescent="0.3">
      <c r="A8" s="434" t="s">
        <v>407</v>
      </c>
      <c r="B8" s="435" t="s">
        <v>259</v>
      </c>
      <c r="C8" s="436">
        <v>25.243299999999998</v>
      </c>
      <c r="D8" s="436">
        <v>24.451210000000003</v>
      </c>
      <c r="E8" s="436"/>
      <c r="F8" s="436">
        <v>23.676290000000002</v>
      </c>
      <c r="G8" s="436">
        <v>25.000002256986001</v>
      </c>
      <c r="H8" s="436">
        <v>-1.3237122569859991</v>
      </c>
      <c r="I8" s="437">
        <v>0.94705151450071967</v>
      </c>
      <c r="J8" s="438" t="s">
        <v>1</v>
      </c>
    </row>
    <row r="9" spans="1:10" ht="14.4" customHeight="1" x14ac:dyDescent="0.3">
      <c r="A9" s="434" t="s">
        <v>407</v>
      </c>
      <c r="B9" s="435" t="s">
        <v>260</v>
      </c>
      <c r="C9" s="436">
        <v>26.136000000000003</v>
      </c>
      <c r="D9" s="436">
        <v>29.390999999999998</v>
      </c>
      <c r="E9" s="436"/>
      <c r="F9" s="436">
        <v>13.887030000000001</v>
      </c>
      <c r="G9" s="436">
        <v>30.000002708383995</v>
      </c>
      <c r="H9" s="436">
        <v>-16.112972708383992</v>
      </c>
      <c r="I9" s="437">
        <v>0.46290095820954846</v>
      </c>
      <c r="J9" s="438" t="s">
        <v>1</v>
      </c>
    </row>
    <row r="10" spans="1:10" ht="14.4" customHeight="1" x14ac:dyDescent="0.3">
      <c r="A10" s="434" t="s">
        <v>407</v>
      </c>
      <c r="B10" s="435" t="s">
        <v>261</v>
      </c>
      <c r="C10" s="436">
        <v>4.452</v>
      </c>
      <c r="D10" s="436">
        <v>5.3273599999999988</v>
      </c>
      <c r="E10" s="436"/>
      <c r="F10" s="436">
        <v>5.9169999999989997</v>
      </c>
      <c r="G10" s="436">
        <v>5.0000004513960006</v>
      </c>
      <c r="H10" s="436">
        <v>0.91699954860299915</v>
      </c>
      <c r="I10" s="437">
        <v>1.1833998931634042</v>
      </c>
      <c r="J10" s="438" t="s">
        <v>1</v>
      </c>
    </row>
    <row r="11" spans="1:10" ht="14.4" customHeight="1" x14ac:dyDescent="0.3">
      <c r="A11" s="434" t="s">
        <v>407</v>
      </c>
      <c r="B11" s="435" t="s">
        <v>262</v>
      </c>
      <c r="C11" s="436">
        <v>2.3109999999999999</v>
      </c>
      <c r="D11" s="436">
        <v>2.84</v>
      </c>
      <c r="E11" s="436"/>
      <c r="F11" s="436">
        <v>2.8239999999999998</v>
      </c>
      <c r="G11" s="436">
        <v>3.0000002708369999</v>
      </c>
      <c r="H11" s="436">
        <v>-0.17600027083700009</v>
      </c>
      <c r="I11" s="437">
        <v>0.94133324835070897</v>
      </c>
      <c r="J11" s="438" t="s">
        <v>1</v>
      </c>
    </row>
    <row r="12" spans="1:10" ht="14.4" customHeight="1" x14ac:dyDescent="0.3">
      <c r="A12" s="434" t="s">
        <v>407</v>
      </c>
      <c r="B12" s="435" t="s">
        <v>411</v>
      </c>
      <c r="C12" s="436">
        <v>77.436540000000008</v>
      </c>
      <c r="D12" s="436">
        <v>82.187720000000013</v>
      </c>
      <c r="E12" s="436"/>
      <c r="F12" s="436">
        <v>65.470349999998007</v>
      </c>
      <c r="G12" s="436">
        <v>82.542857451920014</v>
      </c>
      <c r="H12" s="436">
        <v>-17.072507451922007</v>
      </c>
      <c r="I12" s="437">
        <v>0.79316796172380521</v>
      </c>
      <c r="J12" s="438" t="s">
        <v>412</v>
      </c>
    </row>
    <row r="14" spans="1:10" ht="14.4" customHeight="1" x14ac:dyDescent="0.3">
      <c r="A14" s="434" t="s">
        <v>407</v>
      </c>
      <c r="B14" s="435" t="s">
        <v>408</v>
      </c>
      <c r="C14" s="436" t="s">
        <v>409</v>
      </c>
      <c r="D14" s="436" t="s">
        <v>409</v>
      </c>
      <c r="E14" s="436"/>
      <c r="F14" s="436" t="s">
        <v>409</v>
      </c>
      <c r="G14" s="436" t="s">
        <v>409</v>
      </c>
      <c r="H14" s="436" t="s">
        <v>409</v>
      </c>
      <c r="I14" s="437" t="s">
        <v>409</v>
      </c>
      <c r="J14" s="438" t="s">
        <v>69</v>
      </c>
    </row>
    <row r="15" spans="1:10" ht="14.4" customHeight="1" x14ac:dyDescent="0.3">
      <c r="A15" s="434" t="s">
        <v>413</v>
      </c>
      <c r="B15" s="435" t="s">
        <v>414</v>
      </c>
      <c r="C15" s="436" t="s">
        <v>409</v>
      </c>
      <c r="D15" s="436" t="s">
        <v>409</v>
      </c>
      <c r="E15" s="436"/>
      <c r="F15" s="436" t="s">
        <v>409</v>
      </c>
      <c r="G15" s="436" t="s">
        <v>409</v>
      </c>
      <c r="H15" s="436" t="s">
        <v>409</v>
      </c>
      <c r="I15" s="437" t="s">
        <v>409</v>
      </c>
      <c r="J15" s="438" t="s">
        <v>0</v>
      </c>
    </row>
    <row r="16" spans="1:10" ht="14.4" customHeight="1" x14ac:dyDescent="0.3">
      <c r="A16" s="434" t="s">
        <v>413</v>
      </c>
      <c r="B16" s="435" t="s">
        <v>257</v>
      </c>
      <c r="C16" s="436">
        <v>15.786849999999998</v>
      </c>
      <c r="D16" s="436">
        <v>17.927630000000001</v>
      </c>
      <c r="E16" s="436"/>
      <c r="F16" s="436">
        <v>16.881760000000003</v>
      </c>
      <c r="G16" s="436">
        <v>17.542851583758999</v>
      </c>
      <c r="H16" s="436">
        <v>-0.66109158375899568</v>
      </c>
      <c r="I16" s="437">
        <v>0.96231561439127555</v>
      </c>
      <c r="J16" s="438" t="s">
        <v>1</v>
      </c>
    </row>
    <row r="17" spans="1:10" ht="14.4" customHeight="1" x14ac:dyDescent="0.3">
      <c r="A17" s="434" t="s">
        <v>413</v>
      </c>
      <c r="B17" s="435" t="s">
        <v>258</v>
      </c>
      <c r="C17" s="436">
        <v>2.5201000000000002</v>
      </c>
      <c r="D17" s="436">
        <v>1.25651</v>
      </c>
      <c r="E17" s="436"/>
      <c r="F17" s="436">
        <v>1.3846199999990001</v>
      </c>
      <c r="G17" s="436">
        <v>0.82308652464200005</v>
      </c>
      <c r="H17" s="436">
        <v>0.56153347535700004</v>
      </c>
      <c r="I17" s="437">
        <v>1.6822289741667658</v>
      </c>
      <c r="J17" s="438" t="s">
        <v>1</v>
      </c>
    </row>
    <row r="18" spans="1:10" ht="14.4" customHeight="1" x14ac:dyDescent="0.3">
      <c r="A18" s="434" t="s">
        <v>413</v>
      </c>
      <c r="B18" s="435" t="s">
        <v>259</v>
      </c>
      <c r="C18" s="436">
        <v>13.386229999999999</v>
      </c>
      <c r="D18" s="436">
        <v>16.427060000000001</v>
      </c>
      <c r="E18" s="436"/>
      <c r="F18" s="436">
        <v>14.568650000000002</v>
      </c>
      <c r="G18" s="436">
        <v>14.913817571091002</v>
      </c>
      <c r="H18" s="436">
        <v>-0.34516757109100027</v>
      </c>
      <c r="I18" s="437">
        <v>0.97685585401285357</v>
      </c>
      <c r="J18" s="438" t="s">
        <v>1</v>
      </c>
    </row>
    <row r="19" spans="1:10" ht="14.4" customHeight="1" x14ac:dyDescent="0.3">
      <c r="A19" s="434" t="s">
        <v>413</v>
      </c>
      <c r="B19" s="435" t="s">
        <v>260</v>
      </c>
      <c r="C19" s="436">
        <v>26.136000000000003</v>
      </c>
      <c r="D19" s="436">
        <v>29.390999999999998</v>
      </c>
      <c r="E19" s="436"/>
      <c r="F19" s="436">
        <v>13.887030000000001</v>
      </c>
      <c r="G19" s="436">
        <v>30.000002708383995</v>
      </c>
      <c r="H19" s="436">
        <v>-16.112972708383992</v>
      </c>
      <c r="I19" s="437">
        <v>0.46290095820954846</v>
      </c>
      <c r="J19" s="438" t="s">
        <v>1</v>
      </c>
    </row>
    <row r="20" spans="1:10" ht="14.4" customHeight="1" x14ac:dyDescent="0.3">
      <c r="A20" s="434" t="s">
        <v>413</v>
      </c>
      <c r="B20" s="435" t="s">
        <v>261</v>
      </c>
      <c r="C20" s="436">
        <v>3.2120000000000006</v>
      </c>
      <c r="D20" s="436">
        <v>4.3313599999999992</v>
      </c>
      <c r="E20" s="436"/>
      <c r="F20" s="436">
        <v>4.8849999999989997</v>
      </c>
      <c r="G20" s="436">
        <v>3.9478638018390004</v>
      </c>
      <c r="H20" s="436">
        <v>0.93713619815999927</v>
      </c>
      <c r="I20" s="437">
        <v>1.2373780467612538</v>
      </c>
      <c r="J20" s="438" t="s">
        <v>1</v>
      </c>
    </row>
    <row r="21" spans="1:10" ht="14.4" customHeight="1" x14ac:dyDescent="0.3">
      <c r="A21" s="434" t="s">
        <v>413</v>
      </c>
      <c r="B21" s="435" t="s">
        <v>262</v>
      </c>
      <c r="C21" s="436">
        <v>1.2389999999999999</v>
      </c>
      <c r="D21" s="436">
        <v>1.988</v>
      </c>
      <c r="E21" s="436"/>
      <c r="F21" s="436">
        <v>1.9759999999999998</v>
      </c>
      <c r="G21" s="436">
        <v>1.666666817132</v>
      </c>
      <c r="H21" s="436">
        <v>0.30933318286799971</v>
      </c>
      <c r="I21" s="437">
        <v>1.18559989296499</v>
      </c>
      <c r="J21" s="438" t="s">
        <v>1</v>
      </c>
    </row>
    <row r="22" spans="1:10" ht="14.4" customHeight="1" x14ac:dyDescent="0.3">
      <c r="A22" s="434" t="s">
        <v>413</v>
      </c>
      <c r="B22" s="435" t="s">
        <v>415</v>
      </c>
      <c r="C22" s="436">
        <v>62.280180000000001</v>
      </c>
      <c r="D22" s="436">
        <v>71.321559999999991</v>
      </c>
      <c r="E22" s="436"/>
      <c r="F22" s="436">
        <v>53.583059999998014</v>
      </c>
      <c r="G22" s="436">
        <v>68.894289006846989</v>
      </c>
      <c r="H22" s="436">
        <v>-15.311229006848976</v>
      </c>
      <c r="I22" s="437">
        <v>0.77775764540762904</v>
      </c>
      <c r="J22" s="438" t="s">
        <v>416</v>
      </c>
    </row>
    <row r="23" spans="1:10" ht="14.4" customHeight="1" x14ac:dyDescent="0.3">
      <c r="A23" s="434" t="s">
        <v>409</v>
      </c>
      <c r="B23" s="435" t="s">
        <v>409</v>
      </c>
      <c r="C23" s="436" t="s">
        <v>409</v>
      </c>
      <c r="D23" s="436" t="s">
        <v>409</v>
      </c>
      <c r="E23" s="436"/>
      <c r="F23" s="436" t="s">
        <v>409</v>
      </c>
      <c r="G23" s="436" t="s">
        <v>409</v>
      </c>
      <c r="H23" s="436" t="s">
        <v>409</v>
      </c>
      <c r="I23" s="437" t="s">
        <v>409</v>
      </c>
      <c r="J23" s="438" t="s">
        <v>417</v>
      </c>
    </row>
    <row r="24" spans="1:10" ht="14.4" customHeight="1" x14ac:dyDescent="0.3">
      <c r="A24" s="434" t="s">
        <v>800</v>
      </c>
      <c r="B24" s="435" t="s">
        <v>801</v>
      </c>
      <c r="C24" s="436" t="s">
        <v>409</v>
      </c>
      <c r="D24" s="436" t="s">
        <v>409</v>
      </c>
      <c r="E24" s="436"/>
      <c r="F24" s="436" t="s">
        <v>409</v>
      </c>
      <c r="G24" s="436" t="s">
        <v>409</v>
      </c>
      <c r="H24" s="436" t="s">
        <v>409</v>
      </c>
      <c r="I24" s="437" t="s">
        <v>409</v>
      </c>
      <c r="J24" s="438" t="s">
        <v>0</v>
      </c>
    </row>
    <row r="25" spans="1:10" ht="14.4" customHeight="1" x14ac:dyDescent="0.3">
      <c r="A25" s="434" t="s">
        <v>800</v>
      </c>
      <c r="B25" s="435" t="s">
        <v>257</v>
      </c>
      <c r="C25" s="436">
        <v>0</v>
      </c>
      <c r="D25" s="436" t="s">
        <v>409</v>
      </c>
      <c r="E25" s="436"/>
      <c r="F25" s="436" t="s">
        <v>409</v>
      </c>
      <c r="G25" s="436" t="s">
        <v>409</v>
      </c>
      <c r="H25" s="436" t="s">
        <v>409</v>
      </c>
      <c r="I25" s="437" t="s">
        <v>409</v>
      </c>
      <c r="J25" s="438" t="s">
        <v>1</v>
      </c>
    </row>
    <row r="26" spans="1:10" ht="14.4" customHeight="1" x14ac:dyDescent="0.3">
      <c r="A26" s="434" t="s">
        <v>800</v>
      </c>
      <c r="B26" s="435" t="s">
        <v>258</v>
      </c>
      <c r="C26" s="436">
        <v>0.98728999999999989</v>
      </c>
      <c r="D26" s="436">
        <v>0.99401000000000006</v>
      </c>
      <c r="E26" s="436"/>
      <c r="F26" s="436">
        <v>0.89965000000000006</v>
      </c>
      <c r="G26" s="436">
        <v>1.1769136559160001</v>
      </c>
      <c r="H26" s="436">
        <v>-0.277263655916</v>
      </c>
      <c r="I26" s="437">
        <v>0.7644146157007552</v>
      </c>
      <c r="J26" s="438" t="s">
        <v>1</v>
      </c>
    </row>
    <row r="27" spans="1:10" ht="14.4" customHeight="1" x14ac:dyDescent="0.3">
      <c r="A27" s="434" t="s">
        <v>800</v>
      </c>
      <c r="B27" s="435" t="s">
        <v>259</v>
      </c>
      <c r="C27" s="436">
        <v>11.85707</v>
      </c>
      <c r="D27" s="436">
        <v>8.0241500000000006</v>
      </c>
      <c r="E27" s="436"/>
      <c r="F27" s="436">
        <v>9.1076400000000017</v>
      </c>
      <c r="G27" s="436">
        <v>10.086184685895001</v>
      </c>
      <c r="H27" s="436">
        <v>-0.97854468589499888</v>
      </c>
      <c r="I27" s="437">
        <v>0.90298168074758312</v>
      </c>
      <c r="J27" s="438" t="s">
        <v>1</v>
      </c>
    </row>
    <row r="28" spans="1:10" ht="14.4" customHeight="1" x14ac:dyDescent="0.3">
      <c r="A28" s="434" t="s">
        <v>800</v>
      </c>
      <c r="B28" s="435" t="s">
        <v>261</v>
      </c>
      <c r="C28" s="436">
        <v>1.2399999999999998</v>
      </c>
      <c r="D28" s="436">
        <v>0.996</v>
      </c>
      <c r="E28" s="436"/>
      <c r="F28" s="436">
        <v>1.032</v>
      </c>
      <c r="G28" s="436">
        <v>1.0521366495569999</v>
      </c>
      <c r="H28" s="436">
        <v>-2.0136649556999897E-2</v>
      </c>
      <c r="I28" s="437">
        <v>0.98086118417652457</v>
      </c>
      <c r="J28" s="438" t="s">
        <v>1</v>
      </c>
    </row>
    <row r="29" spans="1:10" ht="14.4" customHeight="1" x14ac:dyDescent="0.3">
      <c r="A29" s="434" t="s">
        <v>800</v>
      </c>
      <c r="B29" s="435" t="s">
        <v>262</v>
      </c>
      <c r="C29" s="436">
        <v>1.0719999999999998</v>
      </c>
      <c r="D29" s="436">
        <v>0.85199999999999987</v>
      </c>
      <c r="E29" s="436"/>
      <c r="F29" s="436">
        <v>0.84799999999999998</v>
      </c>
      <c r="G29" s="436">
        <v>1.3333334537049999</v>
      </c>
      <c r="H29" s="436">
        <v>-0.48533345370499992</v>
      </c>
      <c r="I29" s="437">
        <v>0.63599994258272019</v>
      </c>
      <c r="J29" s="438" t="s">
        <v>1</v>
      </c>
    </row>
    <row r="30" spans="1:10" ht="14.4" customHeight="1" x14ac:dyDescent="0.3">
      <c r="A30" s="434" t="s">
        <v>800</v>
      </c>
      <c r="B30" s="435" t="s">
        <v>802</v>
      </c>
      <c r="C30" s="436">
        <v>15.156359999999999</v>
      </c>
      <c r="D30" s="436">
        <v>10.866160000000001</v>
      </c>
      <c r="E30" s="436"/>
      <c r="F30" s="436">
        <v>11.887290000000002</v>
      </c>
      <c r="G30" s="436">
        <v>13.648568445073</v>
      </c>
      <c r="H30" s="436">
        <v>-1.7612784450729979</v>
      </c>
      <c r="I30" s="437">
        <v>0.87095507839074493</v>
      </c>
      <c r="J30" s="438" t="s">
        <v>416</v>
      </c>
    </row>
    <row r="31" spans="1:10" ht="14.4" customHeight="1" x14ac:dyDescent="0.3">
      <c r="A31" s="434" t="s">
        <v>409</v>
      </c>
      <c r="B31" s="435" t="s">
        <v>409</v>
      </c>
      <c r="C31" s="436" t="s">
        <v>409</v>
      </c>
      <c r="D31" s="436" t="s">
        <v>409</v>
      </c>
      <c r="E31" s="436"/>
      <c r="F31" s="436" t="s">
        <v>409</v>
      </c>
      <c r="G31" s="436" t="s">
        <v>409</v>
      </c>
      <c r="H31" s="436" t="s">
        <v>409</v>
      </c>
      <c r="I31" s="437" t="s">
        <v>409</v>
      </c>
      <c r="J31" s="438" t="s">
        <v>417</v>
      </c>
    </row>
    <row r="32" spans="1:10" ht="14.4" customHeight="1" x14ac:dyDescent="0.3">
      <c r="A32" s="434" t="s">
        <v>407</v>
      </c>
      <c r="B32" s="435" t="s">
        <v>411</v>
      </c>
      <c r="C32" s="436">
        <v>77.436539999999994</v>
      </c>
      <c r="D32" s="436">
        <v>82.187719999999999</v>
      </c>
      <c r="E32" s="436"/>
      <c r="F32" s="436">
        <v>65.470349999998021</v>
      </c>
      <c r="G32" s="436">
        <v>82.542857451919986</v>
      </c>
      <c r="H32" s="436">
        <v>-17.072507451921965</v>
      </c>
      <c r="I32" s="437">
        <v>0.79316796172380566</v>
      </c>
      <c r="J32" s="438" t="s">
        <v>412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900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2.5385661890174913</v>
      </c>
      <c r="J3" s="98">
        <f>SUBTOTAL(9,J5:J1048576)</f>
        <v>25801</v>
      </c>
      <c r="K3" s="99">
        <f>SUBTOTAL(9,K5:K1048576)</f>
        <v>65497.546242840297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407</v>
      </c>
      <c r="B5" s="508" t="s">
        <v>408</v>
      </c>
      <c r="C5" s="511" t="s">
        <v>413</v>
      </c>
      <c r="D5" s="554" t="s">
        <v>532</v>
      </c>
      <c r="E5" s="511" t="s">
        <v>887</v>
      </c>
      <c r="F5" s="554" t="s">
        <v>888</v>
      </c>
      <c r="G5" s="511" t="s">
        <v>803</v>
      </c>
      <c r="H5" s="511" t="s">
        <v>804</v>
      </c>
      <c r="I5" s="116">
        <v>4.3028571428571434</v>
      </c>
      <c r="J5" s="116">
        <v>56</v>
      </c>
      <c r="K5" s="534">
        <v>240.95999999999998</v>
      </c>
    </row>
    <row r="6" spans="1:11" ht="14.4" customHeight="1" x14ac:dyDescent="0.3">
      <c r="A6" s="522" t="s">
        <v>407</v>
      </c>
      <c r="B6" s="523" t="s">
        <v>408</v>
      </c>
      <c r="C6" s="526" t="s">
        <v>413</v>
      </c>
      <c r="D6" s="555" t="s">
        <v>532</v>
      </c>
      <c r="E6" s="526" t="s">
        <v>887</v>
      </c>
      <c r="F6" s="555" t="s">
        <v>888</v>
      </c>
      <c r="G6" s="526" t="s">
        <v>805</v>
      </c>
      <c r="H6" s="526" t="s">
        <v>806</v>
      </c>
      <c r="I6" s="535">
        <v>10.119999999999999</v>
      </c>
      <c r="J6" s="535">
        <v>1</v>
      </c>
      <c r="K6" s="536">
        <v>10.119999999999999</v>
      </c>
    </row>
    <row r="7" spans="1:11" ht="14.4" customHeight="1" x14ac:dyDescent="0.3">
      <c r="A7" s="522" t="s">
        <v>407</v>
      </c>
      <c r="B7" s="523" t="s">
        <v>408</v>
      </c>
      <c r="C7" s="526" t="s">
        <v>413</v>
      </c>
      <c r="D7" s="555" t="s">
        <v>532</v>
      </c>
      <c r="E7" s="526" t="s">
        <v>887</v>
      </c>
      <c r="F7" s="555" t="s">
        <v>888</v>
      </c>
      <c r="G7" s="526" t="s">
        <v>807</v>
      </c>
      <c r="H7" s="526" t="s">
        <v>808</v>
      </c>
      <c r="I7" s="535">
        <v>28.73</v>
      </c>
      <c r="J7" s="535">
        <v>8</v>
      </c>
      <c r="K7" s="536">
        <v>229.84</v>
      </c>
    </row>
    <row r="8" spans="1:11" ht="14.4" customHeight="1" x14ac:dyDescent="0.3">
      <c r="A8" s="522" t="s">
        <v>407</v>
      </c>
      <c r="B8" s="523" t="s">
        <v>408</v>
      </c>
      <c r="C8" s="526" t="s">
        <v>413</v>
      </c>
      <c r="D8" s="555" t="s">
        <v>532</v>
      </c>
      <c r="E8" s="526" t="s">
        <v>887</v>
      </c>
      <c r="F8" s="555" t="s">
        <v>888</v>
      </c>
      <c r="G8" s="526" t="s">
        <v>809</v>
      </c>
      <c r="H8" s="526" t="s">
        <v>810</v>
      </c>
      <c r="I8" s="535">
        <v>22.15</v>
      </c>
      <c r="J8" s="535">
        <v>3</v>
      </c>
      <c r="K8" s="536">
        <v>66.45</v>
      </c>
    </row>
    <row r="9" spans="1:11" ht="14.4" customHeight="1" x14ac:dyDescent="0.3">
      <c r="A9" s="522" t="s">
        <v>407</v>
      </c>
      <c r="B9" s="523" t="s">
        <v>408</v>
      </c>
      <c r="C9" s="526" t="s">
        <v>413</v>
      </c>
      <c r="D9" s="555" t="s">
        <v>532</v>
      </c>
      <c r="E9" s="526" t="s">
        <v>887</v>
      </c>
      <c r="F9" s="555" t="s">
        <v>888</v>
      </c>
      <c r="G9" s="526" t="s">
        <v>811</v>
      </c>
      <c r="H9" s="526" t="s">
        <v>812</v>
      </c>
      <c r="I9" s="535">
        <v>30.17</v>
      </c>
      <c r="J9" s="535">
        <v>5</v>
      </c>
      <c r="K9" s="536">
        <v>150.85</v>
      </c>
    </row>
    <row r="10" spans="1:11" ht="14.4" customHeight="1" x14ac:dyDescent="0.3">
      <c r="A10" s="522" t="s">
        <v>407</v>
      </c>
      <c r="B10" s="523" t="s">
        <v>408</v>
      </c>
      <c r="C10" s="526" t="s">
        <v>413</v>
      </c>
      <c r="D10" s="555" t="s">
        <v>532</v>
      </c>
      <c r="E10" s="526" t="s">
        <v>887</v>
      </c>
      <c r="F10" s="555" t="s">
        <v>888</v>
      </c>
      <c r="G10" s="526" t="s">
        <v>813</v>
      </c>
      <c r="H10" s="526" t="s">
        <v>814</v>
      </c>
      <c r="I10" s="535">
        <v>13.019999999999998</v>
      </c>
      <c r="J10" s="535">
        <v>28</v>
      </c>
      <c r="K10" s="536">
        <v>364.55999999999995</v>
      </c>
    </row>
    <row r="11" spans="1:11" ht="14.4" customHeight="1" x14ac:dyDescent="0.3">
      <c r="A11" s="522" t="s">
        <v>407</v>
      </c>
      <c r="B11" s="523" t="s">
        <v>408</v>
      </c>
      <c r="C11" s="526" t="s">
        <v>413</v>
      </c>
      <c r="D11" s="555" t="s">
        <v>532</v>
      </c>
      <c r="E11" s="526" t="s">
        <v>887</v>
      </c>
      <c r="F11" s="555" t="s">
        <v>888</v>
      </c>
      <c r="G11" s="526" t="s">
        <v>815</v>
      </c>
      <c r="H11" s="526" t="s">
        <v>816</v>
      </c>
      <c r="I11" s="535">
        <v>27.876249999999999</v>
      </c>
      <c r="J11" s="535">
        <v>11</v>
      </c>
      <c r="K11" s="536">
        <v>306.64</v>
      </c>
    </row>
    <row r="12" spans="1:11" ht="14.4" customHeight="1" x14ac:dyDescent="0.3">
      <c r="A12" s="522" t="s">
        <v>407</v>
      </c>
      <c r="B12" s="523" t="s">
        <v>408</v>
      </c>
      <c r="C12" s="526" t="s">
        <v>413</v>
      </c>
      <c r="D12" s="555" t="s">
        <v>532</v>
      </c>
      <c r="E12" s="526" t="s">
        <v>887</v>
      </c>
      <c r="F12" s="555" t="s">
        <v>888</v>
      </c>
      <c r="G12" s="526" t="s">
        <v>817</v>
      </c>
      <c r="H12" s="526" t="s">
        <v>818</v>
      </c>
      <c r="I12" s="535">
        <v>1.52</v>
      </c>
      <c r="J12" s="535">
        <v>10</v>
      </c>
      <c r="K12" s="536">
        <v>15.2</v>
      </c>
    </row>
    <row r="13" spans="1:11" ht="14.4" customHeight="1" x14ac:dyDescent="0.3">
      <c r="A13" s="522" t="s">
        <v>407</v>
      </c>
      <c r="B13" s="523" t="s">
        <v>408</v>
      </c>
      <c r="C13" s="526" t="s">
        <v>413</v>
      </c>
      <c r="D13" s="555" t="s">
        <v>532</v>
      </c>
      <c r="E13" s="526" t="s">
        <v>889</v>
      </c>
      <c r="F13" s="555" t="s">
        <v>890</v>
      </c>
      <c r="G13" s="526" t="s">
        <v>819</v>
      </c>
      <c r="H13" s="526" t="s">
        <v>820</v>
      </c>
      <c r="I13" s="535">
        <v>1.67</v>
      </c>
      <c r="J13" s="535">
        <v>600</v>
      </c>
      <c r="K13" s="536">
        <v>1002</v>
      </c>
    </row>
    <row r="14" spans="1:11" ht="14.4" customHeight="1" x14ac:dyDescent="0.3">
      <c r="A14" s="522" t="s">
        <v>407</v>
      </c>
      <c r="B14" s="523" t="s">
        <v>408</v>
      </c>
      <c r="C14" s="526" t="s">
        <v>413</v>
      </c>
      <c r="D14" s="555" t="s">
        <v>532</v>
      </c>
      <c r="E14" s="526" t="s">
        <v>889</v>
      </c>
      <c r="F14" s="555" t="s">
        <v>890</v>
      </c>
      <c r="G14" s="526" t="s">
        <v>821</v>
      </c>
      <c r="H14" s="526" t="s">
        <v>822</v>
      </c>
      <c r="I14" s="535">
        <v>1.8039999999999998</v>
      </c>
      <c r="J14" s="535">
        <v>655</v>
      </c>
      <c r="K14" s="536">
        <v>1181</v>
      </c>
    </row>
    <row r="15" spans="1:11" ht="14.4" customHeight="1" x14ac:dyDescent="0.3">
      <c r="A15" s="522" t="s">
        <v>407</v>
      </c>
      <c r="B15" s="523" t="s">
        <v>408</v>
      </c>
      <c r="C15" s="526" t="s">
        <v>413</v>
      </c>
      <c r="D15" s="555" t="s">
        <v>532</v>
      </c>
      <c r="E15" s="526" t="s">
        <v>889</v>
      </c>
      <c r="F15" s="555" t="s">
        <v>890</v>
      </c>
      <c r="G15" s="526" t="s">
        <v>823</v>
      </c>
      <c r="H15" s="526" t="s">
        <v>824</v>
      </c>
      <c r="I15" s="535">
        <v>1.8985714285714288</v>
      </c>
      <c r="J15" s="535">
        <v>950</v>
      </c>
      <c r="K15" s="536">
        <v>1804</v>
      </c>
    </row>
    <row r="16" spans="1:11" ht="14.4" customHeight="1" x14ac:dyDescent="0.3">
      <c r="A16" s="522" t="s">
        <v>407</v>
      </c>
      <c r="B16" s="523" t="s">
        <v>408</v>
      </c>
      <c r="C16" s="526" t="s">
        <v>413</v>
      </c>
      <c r="D16" s="555" t="s">
        <v>532</v>
      </c>
      <c r="E16" s="526" t="s">
        <v>889</v>
      </c>
      <c r="F16" s="555" t="s">
        <v>890</v>
      </c>
      <c r="G16" s="526" t="s">
        <v>825</v>
      </c>
      <c r="H16" s="526" t="s">
        <v>826</v>
      </c>
      <c r="I16" s="535">
        <v>1.9816666666666667</v>
      </c>
      <c r="J16" s="535">
        <v>900</v>
      </c>
      <c r="K16" s="536">
        <v>1783.5</v>
      </c>
    </row>
    <row r="17" spans="1:11" ht="14.4" customHeight="1" x14ac:dyDescent="0.3">
      <c r="A17" s="522" t="s">
        <v>407</v>
      </c>
      <c r="B17" s="523" t="s">
        <v>408</v>
      </c>
      <c r="C17" s="526" t="s">
        <v>413</v>
      </c>
      <c r="D17" s="555" t="s">
        <v>532</v>
      </c>
      <c r="E17" s="526" t="s">
        <v>889</v>
      </c>
      <c r="F17" s="555" t="s">
        <v>890</v>
      </c>
      <c r="G17" s="526" t="s">
        <v>827</v>
      </c>
      <c r="H17" s="526" t="s">
        <v>828</v>
      </c>
      <c r="I17" s="535">
        <v>1.9219999999999999</v>
      </c>
      <c r="J17" s="535">
        <v>600</v>
      </c>
      <c r="K17" s="536">
        <v>1153</v>
      </c>
    </row>
    <row r="18" spans="1:11" ht="14.4" customHeight="1" x14ac:dyDescent="0.3">
      <c r="A18" s="522" t="s">
        <v>407</v>
      </c>
      <c r="B18" s="523" t="s">
        <v>408</v>
      </c>
      <c r="C18" s="526" t="s">
        <v>413</v>
      </c>
      <c r="D18" s="555" t="s">
        <v>532</v>
      </c>
      <c r="E18" s="526" t="s">
        <v>889</v>
      </c>
      <c r="F18" s="555" t="s">
        <v>890</v>
      </c>
      <c r="G18" s="526" t="s">
        <v>829</v>
      </c>
      <c r="H18" s="526" t="s">
        <v>830</v>
      </c>
      <c r="I18" s="535">
        <v>1.93</v>
      </c>
      <c r="J18" s="535">
        <v>10</v>
      </c>
      <c r="K18" s="536">
        <v>19.3</v>
      </c>
    </row>
    <row r="19" spans="1:11" ht="14.4" customHeight="1" x14ac:dyDescent="0.3">
      <c r="A19" s="522" t="s">
        <v>407</v>
      </c>
      <c r="B19" s="523" t="s">
        <v>408</v>
      </c>
      <c r="C19" s="526" t="s">
        <v>413</v>
      </c>
      <c r="D19" s="555" t="s">
        <v>532</v>
      </c>
      <c r="E19" s="526" t="s">
        <v>889</v>
      </c>
      <c r="F19" s="555" t="s">
        <v>890</v>
      </c>
      <c r="G19" s="526" t="s">
        <v>831</v>
      </c>
      <c r="H19" s="526" t="s">
        <v>832</v>
      </c>
      <c r="I19" s="535">
        <v>0.01</v>
      </c>
      <c r="J19" s="535">
        <v>1500</v>
      </c>
      <c r="K19" s="536">
        <v>15</v>
      </c>
    </row>
    <row r="20" spans="1:11" ht="14.4" customHeight="1" x14ac:dyDescent="0.3">
      <c r="A20" s="522" t="s">
        <v>407</v>
      </c>
      <c r="B20" s="523" t="s">
        <v>408</v>
      </c>
      <c r="C20" s="526" t="s">
        <v>413</v>
      </c>
      <c r="D20" s="555" t="s">
        <v>532</v>
      </c>
      <c r="E20" s="526" t="s">
        <v>889</v>
      </c>
      <c r="F20" s="555" t="s">
        <v>890</v>
      </c>
      <c r="G20" s="526" t="s">
        <v>833</v>
      </c>
      <c r="H20" s="526" t="s">
        <v>834</v>
      </c>
      <c r="I20" s="535">
        <v>1.99</v>
      </c>
      <c r="J20" s="535">
        <v>5</v>
      </c>
      <c r="K20" s="536">
        <v>9.9499999999999993</v>
      </c>
    </row>
    <row r="21" spans="1:11" ht="14.4" customHeight="1" x14ac:dyDescent="0.3">
      <c r="A21" s="522" t="s">
        <v>407</v>
      </c>
      <c r="B21" s="523" t="s">
        <v>408</v>
      </c>
      <c r="C21" s="526" t="s">
        <v>413</v>
      </c>
      <c r="D21" s="555" t="s">
        <v>532</v>
      </c>
      <c r="E21" s="526" t="s">
        <v>889</v>
      </c>
      <c r="F21" s="555" t="s">
        <v>890</v>
      </c>
      <c r="G21" s="526" t="s">
        <v>835</v>
      </c>
      <c r="H21" s="526" t="s">
        <v>836</v>
      </c>
      <c r="I21" s="535">
        <v>3.07</v>
      </c>
      <c r="J21" s="535">
        <v>250</v>
      </c>
      <c r="K21" s="536">
        <v>767.5</v>
      </c>
    </row>
    <row r="22" spans="1:11" ht="14.4" customHeight="1" x14ac:dyDescent="0.3">
      <c r="A22" s="522" t="s">
        <v>407</v>
      </c>
      <c r="B22" s="523" t="s">
        <v>408</v>
      </c>
      <c r="C22" s="526" t="s">
        <v>413</v>
      </c>
      <c r="D22" s="555" t="s">
        <v>532</v>
      </c>
      <c r="E22" s="526" t="s">
        <v>889</v>
      </c>
      <c r="F22" s="555" t="s">
        <v>890</v>
      </c>
      <c r="G22" s="526" t="s">
        <v>837</v>
      </c>
      <c r="H22" s="526" t="s">
        <v>838</v>
      </c>
      <c r="I22" s="535">
        <v>2.17</v>
      </c>
      <c r="J22" s="535">
        <v>20</v>
      </c>
      <c r="K22" s="536">
        <v>43.4</v>
      </c>
    </row>
    <row r="23" spans="1:11" ht="14.4" customHeight="1" x14ac:dyDescent="0.3">
      <c r="A23" s="522" t="s">
        <v>407</v>
      </c>
      <c r="B23" s="523" t="s">
        <v>408</v>
      </c>
      <c r="C23" s="526" t="s">
        <v>413</v>
      </c>
      <c r="D23" s="555" t="s">
        <v>532</v>
      </c>
      <c r="E23" s="526" t="s">
        <v>889</v>
      </c>
      <c r="F23" s="555" t="s">
        <v>890</v>
      </c>
      <c r="G23" s="526" t="s">
        <v>839</v>
      </c>
      <c r="H23" s="526" t="s">
        <v>840</v>
      </c>
      <c r="I23" s="535">
        <v>2.6999999999999997</v>
      </c>
      <c r="J23" s="535">
        <v>800</v>
      </c>
      <c r="K23" s="536">
        <v>2160</v>
      </c>
    </row>
    <row r="24" spans="1:11" ht="14.4" customHeight="1" x14ac:dyDescent="0.3">
      <c r="A24" s="522" t="s">
        <v>407</v>
      </c>
      <c r="B24" s="523" t="s">
        <v>408</v>
      </c>
      <c r="C24" s="526" t="s">
        <v>413</v>
      </c>
      <c r="D24" s="555" t="s">
        <v>532</v>
      </c>
      <c r="E24" s="526" t="s">
        <v>889</v>
      </c>
      <c r="F24" s="555" t="s">
        <v>890</v>
      </c>
      <c r="G24" s="526" t="s">
        <v>841</v>
      </c>
      <c r="H24" s="526" t="s">
        <v>842</v>
      </c>
      <c r="I24" s="535">
        <v>1.94</v>
      </c>
      <c r="J24" s="535">
        <v>15</v>
      </c>
      <c r="K24" s="536">
        <v>29.1</v>
      </c>
    </row>
    <row r="25" spans="1:11" ht="14.4" customHeight="1" x14ac:dyDescent="0.3">
      <c r="A25" s="522" t="s">
        <v>407</v>
      </c>
      <c r="B25" s="523" t="s">
        <v>408</v>
      </c>
      <c r="C25" s="526" t="s">
        <v>413</v>
      </c>
      <c r="D25" s="555" t="s">
        <v>532</v>
      </c>
      <c r="E25" s="526" t="s">
        <v>889</v>
      </c>
      <c r="F25" s="555" t="s">
        <v>890</v>
      </c>
      <c r="G25" s="526" t="s">
        <v>843</v>
      </c>
      <c r="H25" s="526" t="s">
        <v>844</v>
      </c>
      <c r="I25" s="535">
        <v>2.5175000000000001</v>
      </c>
      <c r="J25" s="535">
        <v>450</v>
      </c>
      <c r="K25" s="536">
        <v>1133</v>
      </c>
    </row>
    <row r="26" spans="1:11" ht="14.4" customHeight="1" x14ac:dyDescent="0.3">
      <c r="A26" s="522" t="s">
        <v>407</v>
      </c>
      <c r="B26" s="523" t="s">
        <v>408</v>
      </c>
      <c r="C26" s="526" t="s">
        <v>413</v>
      </c>
      <c r="D26" s="555" t="s">
        <v>532</v>
      </c>
      <c r="E26" s="526" t="s">
        <v>889</v>
      </c>
      <c r="F26" s="555" t="s">
        <v>890</v>
      </c>
      <c r="G26" s="526" t="s">
        <v>845</v>
      </c>
      <c r="H26" s="526" t="s">
        <v>846</v>
      </c>
      <c r="I26" s="535">
        <v>21.24</v>
      </c>
      <c r="J26" s="535">
        <v>15</v>
      </c>
      <c r="K26" s="536">
        <v>318.60000000000002</v>
      </c>
    </row>
    <row r="27" spans="1:11" ht="14.4" customHeight="1" x14ac:dyDescent="0.3">
      <c r="A27" s="522" t="s">
        <v>407</v>
      </c>
      <c r="B27" s="523" t="s">
        <v>408</v>
      </c>
      <c r="C27" s="526" t="s">
        <v>413</v>
      </c>
      <c r="D27" s="555" t="s">
        <v>532</v>
      </c>
      <c r="E27" s="526" t="s">
        <v>889</v>
      </c>
      <c r="F27" s="555" t="s">
        <v>890</v>
      </c>
      <c r="G27" s="526" t="s">
        <v>847</v>
      </c>
      <c r="H27" s="526" t="s">
        <v>848</v>
      </c>
      <c r="I27" s="535">
        <v>21.24</v>
      </c>
      <c r="J27" s="535">
        <v>5</v>
      </c>
      <c r="K27" s="536">
        <v>106.2</v>
      </c>
    </row>
    <row r="28" spans="1:11" ht="14.4" customHeight="1" x14ac:dyDescent="0.3">
      <c r="A28" s="522" t="s">
        <v>407</v>
      </c>
      <c r="B28" s="523" t="s">
        <v>408</v>
      </c>
      <c r="C28" s="526" t="s">
        <v>413</v>
      </c>
      <c r="D28" s="555" t="s">
        <v>532</v>
      </c>
      <c r="E28" s="526" t="s">
        <v>889</v>
      </c>
      <c r="F28" s="555" t="s">
        <v>890</v>
      </c>
      <c r="G28" s="526" t="s">
        <v>849</v>
      </c>
      <c r="H28" s="526" t="s">
        <v>850</v>
      </c>
      <c r="I28" s="535">
        <v>4.62</v>
      </c>
      <c r="J28" s="535">
        <v>5</v>
      </c>
      <c r="K28" s="536">
        <v>23.1</v>
      </c>
    </row>
    <row r="29" spans="1:11" ht="14.4" customHeight="1" x14ac:dyDescent="0.3">
      <c r="A29" s="522" t="s">
        <v>407</v>
      </c>
      <c r="B29" s="523" t="s">
        <v>408</v>
      </c>
      <c r="C29" s="526" t="s">
        <v>413</v>
      </c>
      <c r="D29" s="555" t="s">
        <v>532</v>
      </c>
      <c r="E29" s="526" t="s">
        <v>889</v>
      </c>
      <c r="F29" s="555" t="s">
        <v>890</v>
      </c>
      <c r="G29" s="526" t="s">
        <v>851</v>
      </c>
      <c r="H29" s="526" t="s">
        <v>852</v>
      </c>
      <c r="I29" s="535">
        <v>3.02</v>
      </c>
      <c r="J29" s="535">
        <v>1000</v>
      </c>
      <c r="K29" s="536">
        <v>3020</v>
      </c>
    </row>
    <row r="30" spans="1:11" ht="14.4" customHeight="1" x14ac:dyDescent="0.3">
      <c r="A30" s="522" t="s">
        <v>407</v>
      </c>
      <c r="B30" s="523" t="s">
        <v>408</v>
      </c>
      <c r="C30" s="526" t="s">
        <v>413</v>
      </c>
      <c r="D30" s="555" t="s">
        <v>532</v>
      </c>
      <c r="E30" s="526" t="s">
        <v>891</v>
      </c>
      <c r="F30" s="555" t="s">
        <v>892</v>
      </c>
      <c r="G30" s="526" t="s">
        <v>853</v>
      </c>
      <c r="H30" s="526" t="s">
        <v>854</v>
      </c>
      <c r="I30" s="535">
        <v>8.1687500000000011</v>
      </c>
      <c r="J30" s="535">
        <v>1700</v>
      </c>
      <c r="K30" s="536">
        <v>13887.03</v>
      </c>
    </row>
    <row r="31" spans="1:11" ht="14.4" customHeight="1" x14ac:dyDescent="0.3">
      <c r="A31" s="522" t="s">
        <v>407</v>
      </c>
      <c r="B31" s="523" t="s">
        <v>408</v>
      </c>
      <c r="C31" s="526" t="s">
        <v>413</v>
      </c>
      <c r="D31" s="555" t="s">
        <v>532</v>
      </c>
      <c r="E31" s="526" t="s">
        <v>893</v>
      </c>
      <c r="F31" s="555" t="s">
        <v>894</v>
      </c>
      <c r="G31" s="526" t="s">
        <v>855</v>
      </c>
      <c r="H31" s="526" t="s">
        <v>856</v>
      </c>
      <c r="I31" s="535">
        <v>0.3</v>
      </c>
      <c r="J31" s="535">
        <v>2400</v>
      </c>
      <c r="K31" s="536">
        <v>720</v>
      </c>
    </row>
    <row r="32" spans="1:11" ht="14.4" customHeight="1" x14ac:dyDescent="0.3">
      <c r="A32" s="522" t="s">
        <v>407</v>
      </c>
      <c r="B32" s="523" t="s">
        <v>408</v>
      </c>
      <c r="C32" s="526" t="s">
        <v>413</v>
      </c>
      <c r="D32" s="555" t="s">
        <v>532</v>
      </c>
      <c r="E32" s="526" t="s">
        <v>893</v>
      </c>
      <c r="F32" s="555" t="s">
        <v>894</v>
      </c>
      <c r="G32" s="526" t="s">
        <v>857</v>
      </c>
      <c r="H32" s="526" t="s">
        <v>858</v>
      </c>
      <c r="I32" s="535">
        <v>0.48166666666666669</v>
      </c>
      <c r="J32" s="535">
        <v>800</v>
      </c>
      <c r="K32" s="536">
        <v>385</v>
      </c>
    </row>
    <row r="33" spans="1:11" ht="14.4" customHeight="1" x14ac:dyDescent="0.3">
      <c r="A33" s="522" t="s">
        <v>407</v>
      </c>
      <c r="B33" s="523" t="s">
        <v>408</v>
      </c>
      <c r="C33" s="526" t="s">
        <v>413</v>
      </c>
      <c r="D33" s="555" t="s">
        <v>532</v>
      </c>
      <c r="E33" s="526" t="s">
        <v>893</v>
      </c>
      <c r="F33" s="555" t="s">
        <v>894</v>
      </c>
      <c r="G33" s="526" t="s">
        <v>859</v>
      </c>
      <c r="H33" s="526" t="s">
        <v>860</v>
      </c>
      <c r="I33" s="535">
        <v>1.8000000000000005</v>
      </c>
      <c r="J33" s="535">
        <v>2100</v>
      </c>
      <c r="K33" s="536">
        <v>3780</v>
      </c>
    </row>
    <row r="34" spans="1:11" ht="14.4" customHeight="1" x14ac:dyDescent="0.3">
      <c r="A34" s="522" t="s">
        <v>407</v>
      </c>
      <c r="B34" s="523" t="s">
        <v>408</v>
      </c>
      <c r="C34" s="526" t="s">
        <v>413</v>
      </c>
      <c r="D34" s="555" t="s">
        <v>532</v>
      </c>
      <c r="E34" s="526" t="s">
        <v>895</v>
      </c>
      <c r="F34" s="555" t="s">
        <v>896</v>
      </c>
      <c r="G34" s="526" t="s">
        <v>861</v>
      </c>
      <c r="H34" s="526" t="s">
        <v>862</v>
      </c>
      <c r="I34" s="535">
        <v>0.71</v>
      </c>
      <c r="J34" s="535">
        <v>600</v>
      </c>
      <c r="K34" s="536">
        <v>426</v>
      </c>
    </row>
    <row r="35" spans="1:11" ht="14.4" customHeight="1" x14ac:dyDescent="0.3">
      <c r="A35" s="522" t="s">
        <v>407</v>
      </c>
      <c r="B35" s="523" t="s">
        <v>408</v>
      </c>
      <c r="C35" s="526" t="s">
        <v>413</v>
      </c>
      <c r="D35" s="555" t="s">
        <v>532</v>
      </c>
      <c r="E35" s="526" t="s">
        <v>895</v>
      </c>
      <c r="F35" s="555" t="s">
        <v>896</v>
      </c>
      <c r="G35" s="526" t="s">
        <v>863</v>
      </c>
      <c r="H35" s="526" t="s">
        <v>864</v>
      </c>
      <c r="I35" s="535">
        <v>0.70428571428571429</v>
      </c>
      <c r="J35" s="535">
        <v>2200</v>
      </c>
      <c r="K35" s="536">
        <v>1550</v>
      </c>
    </row>
    <row r="36" spans="1:11" ht="14.4" customHeight="1" x14ac:dyDescent="0.3">
      <c r="A36" s="522" t="s">
        <v>407</v>
      </c>
      <c r="B36" s="523" t="s">
        <v>408</v>
      </c>
      <c r="C36" s="526" t="s">
        <v>413</v>
      </c>
      <c r="D36" s="555" t="s">
        <v>532</v>
      </c>
      <c r="E36" s="526" t="s">
        <v>897</v>
      </c>
      <c r="F36" s="555" t="s">
        <v>898</v>
      </c>
      <c r="G36" s="526" t="s">
        <v>865</v>
      </c>
      <c r="H36" s="526" t="s">
        <v>866</v>
      </c>
      <c r="I36" s="535">
        <v>195.83850000000001</v>
      </c>
      <c r="J36" s="535">
        <v>86</v>
      </c>
      <c r="K36" s="536">
        <v>16843.2</v>
      </c>
    </row>
    <row r="37" spans="1:11" ht="14.4" customHeight="1" x14ac:dyDescent="0.3">
      <c r="A37" s="522" t="s">
        <v>407</v>
      </c>
      <c r="B37" s="523" t="s">
        <v>408</v>
      </c>
      <c r="C37" s="526" t="s">
        <v>413</v>
      </c>
      <c r="D37" s="555" t="s">
        <v>532</v>
      </c>
      <c r="E37" s="526" t="s">
        <v>897</v>
      </c>
      <c r="F37" s="555" t="s">
        <v>898</v>
      </c>
      <c r="G37" s="526" t="s">
        <v>867</v>
      </c>
      <c r="H37" s="526" t="s">
        <v>868</v>
      </c>
      <c r="I37" s="535">
        <v>65.756242840295755</v>
      </c>
      <c r="J37" s="535">
        <v>1</v>
      </c>
      <c r="K37" s="536">
        <v>65.756242840295755</v>
      </c>
    </row>
    <row r="38" spans="1:11" ht="14.4" customHeight="1" x14ac:dyDescent="0.3">
      <c r="A38" s="522" t="s">
        <v>407</v>
      </c>
      <c r="B38" s="523" t="s">
        <v>408</v>
      </c>
      <c r="C38" s="526" t="s">
        <v>800</v>
      </c>
      <c r="D38" s="555" t="s">
        <v>899</v>
      </c>
      <c r="E38" s="526" t="s">
        <v>887</v>
      </c>
      <c r="F38" s="555" t="s">
        <v>888</v>
      </c>
      <c r="G38" s="526" t="s">
        <v>803</v>
      </c>
      <c r="H38" s="526" t="s">
        <v>804</v>
      </c>
      <c r="I38" s="535">
        <v>4.3033333333333337</v>
      </c>
      <c r="J38" s="535">
        <v>20</v>
      </c>
      <c r="K38" s="536">
        <v>86.079999999999984</v>
      </c>
    </row>
    <row r="39" spans="1:11" ht="14.4" customHeight="1" x14ac:dyDescent="0.3">
      <c r="A39" s="522" t="s">
        <v>407</v>
      </c>
      <c r="B39" s="523" t="s">
        <v>408</v>
      </c>
      <c r="C39" s="526" t="s">
        <v>800</v>
      </c>
      <c r="D39" s="555" t="s">
        <v>899</v>
      </c>
      <c r="E39" s="526" t="s">
        <v>887</v>
      </c>
      <c r="F39" s="555" t="s">
        <v>888</v>
      </c>
      <c r="G39" s="526" t="s">
        <v>869</v>
      </c>
      <c r="H39" s="526" t="s">
        <v>870</v>
      </c>
      <c r="I39" s="535">
        <v>2.5</v>
      </c>
      <c r="J39" s="535">
        <v>20</v>
      </c>
      <c r="K39" s="536">
        <v>50</v>
      </c>
    </row>
    <row r="40" spans="1:11" ht="14.4" customHeight="1" x14ac:dyDescent="0.3">
      <c r="A40" s="522" t="s">
        <v>407</v>
      </c>
      <c r="B40" s="523" t="s">
        <v>408</v>
      </c>
      <c r="C40" s="526" t="s">
        <v>800</v>
      </c>
      <c r="D40" s="555" t="s">
        <v>899</v>
      </c>
      <c r="E40" s="526" t="s">
        <v>887</v>
      </c>
      <c r="F40" s="555" t="s">
        <v>888</v>
      </c>
      <c r="G40" s="526" t="s">
        <v>807</v>
      </c>
      <c r="H40" s="526" t="s">
        <v>808</v>
      </c>
      <c r="I40" s="535">
        <v>28.734999999999999</v>
      </c>
      <c r="J40" s="535">
        <v>10</v>
      </c>
      <c r="K40" s="536">
        <v>287.36</v>
      </c>
    </row>
    <row r="41" spans="1:11" ht="14.4" customHeight="1" x14ac:dyDescent="0.3">
      <c r="A41" s="522" t="s">
        <v>407</v>
      </c>
      <c r="B41" s="523" t="s">
        <v>408</v>
      </c>
      <c r="C41" s="526" t="s">
        <v>800</v>
      </c>
      <c r="D41" s="555" t="s">
        <v>899</v>
      </c>
      <c r="E41" s="526" t="s">
        <v>887</v>
      </c>
      <c r="F41" s="555" t="s">
        <v>888</v>
      </c>
      <c r="G41" s="526" t="s">
        <v>811</v>
      </c>
      <c r="H41" s="526" t="s">
        <v>812</v>
      </c>
      <c r="I41" s="535">
        <v>30.17</v>
      </c>
      <c r="J41" s="535">
        <v>3</v>
      </c>
      <c r="K41" s="536">
        <v>90.51</v>
      </c>
    </row>
    <row r="42" spans="1:11" ht="14.4" customHeight="1" x14ac:dyDescent="0.3">
      <c r="A42" s="522" t="s">
        <v>407</v>
      </c>
      <c r="B42" s="523" t="s">
        <v>408</v>
      </c>
      <c r="C42" s="526" t="s">
        <v>800</v>
      </c>
      <c r="D42" s="555" t="s">
        <v>899</v>
      </c>
      <c r="E42" s="526" t="s">
        <v>887</v>
      </c>
      <c r="F42" s="555" t="s">
        <v>888</v>
      </c>
      <c r="G42" s="526" t="s">
        <v>813</v>
      </c>
      <c r="H42" s="526" t="s">
        <v>814</v>
      </c>
      <c r="I42" s="535">
        <v>13.016666666666666</v>
      </c>
      <c r="J42" s="535">
        <v>15</v>
      </c>
      <c r="K42" s="536">
        <v>195.24999999999997</v>
      </c>
    </row>
    <row r="43" spans="1:11" ht="14.4" customHeight="1" x14ac:dyDescent="0.3">
      <c r="A43" s="522" t="s">
        <v>407</v>
      </c>
      <c r="B43" s="523" t="s">
        <v>408</v>
      </c>
      <c r="C43" s="526" t="s">
        <v>800</v>
      </c>
      <c r="D43" s="555" t="s">
        <v>899</v>
      </c>
      <c r="E43" s="526" t="s">
        <v>887</v>
      </c>
      <c r="F43" s="555" t="s">
        <v>888</v>
      </c>
      <c r="G43" s="526" t="s">
        <v>815</v>
      </c>
      <c r="H43" s="526" t="s">
        <v>816</v>
      </c>
      <c r="I43" s="535">
        <v>27.875</v>
      </c>
      <c r="J43" s="535">
        <v>6</v>
      </c>
      <c r="K43" s="536">
        <v>167.24</v>
      </c>
    </row>
    <row r="44" spans="1:11" ht="14.4" customHeight="1" x14ac:dyDescent="0.3">
      <c r="A44" s="522" t="s">
        <v>407</v>
      </c>
      <c r="B44" s="523" t="s">
        <v>408</v>
      </c>
      <c r="C44" s="526" t="s">
        <v>800</v>
      </c>
      <c r="D44" s="555" t="s">
        <v>899</v>
      </c>
      <c r="E44" s="526" t="s">
        <v>887</v>
      </c>
      <c r="F44" s="555" t="s">
        <v>888</v>
      </c>
      <c r="G44" s="526" t="s">
        <v>871</v>
      </c>
      <c r="H44" s="526" t="s">
        <v>872</v>
      </c>
      <c r="I44" s="535">
        <v>0.86</v>
      </c>
      <c r="J44" s="535">
        <v>5</v>
      </c>
      <c r="K44" s="536">
        <v>4.3</v>
      </c>
    </row>
    <row r="45" spans="1:11" ht="14.4" customHeight="1" x14ac:dyDescent="0.3">
      <c r="A45" s="522" t="s">
        <v>407</v>
      </c>
      <c r="B45" s="523" t="s">
        <v>408</v>
      </c>
      <c r="C45" s="526" t="s">
        <v>800</v>
      </c>
      <c r="D45" s="555" t="s">
        <v>899</v>
      </c>
      <c r="E45" s="526" t="s">
        <v>887</v>
      </c>
      <c r="F45" s="555" t="s">
        <v>888</v>
      </c>
      <c r="G45" s="526" t="s">
        <v>873</v>
      </c>
      <c r="H45" s="526" t="s">
        <v>874</v>
      </c>
      <c r="I45" s="535">
        <v>18.91</v>
      </c>
      <c r="J45" s="535">
        <v>1</v>
      </c>
      <c r="K45" s="536">
        <v>18.91</v>
      </c>
    </row>
    <row r="46" spans="1:11" ht="14.4" customHeight="1" x14ac:dyDescent="0.3">
      <c r="A46" s="522" t="s">
        <v>407</v>
      </c>
      <c r="B46" s="523" t="s">
        <v>408</v>
      </c>
      <c r="C46" s="526" t="s">
        <v>800</v>
      </c>
      <c r="D46" s="555" t="s">
        <v>899</v>
      </c>
      <c r="E46" s="526" t="s">
        <v>889</v>
      </c>
      <c r="F46" s="555" t="s">
        <v>890</v>
      </c>
      <c r="G46" s="526" t="s">
        <v>819</v>
      </c>
      <c r="H46" s="526" t="s">
        <v>820</v>
      </c>
      <c r="I46" s="535">
        <v>1.67</v>
      </c>
      <c r="J46" s="535">
        <v>400</v>
      </c>
      <c r="K46" s="536">
        <v>668</v>
      </c>
    </row>
    <row r="47" spans="1:11" ht="14.4" customHeight="1" x14ac:dyDescent="0.3">
      <c r="A47" s="522" t="s">
        <v>407</v>
      </c>
      <c r="B47" s="523" t="s">
        <v>408</v>
      </c>
      <c r="C47" s="526" t="s">
        <v>800</v>
      </c>
      <c r="D47" s="555" t="s">
        <v>899</v>
      </c>
      <c r="E47" s="526" t="s">
        <v>889</v>
      </c>
      <c r="F47" s="555" t="s">
        <v>890</v>
      </c>
      <c r="G47" s="526" t="s">
        <v>875</v>
      </c>
      <c r="H47" s="526" t="s">
        <v>876</v>
      </c>
      <c r="I47" s="535">
        <v>0.48</v>
      </c>
      <c r="J47" s="535">
        <v>100</v>
      </c>
      <c r="K47" s="536">
        <v>48</v>
      </c>
    </row>
    <row r="48" spans="1:11" ht="14.4" customHeight="1" x14ac:dyDescent="0.3">
      <c r="A48" s="522" t="s">
        <v>407</v>
      </c>
      <c r="B48" s="523" t="s">
        <v>408</v>
      </c>
      <c r="C48" s="526" t="s">
        <v>800</v>
      </c>
      <c r="D48" s="555" t="s">
        <v>899</v>
      </c>
      <c r="E48" s="526" t="s">
        <v>889</v>
      </c>
      <c r="F48" s="555" t="s">
        <v>890</v>
      </c>
      <c r="G48" s="526" t="s">
        <v>877</v>
      </c>
      <c r="H48" s="526" t="s">
        <v>878</v>
      </c>
      <c r="I48" s="535">
        <v>48.1</v>
      </c>
      <c r="J48" s="535">
        <v>1</v>
      </c>
      <c r="K48" s="536">
        <v>48.1</v>
      </c>
    </row>
    <row r="49" spans="1:11" ht="14.4" customHeight="1" x14ac:dyDescent="0.3">
      <c r="A49" s="522" t="s">
        <v>407</v>
      </c>
      <c r="B49" s="523" t="s">
        <v>408</v>
      </c>
      <c r="C49" s="526" t="s">
        <v>800</v>
      </c>
      <c r="D49" s="555" t="s">
        <v>899</v>
      </c>
      <c r="E49" s="526" t="s">
        <v>889</v>
      </c>
      <c r="F49" s="555" t="s">
        <v>890</v>
      </c>
      <c r="G49" s="526" t="s">
        <v>821</v>
      </c>
      <c r="H49" s="526" t="s">
        <v>822</v>
      </c>
      <c r="I49" s="535">
        <v>1.8050000000000002</v>
      </c>
      <c r="J49" s="535">
        <v>600</v>
      </c>
      <c r="K49" s="536">
        <v>1083.5</v>
      </c>
    </row>
    <row r="50" spans="1:11" ht="14.4" customHeight="1" x14ac:dyDescent="0.3">
      <c r="A50" s="522" t="s">
        <v>407</v>
      </c>
      <c r="B50" s="523" t="s">
        <v>408</v>
      </c>
      <c r="C50" s="526" t="s">
        <v>800</v>
      </c>
      <c r="D50" s="555" t="s">
        <v>899</v>
      </c>
      <c r="E50" s="526" t="s">
        <v>889</v>
      </c>
      <c r="F50" s="555" t="s">
        <v>890</v>
      </c>
      <c r="G50" s="526" t="s">
        <v>823</v>
      </c>
      <c r="H50" s="526" t="s">
        <v>824</v>
      </c>
      <c r="I50" s="535">
        <v>1.8999999999999997</v>
      </c>
      <c r="J50" s="535">
        <v>400</v>
      </c>
      <c r="K50" s="536">
        <v>760</v>
      </c>
    </row>
    <row r="51" spans="1:11" ht="14.4" customHeight="1" x14ac:dyDescent="0.3">
      <c r="A51" s="522" t="s">
        <v>407</v>
      </c>
      <c r="B51" s="523" t="s">
        <v>408</v>
      </c>
      <c r="C51" s="526" t="s">
        <v>800</v>
      </c>
      <c r="D51" s="555" t="s">
        <v>899</v>
      </c>
      <c r="E51" s="526" t="s">
        <v>889</v>
      </c>
      <c r="F51" s="555" t="s">
        <v>890</v>
      </c>
      <c r="G51" s="526" t="s">
        <v>825</v>
      </c>
      <c r="H51" s="526" t="s">
        <v>826</v>
      </c>
      <c r="I51" s="535">
        <v>1.9850000000000001</v>
      </c>
      <c r="J51" s="535">
        <v>750</v>
      </c>
      <c r="K51" s="536">
        <v>1489.5</v>
      </c>
    </row>
    <row r="52" spans="1:11" ht="14.4" customHeight="1" x14ac:dyDescent="0.3">
      <c r="A52" s="522" t="s">
        <v>407</v>
      </c>
      <c r="B52" s="523" t="s">
        <v>408</v>
      </c>
      <c r="C52" s="526" t="s">
        <v>800</v>
      </c>
      <c r="D52" s="555" t="s">
        <v>899</v>
      </c>
      <c r="E52" s="526" t="s">
        <v>889</v>
      </c>
      <c r="F52" s="555" t="s">
        <v>890</v>
      </c>
      <c r="G52" s="526" t="s">
        <v>879</v>
      </c>
      <c r="H52" s="526" t="s">
        <v>880</v>
      </c>
      <c r="I52" s="535">
        <v>3.1</v>
      </c>
      <c r="J52" s="535">
        <v>10</v>
      </c>
      <c r="K52" s="536">
        <v>31</v>
      </c>
    </row>
    <row r="53" spans="1:11" ht="14.4" customHeight="1" x14ac:dyDescent="0.3">
      <c r="A53" s="522" t="s">
        <v>407</v>
      </c>
      <c r="B53" s="523" t="s">
        <v>408</v>
      </c>
      <c r="C53" s="526" t="s">
        <v>800</v>
      </c>
      <c r="D53" s="555" t="s">
        <v>899</v>
      </c>
      <c r="E53" s="526" t="s">
        <v>889</v>
      </c>
      <c r="F53" s="555" t="s">
        <v>890</v>
      </c>
      <c r="G53" s="526" t="s">
        <v>827</v>
      </c>
      <c r="H53" s="526" t="s">
        <v>828</v>
      </c>
      <c r="I53" s="535">
        <v>1.9224999999999999</v>
      </c>
      <c r="J53" s="535">
        <v>550</v>
      </c>
      <c r="K53" s="536">
        <v>1057</v>
      </c>
    </row>
    <row r="54" spans="1:11" ht="14.4" customHeight="1" x14ac:dyDescent="0.3">
      <c r="A54" s="522" t="s">
        <v>407</v>
      </c>
      <c r="B54" s="523" t="s">
        <v>408</v>
      </c>
      <c r="C54" s="526" t="s">
        <v>800</v>
      </c>
      <c r="D54" s="555" t="s">
        <v>899</v>
      </c>
      <c r="E54" s="526" t="s">
        <v>889</v>
      </c>
      <c r="F54" s="555" t="s">
        <v>890</v>
      </c>
      <c r="G54" s="526" t="s">
        <v>831</v>
      </c>
      <c r="H54" s="526" t="s">
        <v>832</v>
      </c>
      <c r="I54" s="535">
        <v>0.01</v>
      </c>
      <c r="J54" s="535">
        <v>1000</v>
      </c>
      <c r="K54" s="536">
        <v>10</v>
      </c>
    </row>
    <row r="55" spans="1:11" ht="14.4" customHeight="1" x14ac:dyDescent="0.3">
      <c r="A55" s="522" t="s">
        <v>407</v>
      </c>
      <c r="B55" s="523" t="s">
        <v>408</v>
      </c>
      <c r="C55" s="526" t="s">
        <v>800</v>
      </c>
      <c r="D55" s="555" t="s">
        <v>899</v>
      </c>
      <c r="E55" s="526" t="s">
        <v>889</v>
      </c>
      <c r="F55" s="555" t="s">
        <v>890</v>
      </c>
      <c r="G55" s="526" t="s">
        <v>833</v>
      </c>
      <c r="H55" s="526" t="s">
        <v>834</v>
      </c>
      <c r="I55" s="535">
        <v>2</v>
      </c>
      <c r="J55" s="535">
        <v>5</v>
      </c>
      <c r="K55" s="536">
        <v>10</v>
      </c>
    </row>
    <row r="56" spans="1:11" ht="14.4" customHeight="1" x14ac:dyDescent="0.3">
      <c r="A56" s="522" t="s">
        <v>407</v>
      </c>
      <c r="B56" s="523" t="s">
        <v>408</v>
      </c>
      <c r="C56" s="526" t="s">
        <v>800</v>
      </c>
      <c r="D56" s="555" t="s">
        <v>899</v>
      </c>
      <c r="E56" s="526" t="s">
        <v>889</v>
      </c>
      <c r="F56" s="555" t="s">
        <v>890</v>
      </c>
      <c r="G56" s="526" t="s">
        <v>835</v>
      </c>
      <c r="H56" s="526" t="s">
        <v>836</v>
      </c>
      <c r="I56" s="535">
        <v>3.07</v>
      </c>
      <c r="J56" s="535">
        <v>100</v>
      </c>
      <c r="K56" s="536">
        <v>307</v>
      </c>
    </row>
    <row r="57" spans="1:11" ht="14.4" customHeight="1" x14ac:dyDescent="0.3">
      <c r="A57" s="522" t="s">
        <v>407</v>
      </c>
      <c r="B57" s="523" t="s">
        <v>408</v>
      </c>
      <c r="C57" s="526" t="s">
        <v>800</v>
      </c>
      <c r="D57" s="555" t="s">
        <v>899</v>
      </c>
      <c r="E57" s="526" t="s">
        <v>889</v>
      </c>
      <c r="F57" s="555" t="s">
        <v>890</v>
      </c>
      <c r="G57" s="526" t="s">
        <v>837</v>
      </c>
      <c r="H57" s="526" t="s">
        <v>838</v>
      </c>
      <c r="I57" s="535">
        <v>2.1666666666666665</v>
      </c>
      <c r="J57" s="535">
        <v>15</v>
      </c>
      <c r="K57" s="536">
        <v>32.5</v>
      </c>
    </row>
    <row r="58" spans="1:11" ht="14.4" customHeight="1" x14ac:dyDescent="0.3">
      <c r="A58" s="522" t="s">
        <v>407</v>
      </c>
      <c r="B58" s="523" t="s">
        <v>408</v>
      </c>
      <c r="C58" s="526" t="s">
        <v>800</v>
      </c>
      <c r="D58" s="555" t="s">
        <v>899</v>
      </c>
      <c r="E58" s="526" t="s">
        <v>889</v>
      </c>
      <c r="F58" s="555" t="s">
        <v>890</v>
      </c>
      <c r="G58" s="526" t="s">
        <v>881</v>
      </c>
      <c r="H58" s="526" t="s">
        <v>882</v>
      </c>
      <c r="I58" s="535">
        <v>3.14</v>
      </c>
      <c r="J58" s="535">
        <v>5</v>
      </c>
      <c r="K58" s="536">
        <v>15.7</v>
      </c>
    </row>
    <row r="59" spans="1:11" ht="14.4" customHeight="1" x14ac:dyDescent="0.3">
      <c r="A59" s="522" t="s">
        <v>407</v>
      </c>
      <c r="B59" s="523" t="s">
        <v>408</v>
      </c>
      <c r="C59" s="526" t="s">
        <v>800</v>
      </c>
      <c r="D59" s="555" t="s">
        <v>899</v>
      </c>
      <c r="E59" s="526" t="s">
        <v>889</v>
      </c>
      <c r="F59" s="555" t="s">
        <v>890</v>
      </c>
      <c r="G59" s="526" t="s">
        <v>839</v>
      </c>
      <c r="H59" s="526" t="s">
        <v>840</v>
      </c>
      <c r="I59" s="535">
        <v>2.6799999999999997</v>
      </c>
      <c r="J59" s="535">
        <v>350</v>
      </c>
      <c r="K59" s="536">
        <v>939</v>
      </c>
    </row>
    <row r="60" spans="1:11" ht="14.4" customHeight="1" x14ac:dyDescent="0.3">
      <c r="A60" s="522" t="s">
        <v>407</v>
      </c>
      <c r="B60" s="523" t="s">
        <v>408</v>
      </c>
      <c r="C60" s="526" t="s">
        <v>800</v>
      </c>
      <c r="D60" s="555" t="s">
        <v>899</v>
      </c>
      <c r="E60" s="526" t="s">
        <v>889</v>
      </c>
      <c r="F60" s="555" t="s">
        <v>890</v>
      </c>
      <c r="G60" s="526" t="s">
        <v>841</v>
      </c>
      <c r="H60" s="526" t="s">
        <v>842</v>
      </c>
      <c r="I60" s="535">
        <v>1.94</v>
      </c>
      <c r="J60" s="535">
        <v>30</v>
      </c>
      <c r="K60" s="536">
        <v>58.2</v>
      </c>
    </row>
    <row r="61" spans="1:11" ht="14.4" customHeight="1" x14ac:dyDescent="0.3">
      <c r="A61" s="522" t="s">
        <v>407</v>
      </c>
      <c r="B61" s="523" t="s">
        <v>408</v>
      </c>
      <c r="C61" s="526" t="s">
        <v>800</v>
      </c>
      <c r="D61" s="555" t="s">
        <v>899</v>
      </c>
      <c r="E61" s="526" t="s">
        <v>889</v>
      </c>
      <c r="F61" s="555" t="s">
        <v>890</v>
      </c>
      <c r="G61" s="526" t="s">
        <v>883</v>
      </c>
      <c r="H61" s="526" t="s">
        <v>884</v>
      </c>
      <c r="I61" s="535">
        <v>12.11</v>
      </c>
      <c r="J61" s="535">
        <v>10</v>
      </c>
      <c r="K61" s="536">
        <v>121.1</v>
      </c>
    </row>
    <row r="62" spans="1:11" ht="14.4" customHeight="1" x14ac:dyDescent="0.3">
      <c r="A62" s="522" t="s">
        <v>407</v>
      </c>
      <c r="B62" s="523" t="s">
        <v>408</v>
      </c>
      <c r="C62" s="526" t="s">
        <v>800</v>
      </c>
      <c r="D62" s="555" t="s">
        <v>899</v>
      </c>
      <c r="E62" s="526" t="s">
        <v>889</v>
      </c>
      <c r="F62" s="555" t="s">
        <v>890</v>
      </c>
      <c r="G62" s="526" t="s">
        <v>843</v>
      </c>
      <c r="H62" s="526" t="s">
        <v>844</v>
      </c>
      <c r="I62" s="535">
        <v>2.52</v>
      </c>
      <c r="J62" s="535">
        <v>100</v>
      </c>
      <c r="K62" s="536">
        <v>252</v>
      </c>
    </row>
    <row r="63" spans="1:11" ht="14.4" customHeight="1" x14ac:dyDescent="0.3">
      <c r="A63" s="522" t="s">
        <v>407</v>
      </c>
      <c r="B63" s="523" t="s">
        <v>408</v>
      </c>
      <c r="C63" s="526" t="s">
        <v>800</v>
      </c>
      <c r="D63" s="555" t="s">
        <v>899</v>
      </c>
      <c r="E63" s="526" t="s">
        <v>889</v>
      </c>
      <c r="F63" s="555" t="s">
        <v>890</v>
      </c>
      <c r="G63" s="526" t="s">
        <v>851</v>
      </c>
      <c r="H63" s="526" t="s">
        <v>852</v>
      </c>
      <c r="I63" s="535">
        <v>2.97</v>
      </c>
      <c r="J63" s="535">
        <v>600</v>
      </c>
      <c r="K63" s="536">
        <v>1781.04</v>
      </c>
    </row>
    <row r="64" spans="1:11" ht="14.4" customHeight="1" x14ac:dyDescent="0.3">
      <c r="A64" s="522" t="s">
        <v>407</v>
      </c>
      <c r="B64" s="523" t="s">
        <v>408</v>
      </c>
      <c r="C64" s="526" t="s">
        <v>800</v>
      </c>
      <c r="D64" s="555" t="s">
        <v>899</v>
      </c>
      <c r="E64" s="526" t="s">
        <v>889</v>
      </c>
      <c r="F64" s="555" t="s">
        <v>890</v>
      </c>
      <c r="G64" s="526" t="s">
        <v>885</v>
      </c>
      <c r="H64" s="526" t="s">
        <v>886</v>
      </c>
      <c r="I64" s="535">
        <v>66</v>
      </c>
      <c r="J64" s="535">
        <v>6</v>
      </c>
      <c r="K64" s="536">
        <v>396</v>
      </c>
    </row>
    <row r="65" spans="1:11" ht="14.4" customHeight="1" x14ac:dyDescent="0.3">
      <c r="A65" s="522" t="s">
        <v>407</v>
      </c>
      <c r="B65" s="523" t="s">
        <v>408</v>
      </c>
      <c r="C65" s="526" t="s">
        <v>800</v>
      </c>
      <c r="D65" s="555" t="s">
        <v>899</v>
      </c>
      <c r="E65" s="526" t="s">
        <v>893</v>
      </c>
      <c r="F65" s="555" t="s">
        <v>894</v>
      </c>
      <c r="G65" s="526" t="s">
        <v>855</v>
      </c>
      <c r="H65" s="526" t="s">
        <v>856</v>
      </c>
      <c r="I65" s="535">
        <v>0.3</v>
      </c>
      <c r="J65" s="535">
        <v>1000</v>
      </c>
      <c r="K65" s="536">
        <v>300</v>
      </c>
    </row>
    <row r="66" spans="1:11" ht="14.4" customHeight="1" x14ac:dyDescent="0.3">
      <c r="A66" s="522" t="s">
        <v>407</v>
      </c>
      <c r="B66" s="523" t="s">
        <v>408</v>
      </c>
      <c r="C66" s="526" t="s">
        <v>800</v>
      </c>
      <c r="D66" s="555" t="s">
        <v>899</v>
      </c>
      <c r="E66" s="526" t="s">
        <v>893</v>
      </c>
      <c r="F66" s="555" t="s">
        <v>894</v>
      </c>
      <c r="G66" s="526" t="s">
        <v>857</v>
      </c>
      <c r="H66" s="526" t="s">
        <v>858</v>
      </c>
      <c r="I66" s="535">
        <v>0.48</v>
      </c>
      <c r="J66" s="535">
        <v>400</v>
      </c>
      <c r="K66" s="536">
        <v>192</v>
      </c>
    </row>
    <row r="67" spans="1:11" ht="14.4" customHeight="1" x14ac:dyDescent="0.3">
      <c r="A67" s="522" t="s">
        <v>407</v>
      </c>
      <c r="B67" s="523" t="s">
        <v>408</v>
      </c>
      <c r="C67" s="526" t="s">
        <v>800</v>
      </c>
      <c r="D67" s="555" t="s">
        <v>899</v>
      </c>
      <c r="E67" s="526" t="s">
        <v>893</v>
      </c>
      <c r="F67" s="555" t="s">
        <v>894</v>
      </c>
      <c r="G67" s="526" t="s">
        <v>859</v>
      </c>
      <c r="H67" s="526" t="s">
        <v>860</v>
      </c>
      <c r="I67" s="535">
        <v>1.8</v>
      </c>
      <c r="J67" s="535">
        <v>300</v>
      </c>
      <c r="K67" s="536">
        <v>540</v>
      </c>
    </row>
    <row r="68" spans="1:11" ht="14.4" customHeight="1" x14ac:dyDescent="0.3">
      <c r="A68" s="522" t="s">
        <v>407</v>
      </c>
      <c r="B68" s="523" t="s">
        <v>408</v>
      </c>
      <c r="C68" s="526" t="s">
        <v>800</v>
      </c>
      <c r="D68" s="555" t="s">
        <v>899</v>
      </c>
      <c r="E68" s="526" t="s">
        <v>895</v>
      </c>
      <c r="F68" s="555" t="s">
        <v>896</v>
      </c>
      <c r="G68" s="526" t="s">
        <v>861</v>
      </c>
      <c r="H68" s="526" t="s">
        <v>862</v>
      </c>
      <c r="I68" s="535">
        <v>0.71</v>
      </c>
      <c r="J68" s="535">
        <v>200</v>
      </c>
      <c r="K68" s="536">
        <v>142</v>
      </c>
    </row>
    <row r="69" spans="1:11" ht="14.4" customHeight="1" thickBot="1" x14ac:dyDescent="0.35">
      <c r="A69" s="514" t="s">
        <v>407</v>
      </c>
      <c r="B69" s="515" t="s">
        <v>408</v>
      </c>
      <c r="C69" s="518" t="s">
        <v>800</v>
      </c>
      <c r="D69" s="556" t="s">
        <v>899</v>
      </c>
      <c r="E69" s="518" t="s">
        <v>895</v>
      </c>
      <c r="F69" s="556" t="s">
        <v>896</v>
      </c>
      <c r="G69" s="518" t="s">
        <v>863</v>
      </c>
      <c r="H69" s="518" t="s">
        <v>864</v>
      </c>
      <c r="I69" s="537">
        <v>0.70499999999999996</v>
      </c>
      <c r="J69" s="537">
        <v>1000</v>
      </c>
      <c r="K69" s="538">
        <v>706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11.3</v>
      </c>
      <c r="C6" s="271">
        <f xml:space="preserve">
TRUNC(IF($A$4&lt;=12,SUMIFS('ON Data'!I:I,'ON Data'!$D:$D,$A$4,'ON Data'!$E:$E,1),SUMIFS('ON Data'!I:I,'ON Data'!$E:$E,1)/'ON Data'!$D$3),1)</f>
        <v>0.1</v>
      </c>
      <c r="D6" s="271">
        <f xml:space="preserve">
TRUNC(IF($A$4&lt;=12,SUMIFS('ON Data'!K:K,'ON Data'!$D:$D,$A$4,'ON Data'!$E:$E,1),SUMIFS('ON Data'!K:K,'ON Data'!$E:$E,1)/'ON Data'!$D$3),1)</f>
        <v>4.2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2.2000000000000002</v>
      </c>
      <c r="G6" s="271">
        <f xml:space="preserve">
TRUNC(IF($A$4&lt;=12,SUMIFS('ON Data'!Q:Q,'ON Data'!$D:$D,$A$4,'ON Data'!$E:$E,1),SUMIFS('ON Data'!Q:Q,'ON Data'!$E:$E,1)/'ON Data'!$D$3),1)</f>
        <v>2.7</v>
      </c>
      <c r="H6" s="572">
        <f xml:space="preserve">
TRUNC(IF($A$4&lt;=12,SUMIFS('ON Data'!AW:AW,'ON Data'!$D:$D,$A$4,'ON Data'!$E:$E,1),SUMIFS('ON Data'!AW:AW,'ON Data'!$E:$E,1)/'ON Data'!$D$3),1)</f>
        <v>2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19799.999999999996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7796.0000000000009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4284</v>
      </c>
      <c r="G11" s="259">
        <f xml:space="preserve">
IF($A$4&lt;=12,SUMIFS('ON Data'!Q:Q,'ON Data'!$D:$D,$A$4,'ON Data'!$E:$E,2),SUMIFS('ON Data'!Q:Q,'ON Data'!$E:$E,2))</f>
        <v>5172</v>
      </c>
      <c r="H11" s="575">
        <f xml:space="preserve">
IF($A$4&lt;=12,SUMIFS('ON Data'!AW:AW,'ON Data'!$D:$D,$A$4,'ON Data'!$E:$E,2),SUMIFS('ON Data'!AW:AW,'ON Data'!$E:$E,2))</f>
        <v>2284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659954</v>
      </c>
      <c r="C18" s="259">
        <f t="shared" ref="C18:D18" si="0" xml:space="preserve">
C19-C16-C17</f>
        <v>0</v>
      </c>
      <c r="D18" s="259">
        <f t="shared" si="0"/>
        <v>381173</v>
      </c>
      <c r="E18" s="259">
        <f t="shared" ref="E18:G18" si="1" xml:space="preserve">
E19-E16-E17</f>
        <v>0</v>
      </c>
      <c r="F18" s="259">
        <f t="shared" si="1"/>
        <v>107614</v>
      </c>
      <c r="G18" s="259">
        <f t="shared" si="1"/>
        <v>118296</v>
      </c>
      <c r="H18" s="575">
        <f t="shared" ref="H18" si="2" xml:space="preserve">
H19-H16-H17</f>
        <v>52871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659954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381173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107614</v>
      </c>
      <c r="G19" s="265">
        <f xml:space="preserve">
IF($A$4&lt;=12,SUMIFS('ON Data'!Q:Q,'ON Data'!$D:$D,$A$4,'ON Data'!$E:$E,9),SUMIFS('ON Data'!Q:Q,'ON Data'!$E:$E,9))</f>
        <v>118296</v>
      </c>
      <c r="H19" s="578">
        <f xml:space="preserve">
IF($A$4&lt;=12,SUMIFS('ON Data'!AW:AW,'ON Data'!$D:$D,$A$4,'ON Data'!$E:$E,9),SUMIFS('ON Data'!AW:AW,'ON Data'!$E:$E,9))</f>
        <v>52871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5801182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3333568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981019</v>
      </c>
      <c r="G20" s="267">
        <f xml:space="preserve">
IF($A$4&lt;=12,SUMIFS('ON Data'!Q:Q,'ON Data'!$D:$D,$A$4,'ON Data'!$E:$E,6),SUMIFS('ON Data'!Q:Q,'ON Data'!$E:$E,6))</f>
        <v>1059211</v>
      </c>
      <c r="H20" s="579">
        <f xml:space="preserve">
IF($A$4&lt;=12,SUMIFS('ON Data'!AW:AW,'ON Data'!$D:$D,$A$4,'ON Data'!$E:$E,6),SUMIFS('ON Data'!AW:AW,'ON Data'!$E:$E,6))</f>
        <v>360487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5801182</v>
      </c>
      <c r="C23" s="261">
        <f t="shared" ref="C23:D23" si="5" xml:space="preserve">
IF(C21="","",C20-C21)</f>
        <v>66897</v>
      </c>
      <c r="D23" s="261">
        <f t="shared" si="5"/>
        <v>3333568</v>
      </c>
      <c r="E23" s="261">
        <f t="shared" ref="E23:G23" si="6" xml:space="preserve">
IF(E21="","",E20-E21)</f>
        <v>0</v>
      </c>
      <c r="F23" s="261">
        <f t="shared" si="6"/>
        <v>981019</v>
      </c>
      <c r="G23" s="261">
        <f t="shared" si="6"/>
        <v>1059211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1500</v>
      </c>
      <c r="C26" s="586"/>
      <c r="D26" s="560"/>
      <c r="E26" s="563">
        <f xml:space="preserve">
IF($A$4&lt;=12,SUMIFS('ON Data'!O:O,'ON Data'!$D:$D,$A$4,'ON Data'!$E:$E,11),SUMIFS('ON Data'!O:O,'ON Data'!$E:$E,11))</f>
        <v>1500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1500</v>
      </c>
      <c r="C28" s="588"/>
      <c r="D28" s="566"/>
      <c r="E28" s="567">
        <f xml:space="preserve">
E26-E25</f>
        <v>1500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3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901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12</v>
      </c>
      <c r="F3" s="231">
        <f>SUMIF($E5:$E1048576,"&lt;10",F5:F1048576)</f>
        <v>6481072.1999999974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3722587.4000000004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1092944</v>
      </c>
      <c r="Q3" s="231">
        <f t="shared" si="0"/>
        <v>1182712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415666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0</v>
      </c>
      <c r="I24" s="230">
        <v>0</v>
      </c>
      <c r="J24" s="230">
        <v>0</v>
      </c>
      <c r="K24" s="230">
        <v>4.3499999999999996</v>
      </c>
      <c r="L24" s="230">
        <v>0</v>
      </c>
      <c r="M24" s="230">
        <v>0</v>
      </c>
      <c r="N24" s="230">
        <v>0</v>
      </c>
      <c r="O24" s="230">
        <v>0</v>
      </c>
      <c r="P24" s="230">
        <v>2</v>
      </c>
      <c r="Q24" s="230">
        <v>3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2</v>
      </c>
    </row>
    <row r="25" spans="3:49" x14ac:dyDescent="0.3">
      <c r="C25" s="230">
        <v>19</v>
      </c>
      <c r="D25" s="230">
        <v>5</v>
      </c>
      <c r="E25" s="230">
        <v>2</v>
      </c>
      <c r="F25" s="230">
        <v>1751.6</v>
      </c>
      <c r="G25" s="230">
        <v>0</v>
      </c>
      <c r="H25" s="230">
        <v>0</v>
      </c>
      <c r="I25" s="230">
        <v>0</v>
      </c>
      <c r="J25" s="230">
        <v>0</v>
      </c>
      <c r="K25" s="230">
        <v>719.6</v>
      </c>
      <c r="L25" s="230">
        <v>0</v>
      </c>
      <c r="M25" s="230">
        <v>0</v>
      </c>
      <c r="N25" s="230">
        <v>0</v>
      </c>
      <c r="O25" s="230">
        <v>0</v>
      </c>
      <c r="P25" s="230">
        <v>352</v>
      </c>
      <c r="Q25" s="230">
        <v>504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176</v>
      </c>
    </row>
    <row r="26" spans="3:49" x14ac:dyDescent="0.3">
      <c r="C26" s="230">
        <v>19</v>
      </c>
      <c r="D26" s="230">
        <v>5</v>
      </c>
      <c r="E26" s="230">
        <v>6</v>
      </c>
      <c r="F26" s="230">
        <v>429350</v>
      </c>
      <c r="G26" s="230">
        <v>0</v>
      </c>
      <c r="H26" s="230">
        <v>0</v>
      </c>
      <c r="I26" s="230">
        <v>0</v>
      </c>
      <c r="J26" s="230">
        <v>0</v>
      </c>
      <c r="K26" s="230">
        <v>253815</v>
      </c>
      <c r="L26" s="230">
        <v>0</v>
      </c>
      <c r="M26" s="230">
        <v>0</v>
      </c>
      <c r="N26" s="230">
        <v>0</v>
      </c>
      <c r="O26" s="230">
        <v>0</v>
      </c>
      <c r="P26" s="230">
        <v>66550</v>
      </c>
      <c r="Q26" s="230">
        <v>86215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22770</v>
      </c>
    </row>
    <row r="27" spans="3:49" x14ac:dyDescent="0.3">
      <c r="C27" s="230">
        <v>19</v>
      </c>
      <c r="D27" s="230">
        <v>5</v>
      </c>
      <c r="E27" s="230">
        <v>9</v>
      </c>
      <c r="F27" s="230">
        <v>9135</v>
      </c>
      <c r="G27" s="230">
        <v>0</v>
      </c>
      <c r="H27" s="230">
        <v>0</v>
      </c>
      <c r="I27" s="230">
        <v>0</v>
      </c>
      <c r="J27" s="230">
        <v>0</v>
      </c>
      <c r="K27" s="230">
        <v>4735</v>
      </c>
      <c r="L27" s="230">
        <v>0</v>
      </c>
      <c r="M27" s="230">
        <v>0</v>
      </c>
      <c r="N27" s="230">
        <v>0</v>
      </c>
      <c r="O27" s="230">
        <v>0</v>
      </c>
      <c r="P27" s="230">
        <v>700</v>
      </c>
      <c r="Q27" s="230">
        <v>1000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2700</v>
      </c>
    </row>
    <row r="28" spans="3:49" x14ac:dyDescent="0.3">
      <c r="C28" s="230">
        <v>19</v>
      </c>
      <c r="D28" s="230">
        <v>5</v>
      </c>
      <c r="E28" s="230">
        <v>11</v>
      </c>
      <c r="F28" s="230">
        <v>1270.0381679389313</v>
      </c>
      <c r="G28" s="230">
        <v>0</v>
      </c>
      <c r="H28" s="230">
        <v>0</v>
      </c>
      <c r="I28" s="230">
        <v>0</v>
      </c>
      <c r="J28" s="230">
        <v>1145.0381679389313</v>
      </c>
      <c r="K28" s="230">
        <v>0</v>
      </c>
      <c r="L28" s="230">
        <v>0</v>
      </c>
      <c r="M28" s="230">
        <v>0</v>
      </c>
      <c r="N28" s="230">
        <v>0</v>
      </c>
      <c r="O28" s="230">
        <v>125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19</v>
      </c>
      <c r="D29" s="230">
        <v>6</v>
      </c>
      <c r="E29" s="230">
        <v>1</v>
      </c>
      <c r="F29" s="230">
        <v>11.35</v>
      </c>
      <c r="G29" s="230">
        <v>0</v>
      </c>
      <c r="H29" s="230">
        <v>0</v>
      </c>
      <c r="I29" s="230">
        <v>0</v>
      </c>
      <c r="J29" s="230">
        <v>0</v>
      </c>
      <c r="K29" s="230">
        <v>4.3499999999999996</v>
      </c>
      <c r="L29" s="230">
        <v>0</v>
      </c>
      <c r="M29" s="230">
        <v>0</v>
      </c>
      <c r="N29" s="230">
        <v>0</v>
      </c>
      <c r="O29" s="230">
        <v>0</v>
      </c>
      <c r="P29" s="230">
        <v>2</v>
      </c>
      <c r="Q29" s="230">
        <v>3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2</v>
      </c>
    </row>
    <row r="30" spans="3:49" x14ac:dyDescent="0.3">
      <c r="C30" s="230">
        <v>19</v>
      </c>
      <c r="D30" s="230">
        <v>6</v>
      </c>
      <c r="E30" s="230">
        <v>2</v>
      </c>
      <c r="F30" s="230">
        <v>1645.6</v>
      </c>
      <c r="G30" s="230">
        <v>0</v>
      </c>
      <c r="H30" s="230">
        <v>0</v>
      </c>
      <c r="I30" s="230">
        <v>0</v>
      </c>
      <c r="J30" s="230">
        <v>0</v>
      </c>
      <c r="K30" s="230">
        <v>669.6</v>
      </c>
      <c r="L30" s="230">
        <v>0</v>
      </c>
      <c r="M30" s="230">
        <v>0</v>
      </c>
      <c r="N30" s="230">
        <v>0</v>
      </c>
      <c r="O30" s="230">
        <v>0</v>
      </c>
      <c r="P30" s="230">
        <v>312</v>
      </c>
      <c r="Q30" s="230">
        <v>488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176</v>
      </c>
    </row>
    <row r="31" spans="3:49" x14ac:dyDescent="0.3">
      <c r="C31" s="230">
        <v>19</v>
      </c>
      <c r="D31" s="230">
        <v>6</v>
      </c>
      <c r="E31" s="230">
        <v>6</v>
      </c>
      <c r="F31" s="230">
        <v>432358</v>
      </c>
      <c r="G31" s="230">
        <v>0</v>
      </c>
      <c r="H31" s="230">
        <v>0</v>
      </c>
      <c r="I31" s="230">
        <v>0</v>
      </c>
      <c r="J31" s="230">
        <v>0</v>
      </c>
      <c r="K31" s="230">
        <v>255029</v>
      </c>
      <c r="L31" s="230">
        <v>0</v>
      </c>
      <c r="M31" s="230">
        <v>0</v>
      </c>
      <c r="N31" s="230">
        <v>0</v>
      </c>
      <c r="O31" s="230">
        <v>0</v>
      </c>
      <c r="P31" s="230">
        <v>67146</v>
      </c>
      <c r="Q31" s="230">
        <v>86413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23770</v>
      </c>
    </row>
    <row r="32" spans="3:49" x14ac:dyDescent="0.3">
      <c r="C32" s="230">
        <v>19</v>
      </c>
      <c r="D32" s="230">
        <v>6</v>
      </c>
      <c r="E32" s="230">
        <v>9</v>
      </c>
      <c r="F32" s="230">
        <v>7740</v>
      </c>
      <c r="G32" s="230">
        <v>0</v>
      </c>
      <c r="H32" s="230">
        <v>0</v>
      </c>
      <c r="I32" s="230">
        <v>0</v>
      </c>
      <c r="J32" s="230">
        <v>0</v>
      </c>
      <c r="K32" s="230">
        <v>3340</v>
      </c>
      <c r="L32" s="230">
        <v>0</v>
      </c>
      <c r="M32" s="230">
        <v>0</v>
      </c>
      <c r="N32" s="230">
        <v>0</v>
      </c>
      <c r="O32" s="230">
        <v>0</v>
      </c>
      <c r="P32" s="230">
        <v>700</v>
      </c>
      <c r="Q32" s="230">
        <v>1000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2700</v>
      </c>
    </row>
    <row r="33" spans="3:49" x14ac:dyDescent="0.3">
      <c r="C33" s="230">
        <v>19</v>
      </c>
      <c r="D33" s="230">
        <v>6</v>
      </c>
      <c r="E33" s="230">
        <v>11</v>
      </c>
      <c r="F33" s="230">
        <v>1270.0381679389313</v>
      </c>
      <c r="G33" s="230">
        <v>0</v>
      </c>
      <c r="H33" s="230">
        <v>0</v>
      </c>
      <c r="I33" s="230">
        <v>0</v>
      </c>
      <c r="J33" s="230">
        <v>1145.0381679389313</v>
      </c>
      <c r="K33" s="230">
        <v>0</v>
      </c>
      <c r="L33" s="230">
        <v>0</v>
      </c>
      <c r="M33" s="230">
        <v>0</v>
      </c>
      <c r="N33" s="230">
        <v>0</v>
      </c>
      <c r="O33" s="230">
        <v>125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19</v>
      </c>
      <c r="D34" s="230">
        <v>7</v>
      </c>
      <c r="E34" s="230">
        <v>1</v>
      </c>
      <c r="F34" s="230">
        <v>11.35</v>
      </c>
      <c r="G34" s="230">
        <v>0</v>
      </c>
      <c r="H34" s="230">
        <v>0</v>
      </c>
      <c r="I34" s="230">
        <v>0</v>
      </c>
      <c r="J34" s="230">
        <v>0</v>
      </c>
      <c r="K34" s="230">
        <v>4.3499999999999996</v>
      </c>
      <c r="L34" s="230">
        <v>0</v>
      </c>
      <c r="M34" s="230">
        <v>0</v>
      </c>
      <c r="N34" s="230">
        <v>0</v>
      </c>
      <c r="O34" s="230">
        <v>0</v>
      </c>
      <c r="P34" s="230">
        <v>2</v>
      </c>
      <c r="Q34" s="230">
        <v>3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2</v>
      </c>
    </row>
    <row r="35" spans="3:49" x14ac:dyDescent="0.3">
      <c r="C35" s="230">
        <v>19</v>
      </c>
      <c r="D35" s="230">
        <v>7</v>
      </c>
      <c r="E35" s="230">
        <v>2</v>
      </c>
      <c r="F35" s="230">
        <v>1234.8</v>
      </c>
      <c r="G35" s="230">
        <v>0</v>
      </c>
      <c r="H35" s="230">
        <v>0</v>
      </c>
      <c r="I35" s="230">
        <v>0</v>
      </c>
      <c r="J35" s="230">
        <v>0</v>
      </c>
      <c r="K35" s="230">
        <v>522.79999999999995</v>
      </c>
      <c r="L35" s="230">
        <v>0</v>
      </c>
      <c r="M35" s="230">
        <v>0</v>
      </c>
      <c r="N35" s="230">
        <v>0</v>
      </c>
      <c r="O35" s="230">
        <v>0</v>
      </c>
      <c r="P35" s="230">
        <v>264</v>
      </c>
      <c r="Q35" s="230">
        <v>320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128</v>
      </c>
    </row>
    <row r="36" spans="3:49" x14ac:dyDescent="0.3">
      <c r="C36" s="230">
        <v>19</v>
      </c>
      <c r="D36" s="230">
        <v>7</v>
      </c>
      <c r="E36" s="230">
        <v>6</v>
      </c>
      <c r="F36" s="230">
        <v>618082</v>
      </c>
      <c r="G36" s="230">
        <v>0</v>
      </c>
      <c r="H36" s="230">
        <v>0</v>
      </c>
      <c r="I36" s="230">
        <v>0</v>
      </c>
      <c r="J36" s="230">
        <v>0</v>
      </c>
      <c r="K36" s="230">
        <v>366321</v>
      </c>
      <c r="L36" s="230">
        <v>0</v>
      </c>
      <c r="M36" s="230">
        <v>0</v>
      </c>
      <c r="N36" s="230">
        <v>0</v>
      </c>
      <c r="O36" s="230">
        <v>0</v>
      </c>
      <c r="P36" s="230">
        <v>101466</v>
      </c>
      <c r="Q36" s="230">
        <v>117384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32911</v>
      </c>
    </row>
    <row r="37" spans="3:49" x14ac:dyDescent="0.3">
      <c r="C37" s="230">
        <v>19</v>
      </c>
      <c r="D37" s="230">
        <v>7</v>
      </c>
      <c r="E37" s="230">
        <v>9</v>
      </c>
      <c r="F37" s="230">
        <v>181588</v>
      </c>
      <c r="G37" s="230">
        <v>0</v>
      </c>
      <c r="H37" s="230">
        <v>0</v>
      </c>
      <c r="I37" s="230">
        <v>0</v>
      </c>
      <c r="J37" s="230">
        <v>0</v>
      </c>
      <c r="K37" s="230">
        <v>107707</v>
      </c>
      <c r="L37" s="230">
        <v>0</v>
      </c>
      <c r="M37" s="230">
        <v>0</v>
      </c>
      <c r="N37" s="230">
        <v>0</v>
      </c>
      <c r="O37" s="230">
        <v>0</v>
      </c>
      <c r="P37" s="230">
        <v>34057</v>
      </c>
      <c r="Q37" s="230">
        <v>28298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11526</v>
      </c>
    </row>
    <row r="38" spans="3:49" x14ac:dyDescent="0.3">
      <c r="C38" s="230">
        <v>19</v>
      </c>
      <c r="D38" s="230">
        <v>7</v>
      </c>
      <c r="E38" s="230">
        <v>11</v>
      </c>
      <c r="F38" s="230">
        <v>1270.0381679389313</v>
      </c>
      <c r="G38" s="230">
        <v>0</v>
      </c>
      <c r="H38" s="230">
        <v>0</v>
      </c>
      <c r="I38" s="230">
        <v>0</v>
      </c>
      <c r="J38" s="230">
        <v>1145.0381679389313</v>
      </c>
      <c r="K38" s="230">
        <v>0</v>
      </c>
      <c r="L38" s="230">
        <v>0</v>
      </c>
      <c r="M38" s="230">
        <v>0</v>
      </c>
      <c r="N38" s="230">
        <v>0</v>
      </c>
      <c r="O38" s="230">
        <v>125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19</v>
      </c>
      <c r="D39" s="230">
        <v>8</v>
      </c>
      <c r="E39" s="230">
        <v>1</v>
      </c>
      <c r="F39" s="230">
        <v>11.35</v>
      </c>
      <c r="G39" s="230">
        <v>0</v>
      </c>
      <c r="H39" s="230">
        <v>0</v>
      </c>
      <c r="I39" s="230">
        <v>0</v>
      </c>
      <c r="J39" s="230">
        <v>0</v>
      </c>
      <c r="K39" s="230">
        <v>4.3499999999999996</v>
      </c>
      <c r="L39" s="230">
        <v>0</v>
      </c>
      <c r="M39" s="230">
        <v>0</v>
      </c>
      <c r="N39" s="230">
        <v>0</v>
      </c>
      <c r="O39" s="230">
        <v>0</v>
      </c>
      <c r="P39" s="230">
        <v>2</v>
      </c>
      <c r="Q39" s="230">
        <v>3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0</v>
      </c>
      <c r="AS39" s="230">
        <v>0</v>
      </c>
      <c r="AT39" s="230">
        <v>0</v>
      </c>
      <c r="AU39" s="230">
        <v>0</v>
      </c>
      <c r="AV39" s="230">
        <v>0</v>
      </c>
      <c r="AW39" s="230">
        <v>2</v>
      </c>
    </row>
    <row r="40" spans="3:49" x14ac:dyDescent="0.3">
      <c r="C40" s="230">
        <v>19</v>
      </c>
      <c r="D40" s="230">
        <v>8</v>
      </c>
      <c r="E40" s="230">
        <v>2</v>
      </c>
      <c r="F40" s="230">
        <v>1494.4</v>
      </c>
      <c r="G40" s="230">
        <v>0</v>
      </c>
      <c r="H40" s="230">
        <v>0</v>
      </c>
      <c r="I40" s="230">
        <v>0</v>
      </c>
      <c r="J40" s="230">
        <v>0</v>
      </c>
      <c r="K40" s="230">
        <v>630.4</v>
      </c>
      <c r="L40" s="230">
        <v>0</v>
      </c>
      <c r="M40" s="230">
        <v>0</v>
      </c>
      <c r="N40" s="230">
        <v>0</v>
      </c>
      <c r="O40" s="230">
        <v>0</v>
      </c>
      <c r="P40" s="230">
        <v>248</v>
      </c>
      <c r="Q40" s="230">
        <v>464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152</v>
      </c>
    </row>
    <row r="41" spans="3:49" x14ac:dyDescent="0.3">
      <c r="C41" s="230">
        <v>19</v>
      </c>
      <c r="D41" s="230">
        <v>8</v>
      </c>
      <c r="E41" s="230">
        <v>6</v>
      </c>
      <c r="F41" s="230">
        <v>464633</v>
      </c>
      <c r="G41" s="230">
        <v>0</v>
      </c>
      <c r="H41" s="230">
        <v>0</v>
      </c>
      <c r="I41" s="230">
        <v>0</v>
      </c>
      <c r="J41" s="230">
        <v>0</v>
      </c>
      <c r="K41" s="230">
        <v>279472</v>
      </c>
      <c r="L41" s="230">
        <v>0</v>
      </c>
      <c r="M41" s="230">
        <v>0</v>
      </c>
      <c r="N41" s="230">
        <v>0</v>
      </c>
      <c r="O41" s="230">
        <v>0</v>
      </c>
      <c r="P41" s="230">
        <v>70223</v>
      </c>
      <c r="Q41" s="230">
        <v>90126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24812</v>
      </c>
    </row>
    <row r="42" spans="3:49" x14ac:dyDescent="0.3">
      <c r="C42" s="230">
        <v>19</v>
      </c>
      <c r="D42" s="230">
        <v>8</v>
      </c>
      <c r="E42" s="230">
        <v>9</v>
      </c>
      <c r="F42" s="230">
        <v>20548</v>
      </c>
      <c r="G42" s="230">
        <v>0</v>
      </c>
      <c r="H42" s="230">
        <v>0</v>
      </c>
      <c r="I42" s="230">
        <v>0</v>
      </c>
      <c r="J42" s="230">
        <v>0</v>
      </c>
      <c r="K42" s="230">
        <v>14808</v>
      </c>
      <c r="L42" s="230">
        <v>0</v>
      </c>
      <c r="M42" s="230">
        <v>0</v>
      </c>
      <c r="N42" s="230">
        <v>0</v>
      </c>
      <c r="O42" s="230">
        <v>0</v>
      </c>
      <c r="P42" s="230">
        <v>600</v>
      </c>
      <c r="Q42" s="230">
        <v>2000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3140</v>
      </c>
    </row>
    <row r="43" spans="3:49" x14ac:dyDescent="0.3">
      <c r="C43" s="230">
        <v>19</v>
      </c>
      <c r="D43" s="230">
        <v>8</v>
      </c>
      <c r="E43" s="230">
        <v>11</v>
      </c>
      <c r="F43" s="230">
        <v>1270.0381679389313</v>
      </c>
      <c r="G43" s="230">
        <v>0</v>
      </c>
      <c r="H43" s="230">
        <v>0</v>
      </c>
      <c r="I43" s="230">
        <v>0</v>
      </c>
      <c r="J43" s="230">
        <v>1145.0381679389313</v>
      </c>
      <c r="K43" s="230">
        <v>0</v>
      </c>
      <c r="L43" s="230">
        <v>0</v>
      </c>
      <c r="M43" s="230">
        <v>0</v>
      </c>
      <c r="N43" s="230">
        <v>0</v>
      </c>
      <c r="O43" s="230">
        <v>125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0</v>
      </c>
      <c r="AS43" s="230">
        <v>0</v>
      </c>
      <c r="AT43" s="230">
        <v>0</v>
      </c>
      <c r="AU43" s="230">
        <v>0</v>
      </c>
      <c r="AV43" s="230">
        <v>0</v>
      </c>
      <c r="AW43" s="230">
        <v>0</v>
      </c>
    </row>
    <row r="44" spans="3:49" x14ac:dyDescent="0.3">
      <c r="C44" s="230">
        <v>19</v>
      </c>
      <c r="D44" s="230">
        <v>9</v>
      </c>
      <c r="E44" s="230">
        <v>1</v>
      </c>
      <c r="F44" s="230">
        <v>11.35</v>
      </c>
      <c r="G44" s="230">
        <v>0</v>
      </c>
      <c r="H44" s="230">
        <v>0</v>
      </c>
      <c r="I44" s="230">
        <v>0</v>
      </c>
      <c r="J44" s="230">
        <v>0</v>
      </c>
      <c r="K44" s="230">
        <v>4.3499999999999996</v>
      </c>
      <c r="L44" s="230">
        <v>0</v>
      </c>
      <c r="M44" s="230">
        <v>0</v>
      </c>
      <c r="N44" s="230">
        <v>0</v>
      </c>
      <c r="O44" s="230">
        <v>0</v>
      </c>
      <c r="P44" s="230">
        <v>2</v>
      </c>
      <c r="Q44" s="230">
        <v>3</v>
      </c>
      <c r="R44" s="230">
        <v>0</v>
      </c>
      <c r="S44" s="230">
        <v>0</v>
      </c>
      <c r="T44" s="230">
        <v>0</v>
      </c>
      <c r="U44" s="230">
        <v>0</v>
      </c>
      <c r="V44" s="230">
        <v>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0</v>
      </c>
      <c r="AK44" s="230">
        <v>0</v>
      </c>
      <c r="AL44" s="230">
        <v>0</v>
      </c>
      <c r="AM44" s="230">
        <v>0</v>
      </c>
      <c r="AN44" s="230">
        <v>0</v>
      </c>
      <c r="AO44" s="230">
        <v>0</v>
      </c>
      <c r="AP44" s="230">
        <v>0</v>
      </c>
      <c r="AQ44" s="230">
        <v>0</v>
      </c>
      <c r="AR44" s="230">
        <v>0</v>
      </c>
      <c r="AS44" s="230">
        <v>0</v>
      </c>
      <c r="AT44" s="230">
        <v>0</v>
      </c>
      <c r="AU44" s="230">
        <v>0</v>
      </c>
      <c r="AV44" s="230">
        <v>0</v>
      </c>
      <c r="AW44" s="230">
        <v>2</v>
      </c>
    </row>
    <row r="45" spans="3:49" x14ac:dyDescent="0.3">
      <c r="C45" s="230">
        <v>19</v>
      </c>
      <c r="D45" s="230">
        <v>9</v>
      </c>
      <c r="E45" s="230">
        <v>2</v>
      </c>
      <c r="F45" s="230">
        <v>1657.6</v>
      </c>
      <c r="G45" s="230">
        <v>0</v>
      </c>
      <c r="H45" s="230">
        <v>0</v>
      </c>
      <c r="I45" s="230">
        <v>0</v>
      </c>
      <c r="J45" s="230">
        <v>0</v>
      </c>
      <c r="K45" s="230">
        <v>653.6</v>
      </c>
      <c r="L45" s="230">
        <v>0</v>
      </c>
      <c r="M45" s="230">
        <v>0</v>
      </c>
      <c r="N45" s="230">
        <v>0</v>
      </c>
      <c r="O45" s="230">
        <v>0</v>
      </c>
      <c r="P45" s="230">
        <v>320</v>
      </c>
      <c r="Q45" s="230">
        <v>516</v>
      </c>
      <c r="R45" s="230">
        <v>0</v>
      </c>
      <c r="S45" s="230">
        <v>0</v>
      </c>
      <c r="T45" s="230">
        <v>0</v>
      </c>
      <c r="U45" s="230">
        <v>0</v>
      </c>
      <c r="V45" s="230">
        <v>0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168</v>
      </c>
    </row>
    <row r="46" spans="3:49" x14ac:dyDescent="0.3">
      <c r="C46" s="230">
        <v>19</v>
      </c>
      <c r="D46" s="230">
        <v>9</v>
      </c>
      <c r="E46" s="230">
        <v>6</v>
      </c>
      <c r="F46" s="230">
        <v>436327</v>
      </c>
      <c r="G46" s="230">
        <v>0</v>
      </c>
      <c r="H46" s="230">
        <v>0</v>
      </c>
      <c r="I46" s="230">
        <v>0</v>
      </c>
      <c r="J46" s="230">
        <v>0</v>
      </c>
      <c r="K46" s="230">
        <v>257900</v>
      </c>
      <c r="L46" s="230">
        <v>0</v>
      </c>
      <c r="M46" s="230">
        <v>0</v>
      </c>
      <c r="N46" s="230">
        <v>0</v>
      </c>
      <c r="O46" s="230">
        <v>0</v>
      </c>
      <c r="P46" s="230">
        <v>67382</v>
      </c>
      <c r="Q46" s="230">
        <v>86326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24719</v>
      </c>
    </row>
    <row r="47" spans="3:49" x14ac:dyDescent="0.3">
      <c r="C47" s="230">
        <v>19</v>
      </c>
      <c r="D47" s="230">
        <v>9</v>
      </c>
      <c r="E47" s="230">
        <v>9</v>
      </c>
      <c r="F47" s="230">
        <v>7740</v>
      </c>
      <c r="G47" s="230">
        <v>0</v>
      </c>
      <c r="H47" s="230">
        <v>0</v>
      </c>
      <c r="I47" s="230">
        <v>0</v>
      </c>
      <c r="J47" s="230">
        <v>0</v>
      </c>
      <c r="K47" s="230">
        <v>2500</v>
      </c>
      <c r="L47" s="230">
        <v>0</v>
      </c>
      <c r="M47" s="230">
        <v>0</v>
      </c>
      <c r="N47" s="230">
        <v>0</v>
      </c>
      <c r="O47" s="230">
        <v>0</v>
      </c>
      <c r="P47" s="230">
        <v>600</v>
      </c>
      <c r="Q47" s="230">
        <v>1100</v>
      </c>
      <c r="R47" s="230">
        <v>0</v>
      </c>
      <c r="S47" s="230">
        <v>0</v>
      </c>
      <c r="T47" s="230">
        <v>0</v>
      </c>
      <c r="U47" s="230">
        <v>0</v>
      </c>
      <c r="V47" s="230">
        <v>0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0</v>
      </c>
      <c r="AK47" s="230">
        <v>0</v>
      </c>
      <c r="AL47" s="230">
        <v>0</v>
      </c>
      <c r="AM47" s="230">
        <v>0</v>
      </c>
      <c r="AN47" s="230">
        <v>0</v>
      </c>
      <c r="AO47" s="230">
        <v>0</v>
      </c>
      <c r="AP47" s="230">
        <v>0</v>
      </c>
      <c r="AQ47" s="230">
        <v>0</v>
      </c>
      <c r="AR47" s="230">
        <v>0</v>
      </c>
      <c r="AS47" s="230">
        <v>0</v>
      </c>
      <c r="AT47" s="230">
        <v>0</v>
      </c>
      <c r="AU47" s="230">
        <v>0</v>
      </c>
      <c r="AV47" s="230">
        <v>0</v>
      </c>
      <c r="AW47" s="230">
        <v>3540</v>
      </c>
    </row>
    <row r="48" spans="3:49" x14ac:dyDescent="0.3">
      <c r="C48" s="230">
        <v>19</v>
      </c>
      <c r="D48" s="230">
        <v>9</v>
      </c>
      <c r="E48" s="230">
        <v>11</v>
      </c>
      <c r="F48" s="230">
        <v>1270.0381679389313</v>
      </c>
      <c r="G48" s="230">
        <v>0</v>
      </c>
      <c r="H48" s="230">
        <v>0</v>
      </c>
      <c r="I48" s="230">
        <v>0</v>
      </c>
      <c r="J48" s="230">
        <v>1145.0381679389313</v>
      </c>
      <c r="K48" s="230">
        <v>0</v>
      </c>
      <c r="L48" s="230">
        <v>0</v>
      </c>
      <c r="M48" s="230">
        <v>0</v>
      </c>
      <c r="N48" s="230">
        <v>0</v>
      </c>
      <c r="O48" s="230">
        <v>125</v>
      </c>
      <c r="P48" s="230">
        <v>0</v>
      </c>
      <c r="Q48" s="230">
        <v>0</v>
      </c>
      <c r="R48" s="230">
        <v>0</v>
      </c>
      <c r="S48" s="230">
        <v>0</v>
      </c>
      <c r="T48" s="230">
        <v>0</v>
      </c>
      <c r="U48" s="230">
        <v>0</v>
      </c>
      <c r="V48" s="230">
        <v>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0</v>
      </c>
      <c r="AP48" s="230">
        <v>0</v>
      </c>
      <c r="AQ48" s="230">
        <v>0</v>
      </c>
      <c r="AR48" s="230">
        <v>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19</v>
      </c>
      <c r="D49" s="230">
        <v>10</v>
      </c>
      <c r="E49" s="230">
        <v>1</v>
      </c>
      <c r="F49" s="230">
        <v>11.35</v>
      </c>
      <c r="G49" s="230">
        <v>0</v>
      </c>
      <c r="H49" s="230">
        <v>0</v>
      </c>
      <c r="I49" s="230">
        <v>0</v>
      </c>
      <c r="J49" s="230">
        <v>0</v>
      </c>
      <c r="K49" s="230">
        <v>4.3499999999999996</v>
      </c>
      <c r="L49" s="230">
        <v>0</v>
      </c>
      <c r="M49" s="230">
        <v>0</v>
      </c>
      <c r="N49" s="230">
        <v>0</v>
      </c>
      <c r="O49" s="230">
        <v>0</v>
      </c>
      <c r="P49" s="230">
        <v>2</v>
      </c>
      <c r="Q49" s="230">
        <v>3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2</v>
      </c>
    </row>
    <row r="50" spans="3:49" x14ac:dyDescent="0.3">
      <c r="C50" s="230">
        <v>19</v>
      </c>
      <c r="D50" s="230">
        <v>10</v>
      </c>
      <c r="E50" s="230">
        <v>2</v>
      </c>
      <c r="F50" s="230">
        <v>1668.8</v>
      </c>
      <c r="G50" s="230">
        <v>0</v>
      </c>
      <c r="H50" s="230">
        <v>0</v>
      </c>
      <c r="I50" s="230">
        <v>0</v>
      </c>
      <c r="J50" s="230">
        <v>0</v>
      </c>
      <c r="K50" s="230">
        <v>692.8</v>
      </c>
      <c r="L50" s="230">
        <v>0</v>
      </c>
      <c r="M50" s="230">
        <v>0</v>
      </c>
      <c r="N50" s="230">
        <v>0</v>
      </c>
      <c r="O50" s="230">
        <v>0</v>
      </c>
      <c r="P50" s="230">
        <v>336</v>
      </c>
      <c r="Q50" s="230">
        <v>480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160</v>
      </c>
    </row>
    <row r="51" spans="3:49" x14ac:dyDescent="0.3">
      <c r="C51" s="230">
        <v>19</v>
      </c>
      <c r="D51" s="230">
        <v>10</v>
      </c>
      <c r="E51" s="230">
        <v>6</v>
      </c>
      <c r="F51" s="230">
        <v>429427</v>
      </c>
      <c r="G51" s="230">
        <v>0</v>
      </c>
      <c r="H51" s="230">
        <v>0</v>
      </c>
      <c r="I51" s="230">
        <v>0</v>
      </c>
      <c r="J51" s="230">
        <v>0</v>
      </c>
      <c r="K51" s="230">
        <v>252022</v>
      </c>
      <c r="L51" s="230">
        <v>0</v>
      </c>
      <c r="M51" s="230">
        <v>0</v>
      </c>
      <c r="N51" s="230">
        <v>0</v>
      </c>
      <c r="O51" s="230">
        <v>0</v>
      </c>
      <c r="P51" s="230">
        <v>66450</v>
      </c>
      <c r="Q51" s="230">
        <v>86058</v>
      </c>
      <c r="R51" s="230">
        <v>0</v>
      </c>
      <c r="S51" s="230">
        <v>0</v>
      </c>
      <c r="T51" s="230">
        <v>0</v>
      </c>
      <c r="U51" s="230">
        <v>0</v>
      </c>
      <c r="V51" s="230">
        <v>0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0</v>
      </c>
      <c r="AK51" s="230">
        <v>0</v>
      </c>
      <c r="AL51" s="230">
        <v>0</v>
      </c>
      <c r="AM51" s="230">
        <v>0</v>
      </c>
      <c r="AN51" s="230">
        <v>0</v>
      </c>
      <c r="AO51" s="230">
        <v>0</v>
      </c>
      <c r="AP51" s="230">
        <v>0</v>
      </c>
      <c r="AQ51" s="230">
        <v>0</v>
      </c>
      <c r="AR51" s="230">
        <v>0</v>
      </c>
      <c r="AS51" s="230">
        <v>0</v>
      </c>
      <c r="AT51" s="230">
        <v>0</v>
      </c>
      <c r="AU51" s="230">
        <v>0</v>
      </c>
      <c r="AV51" s="230">
        <v>0</v>
      </c>
      <c r="AW51" s="230">
        <v>24897</v>
      </c>
    </row>
    <row r="52" spans="3:49" x14ac:dyDescent="0.3">
      <c r="C52" s="230">
        <v>19</v>
      </c>
      <c r="D52" s="230">
        <v>10</v>
      </c>
      <c r="E52" s="230">
        <v>9</v>
      </c>
      <c r="F52" s="230">
        <v>7740</v>
      </c>
      <c r="G52" s="230">
        <v>0</v>
      </c>
      <c r="H52" s="230">
        <v>0</v>
      </c>
      <c r="I52" s="230">
        <v>0</v>
      </c>
      <c r="J52" s="230">
        <v>0</v>
      </c>
      <c r="K52" s="230">
        <v>2400</v>
      </c>
      <c r="L52" s="230">
        <v>0</v>
      </c>
      <c r="M52" s="230">
        <v>0</v>
      </c>
      <c r="N52" s="230">
        <v>0</v>
      </c>
      <c r="O52" s="230">
        <v>0</v>
      </c>
      <c r="P52" s="230">
        <v>600</v>
      </c>
      <c r="Q52" s="230">
        <v>1100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0</v>
      </c>
      <c r="AK52" s="230">
        <v>0</v>
      </c>
      <c r="AL52" s="230">
        <v>0</v>
      </c>
      <c r="AM52" s="230">
        <v>0</v>
      </c>
      <c r="AN52" s="230">
        <v>0</v>
      </c>
      <c r="AO52" s="230">
        <v>0</v>
      </c>
      <c r="AP52" s="230">
        <v>0</v>
      </c>
      <c r="AQ52" s="230">
        <v>0</v>
      </c>
      <c r="AR52" s="230">
        <v>0</v>
      </c>
      <c r="AS52" s="230">
        <v>0</v>
      </c>
      <c r="AT52" s="230">
        <v>0</v>
      </c>
      <c r="AU52" s="230">
        <v>0</v>
      </c>
      <c r="AV52" s="230">
        <v>0</v>
      </c>
      <c r="AW52" s="230">
        <v>3640</v>
      </c>
    </row>
    <row r="53" spans="3:49" x14ac:dyDescent="0.3">
      <c r="C53" s="230">
        <v>19</v>
      </c>
      <c r="D53" s="230">
        <v>10</v>
      </c>
      <c r="E53" s="230">
        <v>11</v>
      </c>
      <c r="F53" s="230">
        <v>1270.0381679389313</v>
      </c>
      <c r="G53" s="230">
        <v>0</v>
      </c>
      <c r="H53" s="230">
        <v>0</v>
      </c>
      <c r="I53" s="230">
        <v>0</v>
      </c>
      <c r="J53" s="230">
        <v>1145.0381679389313</v>
      </c>
      <c r="K53" s="230">
        <v>0</v>
      </c>
      <c r="L53" s="230">
        <v>0</v>
      </c>
      <c r="M53" s="230">
        <v>0</v>
      </c>
      <c r="N53" s="230">
        <v>0</v>
      </c>
      <c r="O53" s="230">
        <v>125</v>
      </c>
      <c r="P53" s="230">
        <v>0</v>
      </c>
      <c r="Q53" s="230">
        <v>0</v>
      </c>
      <c r="R53" s="230">
        <v>0</v>
      </c>
      <c r="S53" s="230">
        <v>0</v>
      </c>
      <c r="T53" s="230">
        <v>0</v>
      </c>
      <c r="U53" s="230">
        <v>0</v>
      </c>
      <c r="V53" s="230">
        <v>0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19</v>
      </c>
      <c r="D54" s="230">
        <v>11</v>
      </c>
      <c r="E54" s="230">
        <v>1</v>
      </c>
      <c r="F54" s="230">
        <v>10.35</v>
      </c>
      <c r="G54" s="230">
        <v>0</v>
      </c>
      <c r="H54" s="230">
        <v>0</v>
      </c>
      <c r="I54" s="230">
        <v>0</v>
      </c>
      <c r="J54" s="230">
        <v>0</v>
      </c>
      <c r="K54" s="230">
        <v>4.3499999999999996</v>
      </c>
      <c r="L54" s="230">
        <v>0</v>
      </c>
      <c r="M54" s="230">
        <v>0</v>
      </c>
      <c r="N54" s="230">
        <v>0</v>
      </c>
      <c r="O54" s="230">
        <v>0</v>
      </c>
      <c r="P54" s="230">
        <v>2</v>
      </c>
      <c r="Q54" s="230">
        <v>3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1</v>
      </c>
    </row>
    <row r="55" spans="3:49" x14ac:dyDescent="0.3">
      <c r="C55" s="230">
        <v>19</v>
      </c>
      <c r="D55" s="230">
        <v>11</v>
      </c>
      <c r="E55" s="230">
        <v>2</v>
      </c>
      <c r="F55" s="230">
        <v>1749.6</v>
      </c>
      <c r="G55" s="230">
        <v>0</v>
      </c>
      <c r="H55" s="230">
        <v>0</v>
      </c>
      <c r="I55" s="230">
        <v>0</v>
      </c>
      <c r="J55" s="230">
        <v>0</v>
      </c>
      <c r="K55" s="230">
        <v>749.6</v>
      </c>
      <c r="L55" s="230">
        <v>0</v>
      </c>
      <c r="M55" s="230">
        <v>0</v>
      </c>
      <c r="N55" s="230">
        <v>0</v>
      </c>
      <c r="O55" s="230">
        <v>0</v>
      </c>
      <c r="P55" s="230">
        <v>352</v>
      </c>
      <c r="Q55" s="230">
        <v>484</v>
      </c>
      <c r="R55" s="230">
        <v>0</v>
      </c>
      <c r="S55" s="230">
        <v>0</v>
      </c>
      <c r="T55" s="230">
        <v>0</v>
      </c>
      <c r="U55" s="230">
        <v>0</v>
      </c>
      <c r="V55" s="230">
        <v>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0</v>
      </c>
      <c r="AK55" s="230">
        <v>0</v>
      </c>
      <c r="AL55" s="230">
        <v>0</v>
      </c>
      <c r="AM55" s="230">
        <v>0</v>
      </c>
      <c r="AN55" s="230">
        <v>0</v>
      </c>
      <c r="AO55" s="230">
        <v>0</v>
      </c>
      <c r="AP55" s="230">
        <v>0</v>
      </c>
      <c r="AQ55" s="230">
        <v>0</v>
      </c>
      <c r="AR55" s="230">
        <v>0</v>
      </c>
      <c r="AS55" s="230">
        <v>0</v>
      </c>
      <c r="AT55" s="230">
        <v>0</v>
      </c>
      <c r="AU55" s="230">
        <v>0</v>
      </c>
      <c r="AV55" s="230">
        <v>0</v>
      </c>
      <c r="AW55" s="230">
        <v>164</v>
      </c>
    </row>
    <row r="56" spans="3:49" x14ac:dyDescent="0.3">
      <c r="C56" s="230">
        <v>19</v>
      </c>
      <c r="D56" s="230">
        <v>11</v>
      </c>
      <c r="E56" s="230">
        <v>6</v>
      </c>
      <c r="F56" s="230">
        <v>532399</v>
      </c>
      <c r="G56" s="230">
        <v>0</v>
      </c>
      <c r="H56" s="230">
        <v>0</v>
      </c>
      <c r="I56" s="230">
        <v>0</v>
      </c>
      <c r="J56" s="230">
        <v>0</v>
      </c>
      <c r="K56" s="230">
        <v>291841</v>
      </c>
      <c r="L56" s="230">
        <v>0</v>
      </c>
      <c r="M56" s="230">
        <v>0</v>
      </c>
      <c r="N56" s="230">
        <v>0</v>
      </c>
      <c r="O56" s="230">
        <v>0</v>
      </c>
      <c r="P56" s="230">
        <v>99207</v>
      </c>
      <c r="Q56" s="230">
        <v>112707</v>
      </c>
      <c r="R56" s="230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0</v>
      </c>
      <c r="AK56" s="230">
        <v>0</v>
      </c>
      <c r="AL56" s="230">
        <v>0</v>
      </c>
      <c r="AM56" s="230">
        <v>0</v>
      </c>
      <c r="AN56" s="230">
        <v>0</v>
      </c>
      <c r="AO56" s="230">
        <v>0</v>
      </c>
      <c r="AP56" s="230">
        <v>0</v>
      </c>
      <c r="AQ56" s="230">
        <v>0</v>
      </c>
      <c r="AR56" s="230">
        <v>0</v>
      </c>
      <c r="AS56" s="230">
        <v>0</v>
      </c>
      <c r="AT56" s="230">
        <v>0</v>
      </c>
      <c r="AU56" s="230">
        <v>0</v>
      </c>
      <c r="AV56" s="230">
        <v>0</v>
      </c>
      <c r="AW56" s="230">
        <v>28644</v>
      </c>
    </row>
    <row r="57" spans="3:49" x14ac:dyDescent="0.3">
      <c r="C57" s="230">
        <v>19</v>
      </c>
      <c r="D57" s="230">
        <v>11</v>
      </c>
      <c r="E57" s="230">
        <v>9</v>
      </c>
      <c r="F57" s="230">
        <v>108405</v>
      </c>
      <c r="G57" s="230">
        <v>0</v>
      </c>
      <c r="H57" s="230">
        <v>0</v>
      </c>
      <c r="I57" s="230">
        <v>0</v>
      </c>
      <c r="J57" s="230">
        <v>0</v>
      </c>
      <c r="K57" s="230">
        <v>40525</v>
      </c>
      <c r="L57" s="230">
        <v>0</v>
      </c>
      <c r="M57" s="230">
        <v>0</v>
      </c>
      <c r="N57" s="230">
        <v>0</v>
      </c>
      <c r="O57" s="230">
        <v>0</v>
      </c>
      <c r="P57" s="230">
        <v>33357</v>
      </c>
      <c r="Q57" s="230">
        <v>27298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7225</v>
      </c>
    </row>
    <row r="58" spans="3:49" x14ac:dyDescent="0.3">
      <c r="C58" s="230">
        <v>19</v>
      </c>
      <c r="D58" s="230">
        <v>11</v>
      </c>
      <c r="E58" s="230">
        <v>11</v>
      </c>
      <c r="F58" s="230">
        <v>1270.0381679389313</v>
      </c>
      <c r="G58" s="230">
        <v>0</v>
      </c>
      <c r="H58" s="230">
        <v>0</v>
      </c>
      <c r="I58" s="230">
        <v>0</v>
      </c>
      <c r="J58" s="230">
        <v>1145.0381679389313</v>
      </c>
      <c r="K58" s="230">
        <v>0</v>
      </c>
      <c r="L58" s="230">
        <v>0</v>
      </c>
      <c r="M58" s="230">
        <v>0</v>
      </c>
      <c r="N58" s="230">
        <v>0</v>
      </c>
      <c r="O58" s="230">
        <v>125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19</v>
      </c>
      <c r="D59" s="230">
        <v>12</v>
      </c>
      <c r="E59" s="230">
        <v>1</v>
      </c>
      <c r="F59" s="230">
        <v>11.35</v>
      </c>
      <c r="G59" s="230">
        <v>0</v>
      </c>
      <c r="H59" s="230">
        <v>0</v>
      </c>
      <c r="I59" s="230">
        <v>0</v>
      </c>
      <c r="J59" s="230">
        <v>0</v>
      </c>
      <c r="K59" s="230">
        <v>4.3499999999999996</v>
      </c>
      <c r="L59" s="230">
        <v>0</v>
      </c>
      <c r="M59" s="230">
        <v>0</v>
      </c>
      <c r="N59" s="230">
        <v>0</v>
      </c>
      <c r="O59" s="230">
        <v>0</v>
      </c>
      <c r="P59" s="230">
        <v>2</v>
      </c>
      <c r="Q59" s="230">
        <v>3</v>
      </c>
      <c r="R59" s="230">
        <v>0</v>
      </c>
      <c r="S59" s="230">
        <v>0</v>
      </c>
      <c r="T59" s="230">
        <v>0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0</v>
      </c>
      <c r="AK59" s="230">
        <v>0</v>
      </c>
      <c r="AL59" s="230">
        <v>0</v>
      </c>
      <c r="AM59" s="230">
        <v>0</v>
      </c>
      <c r="AN59" s="230">
        <v>0</v>
      </c>
      <c r="AO59" s="230">
        <v>0</v>
      </c>
      <c r="AP59" s="230">
        <v>0</v>
      </c>
      <c r="AQ59" s="230">
        <v>0</v>
      </c>
      <c r="AR59" s="230">
        <v>0</v>
      </c>
      <c r="AS59" s="230">
        <v>0</v>
      </c>
      <c r="AT59" s="230">
        <v>0</v>
      </c>
      <c r="AU59" s="230">
        <v>0</v>
      </c>
      <c r="AV59" s="230">
        <v>0</v>
      </c>
      <c r="AW59" s="230">
        <v>2</v>
      </c>
    </row>
    <row r="60" spans="3:49" x14ac:dyDescent="0.3">
      <c r="C60" s="230">
        <v>19</v>
      </c>
      <c r="D60" s="230">
        <v>12</v>
      </c>
      <c r="E60" s="230">
        <v>2</v>
      </c>
      <c r="F60" s="230">
        <v>1618.8</v>
      </c>
      <c r="G60" s="230">
        <v>0</v>
      </c>
      <c r="H60" s="230">
        <v>0</v>
      </c>
      <c r="I60" s="230">
        <v>0</v>
      </c>
      <c r="J60" s="230">
        <v>0</v>
      </c>
      <c r="K60" s="230">
        <v>546.79999999999995</v>
      </c>
      <c r="L60" s="230">
        <v>0</v>
      </c>
      <c r="M60" s="230">
        <v>0</v>
      </c>
      <c r="N60" s="230">
        <v>0</v>
      </c>
      <c r="O60" s="230">
        <v>0</v>
      </c>
      <c r="P60" s="230">
        <v>276</v>
      </c>
      <c r="Q60" s="230">
        <v>472</v>
      </c>
      <c r="R60" s="230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0</v>
      </c>
      <c r="AK60" s="230">
        <v>0</v>
      </c>
      <c r="AL60" s="230">
        <v>0</v>
      </c>
      <c r="AM60" s="230">
        <v>0</v>
      </c>
      <c r="AN60" s="230">
        <v>0</v>
      </c>
      <c r="AO60" s="230">
        <v>0</v>
      </c>
      <c r="AP60" s="230">
        <v>0</v>
      </c>
      <c r="AQ60" s="230">
        <v>0</v>
      </c>
      <c r="AR60" s="230">
        <v>0</v>
      </c>
      <c r="AS60" s="230">
        <v>0</v>
      </c>
      <c r="AT60" s="230">
        <v>0</v>
      </c>
      <c r="AU60" s="230">
        <v>0</v>
      </c>
      <c r="AV60" s="230">
        <v>0</v>
      </c>
      <c r="AW60" s="230">
        <v>324</v>
      </c>
    </row>
    <row r="61" spans="3:49" x14ac:dyDescent="0.3">
      <c r="C61" s="230">
        <v>19</v>
      </c>
      <c r="D61" s="230">
        <v>12</v>
      </c>
      <c r="E61" s="230">
        <v>6</v>
      </c>
      <c r="F61" s="230">
        <v>553379</v>
      </c>
      <c r="G61" s="230">
        <v>0</v>
      </c>
      <c r="H61" s="230">
        <v>0</v>
      </c>
      <c r="I61" s="230">
        <v>0</v>
      </c>
      <c r="J61" s="230">
        <v>0</v>
      </c>
      <c r="K61" s="230">
        <v>322549</v>
      </c>
      <c r="L61" s="230">
        <v>0</v>
      </c>
      <c r="M61" s="230">
        <v>0</v>
      </c>
      <c r="N61" s="230">
        <v>0</v>
      </c>
      <c r="O61" s="230">
        <v>0</v>
      </c>
      <c r="P61" s="230">
        <v>79392</v>
      </c>
      <c r="Q61" s="230">
        <v>103486</v>
      </c>
      <c r="R61" s="230">
        <v>0</v>
      </c>
      <c r="S61" s="230">
        <v>0</v>
      </c>
      <c r="T61" s="230">
        <v>0</v>
      </c>
      <c r="U61" s="230">
        <v>0</v>
      </c>
      <c r="V61" s="230">
        <v>0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47952</v>
      </c>
    </row>
    <row r="62" spans="3:49" x14ac:dyDescent="0.3">
      <c r="C62" s="230">
        <v>19</v>
      </c>
      <c r="D62" s="230">
        <v>12</v>
      </c>
      <c r="E62" s="230">
        <v>9</v>
      </c>
      <c r="F62" s="230">
        <v>102847</v>
      </c>
      <c r="G62" s="230">
        <v>0</v>
      </c>
      <c r="H62" s="230">
        <v>0</v>
      </c>
      <c r="I62" s="230">
        <v>0</v>
      </c>
      <c r="J62" s="230">
        <v>0</v>
      </c>
      <c r="K62" s="230">
        <v>66847</v>
      </c>
      <c r="L62" s="230">
        <v>0</v>
      </c>
      <c r="M62" s="230">
        <v>0</v>
      </c>
      <c r="N62" s="230">
        <v>0</v>
      </c>
      <c r="O62" s="230">
        <v>0</v>
      </c>
      <c r="P62" s="230">
        <v>12000</v>
      </c>
      <c r="Q62" s="230">
        <v>18000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6000</v>
      </c>
    </row>
    <row r="63" spans="3:49" x14ac:dyDescent="0.3">
      <c r="C63" s="230">
        <v>19</v>
      </c>
      <c r="D63" s="230">
        <v>12</v>
      </c>
      <c r="E63" s="230">
        <v>11</v>
      </c>
      <c r="F63" s="230">
        <v>1270.0381679389313</v>
      </c>
      <c r="G63" s="230">
        <v>0</v>
      </c>
      <c r="H63" s="230">
        <v>0</v>
      </c>
      <c r="I63" s="230">
        <v>0</v>
      </c>
      <c r="J63" s="230">
        <v>1145.0381679389313</v>
      </c>
      <c r="K63" s="230">
        <v>0</v>
      </c>
      <c r="L63" s="230">
        <v>0</v>
      </c>
      <c r="M63" s="230">
        <v>0</v>
      </c>
      <c r="N63" s="230">
        <v>0</v>
      </c>
      <c r="O63" s="230">
        <v>125</v>
      </c>
      <c r="P63" s="230">
        <v>0</v>
      </c>
      <c r="Q63" s="230">
        <v>0</v>
      </c>
      <c r="R63" s="230">
        <v>0</v>
      </c>
      <c r="S63" s="230">
        <v>0</v>
      </c>
      <c r="T63" s="230">
        <v>0</v>
      </c>
      <c r="U63" s="230">
        <v>0</v>
      </c>
      <c r="V63" s="230">
        <v>0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0</v>
      </c>
      <c r="AK63" s="230">
        <v>0</v>
      </c>
      <c r="AL63" s="230">
        <v>0</v>
      </c>
      <c r="AM63" s="230">
        <v>0</v>
      </c>
      <c r="AN63" s="230">
        <v>0</v>
      </c>
      <c r="AO63" s="230">
        <v>0</v>
      </c>
      <c r="AP63" s="230">
        <v>0</v>
      </c>
      <c r="AQ63" s="230">
        <v>0</v>
      </c>
      <c r="AR63" s="230">
        <v>0</v>
      </c>
      <c r="AS63" s="230">
        <v>0</v>
      </c>
      <c r="AT63" s="230">
        <v>0</v>
      </c>
      <c r="AU63" s="230">
        <v>0</v>
      </c>
      <c r="AV63" s="230">
        <v>0</v>
      </c>
      <c r="AW63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904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1987708</v>
      </c>
      <c r="C3" s="222">
        <f t="shared" ref="C3:R3" si="0">SUBTOTAL(9,C6:C1048576)</f>
        <v>3</v>
      </c>
      <c r="D3" s="222">
        <f>SUBTOTAL(9,D6:D1048576)/2</f>
        <v>2267568.31</v>
      </c>
      <c r="E3" s="222">
        <f t="shared" si="0"/>
        <v>3.3952186785987148</v>
      </c>
      <c r="F3" s="222">
        <f>SUBTOTAL(9,F6:F1048576)/2</f>
        <v>2287619.65</v>
      </c>
      <c r="G3" s="223">
        <f>IF(B3&lt;&gt;0,F3/B3,"")</f>
        <v>1.1508831528574619</v>
      </c>
      <c r="H3" s="224">
        <f t="shared" si="0"/>
        <v>134216.69999999998</v>
      </c>
      <c r="I3" s="222">
        <f t="shared" si="0"/>
        <v>2</v>
      </c>
      <c r="J3" s="222">
        <f t="shared" si="0"/>
        <v>138857.23999999993</v>
      </c>
      <c r="K3" s="222">
        <f t="shared" si="0"/>
        <v>2.0691499641996853</v>
      </c>
      <c r="L3" s="222">
        <f t="shared" si="0"/>
        <v>119100.12</v>
      </c>
      <c r="M3" s="225">
        <f>IF(H3&lt;&gt;0,L3/H3,"")</f>
        <v>0.88737183971890243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902</v>
      </c>
      <c r="B6" s="593">
        <v>1895331</v>
      </c>
      <c r="C6" s="445">
        <v>1</v>
      </c>
      <c r="D6" s="593">
        <v>2164823.31</v>
      </c>
      <c r="E6" s="445">
        <v>1.1421874648808046</v>
      </c>
      <c r="F6" s="593">
        <v>2208277.65</v>
      </c>
      <c r="G6" s="468">
        <v>1.1651145103414653</v>
      </c>
      <c r="H6" s="593">
        <v>67108.349999999991</v>
      </c>
      <c r="I6" s="445">
        <v>1</v>
      </c>
      <c r="J6" s="593">
        <v>69428.619999999966</v>
      </c>
      <c r="K6" s="445">
        <v>1.0345749820998427</v>
      </c>
      <c r="L6" s="593">
        <v>59550.06</v>
      </c>
      <c r="M6" s="468">
        <v>0.88737183971890243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903</v>
      </c>
      <c r="B7" s="594">
        <v>92377</v>
      </c>
      <c r="C7" s="515">
        <v>1</v>
      </c>
      <c r="D7" s="594">
        <v>102745</v>
      </c>
      <c r="E7" s="515">
        <v>1.1122357296729706</v>
      </c>
      <c r="F7" s="594">
        <v>79342</v>
      </c>
      <c r="G7" s="520">
        <v>0.85889344750316632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413</v>
      </c>
      <c r="B9" s="596">
        <v>1987708</v>
      </c>
      <c r="C9" s="597">
        <v>1</v>
      </c>
      <c r="D9" s="596">
        <v>2267568.31</v>
      </c>
      <c r="E9" s="597">
        <v>1.1407954840449401</v>
      </c>
      <c r="F9" s="596">
        <v>2287619.65</v>
      </c>
      <c r="G9" s="290">
        <v>1.1508831528574619</v>
      </c>
      <c r="H9" s="596">
        <v>67108.349999999991</v>
      </c>
      <c r="I9" s="597">
        <v>1</v>
      </c>
      <c r="J9" s="596">
        <v>69428.619999999966</v>
      </c>
      <c r="K9" s="597">
        <v>1.0345749820998427</v>
      </c>
      <c r="L9" s="596">
        <v>59550.06</v>
      </c>
      <c r="M9" s="290">
        <v>0.88737183971890243</v>
      </c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541</v>
      </c>
    </row>
    <row r="11" spans="1:19" ht="14.4" customHeight="1" x14ac:dyDescent="0.3">
      <c r="A11" s="488" t="s">
        <v>542</v>
      </c>
    </row>
    <row r="12" spans="1:19" ht="14.4" customHeight="1" x14ac:dyDescent="0.3">
      <c r="A12" s="487" t="s">
        <v>905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10064.520223660835</v>
      </c>
      <c r="D4" s="161">
        <f ca="1">IF(ISERROR(VLOOKUP("Náklady celkem",INDIRECT("HI!$A:$G"),5,0)),0,VLOOKUP("Náklady celkem",INDIRECT("HI!$A:$G"),5,0))</f>
        <v>10283.963400000004</v>
      </c>
      <c r="E4" s="162">
        <f ca="1">IF(C4=0,0,D4/C4)</f>
        <v>1.0218036400605841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692.03907428192201</v>
      </c>
      <c r="D7" s="169">
        <f>IF(ISERROR(HI!E5),"",HI!E5)</f>
        <v>513.75162999999907</v>
      </c>
      <c r="E7" s="166">
        <f t="shared" ref="E7:E14" si="0">IF(C7=0,0,D7/C7)</f>
        <v>0.74237373161780107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0.77214614009533711</v>
      </c>
      <c r="E10" s="166">
        <f t="shared" si="0"/>
        <v>1.2869102334922287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0.83192450805747187</v>
      </c>
      <c r="E11" s="166">
        <f t="shared" si="0"/>
        <v>1.0399056350718399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82.542857451923993</v>
      </c>
      <c r="D14" s="169">
        <f>IF(ISERROR(HI!E6),"",HI!E6)</f>
        <v>65.470349999999002</v>
      </c>
      <c r="E14" s="166">
        <f t="shared" si="0"/>
        <v>0.79316796172377901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7468.0006742072601</v>
      </c>
      <c r="D15" s="165">
        <f ca="1">IF(ISERROR(VLOOKUP("Osobní náklady (Kč) *",INDIRECT("HI!$A:$G"),5,0)),0,VLOOKUP("Osobní náklady (Kč) *",INDIRECT("HI!$A:$G"),5,0))</f>
        <v>7859.2764700000043</v>
      </c>
      <c r="E15" s="166">
        <f ca="1">IF(C15=0,0,D15/C15)</f>
        <v>1.0523936476256786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1987.7080000000001</v>
      </c>
      <c r="D17" s="184">
        <f ca="1">IF(ISERROR(VLOOKUP("Výnosy celkem",INDIRECT("HI!$A:$G"),5,0)),0,VLOOKUP("Výnosy celkem",INDIRECT("HI!$A:$G"),5,0))</f>
        <v>2287.6196500000001</v>
      </c>
      <c r="E17" s="185">
        <f t="shared" ref="E17:E20" ca="1" si="1">IF(C17=0,0,D17/C17)</f>
        <v>1.1508831528574619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1987.7080000000001</v>
      </c>
      <c r="D18" s="165">
        <f ca="1">IF(ISERROR(VLOOKUP("Ambulance *",INDIRECT("HI!$A:$G"),5,0)),0,VLOOKUP("Ambulance *",INDIRECT("HI!$A:$G"),5,0))</f>
        <v>2287.6196500000001</v>
      </c>
      <c r="E18" s="166">
        <f t="shared" ca="1" si="1"/>
        <v>1.1508831528574619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1.1508831528574619</v>
      </c>
      <c r="E19" s="166">
        <f t="shared" si="1"/>
        <v>1.1508831528574619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0.19925939944486498</v>
      </c>
      <c r="E20" s="166">
        <f t="shared" si="1"/>
        <v>0.23442282287631175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914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17559</v>
      </c>
      <c r="C3" s="303">
        <f t="shared" si="0"/>
        <v>19662</v>
      </c>
      <c r="D3" s="303">
        <f t="shared" si="0"/>
        <v>18707</v>
      </c>
      <c r="E3" s="224">
        <f t="shared" si="0"/>
        <v>1987708</v>
      </c>
      <c r="F3" s="222">
        <f t="shared" si="0"/>
        <v>2267568.31</v>
      </c>
      <c r="G3" s="304">
        <f t="shared" si="0"/>
        <v>2287619.6499999994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906</v>
      </c>
      <c r="B6" s="448"/>
      <c r="C6" s="448">
        <v>7</v>
      </c>
      <c r="D6" s="448"/>
      <c r="E6" s="593"/>
      <c r="F6" s="593">
        <v>339</v>
      </c>
      <c r="G6" s="599"/>
    </row>
    <row r="7" spans="1:7" ht="14.4" customHeight="1" x14ac:dyDescent="0.3">
      <c r="A7" s="547" t="s">
        <v>907</v>
      </c>
      <c r="B7" s="535">
        <v>1</v>
      </c>
      <c r="C7" s="535"/>
      <c r="D7" s="535"/>
      <c r="E7" s="600">
        <v>35</v>
      </c>
      <c r="F7" s="600"/>
      <c r="G7" s="601"/>
    </row>
    <row r="8" spans="1:7" ht="14.4" customHeight="1" x14ac:dyDescent="0.3">
      <c r="A8" s="547" t="s">
        <v>908</v>
      </c>
      <c r="B8" s="535">
        <v>4082</v>
      </c>
      <c r="C8" s="535">
        <v>5173</v>
      </c>
      <c r="D8" s="535">
        <v>3270</v>
      </c>
      <c r="E8" s="600">
        <v>226974</v>
      </c>
      <c r="F8" s="600">
        <v>353539.66</v>
      </c>
      <c r="G8" s="601">
        <v>292968.99</v>
      </c>
    </row>
    <row r="9" spans="1:7" ht="14.4" customHeight="1" x14ac:dyDescent="0.3">
      <c r="A9" s="547" t="s">
        <v>544</v>
      </c>
      <c r="B9" s="535">
        <v>5622</v>
      </c>
      <c r="C9" s="535">
        <v>5841</v>
      </c>
      <c r="D9" s="535">
        <v>6283</v>
      </c>
      <c r="E9" s="600">
        <v>518822</v>
      </c>
      <c r="F9" s="600">
        <v>574979.32999999996</v>
      </c>
      <c r="G9" s="601">
        <v>631966.31999999995</v>
      </c>
    </row>
    <row r="10" spans="1:7" ht="14.4" customHeight="1" x14ac:dyDescent="0.3">
      <c r="A10" s="547" t="s">
        <v>909</v>
      </c>
      <c r="B10" s="535">
        <v>37</v>
      </c>
      <c r="C10" s="535">
        <v>28</v>
      </c>
      <c r="D10" s="535"/>
      <c r="E10" s="600">
        <v>6665</v>
      </c>
      <c r="F10" s="600">
        <v>3667.33</v>
      </c>
      <c r="G10" s="601"/>
    </row>
    <row r="11" spans="1:7" ht="14.4" customHeight="1" x14ac:dyDescent="0.3">
      <c r="A11" s="547" t="s">
        <v>910</v>
      </c>
      <c r="B11" s="535"/>
      <c r="C11" s="535"/>
      <c r="D11" s="535">
        <v>1</v>
      </c>
      <c r="E11" s="600"/>
      <c r="F11" s="600"/>
      <c r="G11" s="601">
        <v>231</v>
      </c>
    </row>
    <row r="12" spans="1:7" ht="14.4" customHeight="1" x14ac:dyDescent="0.3">
      <c r="A12" s="547" t="s">
        <v>545</v>
      </c>
      <c r="B12" s="535">
        <v>2971</v>
      </c>
      <c r="C12" s="535">
        <v>3701</v>
      </c>
      <c r="D12" s="535">
        <v>3544</v>
      </c>
      <c r="E12" s="600">
        <v>465340</v>
      </c>
      <c r="F12" s="600">
        <v>555196.00000000012</v>
      </c>
      <c r="G12" s="601">
        <v>511723.34</v>
      </c>
    </row>
    <row r="13" spans="1:7" ht="14.4" customHeight="1" x14ac:dyDescent="0.3">
      <c r="A13" s="547" t="s">
        <v>911</v>
      </c>
      <c r="B13" s="535"/>
      <c r="C13" s="535"/>
      <c r="D13" s="535">
        <v>12</v>
      </c>
      <c r="E13" s="600"/>
      <c r="F13" s="600"/>
      <c r="G13" s="601">
        <v>1608.33</v>
      </c>
    </row>
    <row r="14" spans="1:7" ht="14.4" customHeight="1" x14ac:dyDescent="0.3">
      <c r="A14" s="547" t="s">
        <v>546</v>
      </c>
      <c r="B14" s="535">
        <v>131</v>
      </c>
      <c r="C14" s="535">
        <v>155</v>
      </c>
      <c r="D14" s="535">
        <v>253</v>
      </c>
      <c r="E14" s="600">
        <v>17455</v>
      </c>
      <c r="F14" s="600">
        <v>24075.33</v>
      </c>
      <c r="G14" s="601">
        <v>42013.66</v>
      </c>
    </row>
    <row r="15" spans="1:7" ht="14.4" customHeight="1" x14ac:dyDescent="0.3">
      <c r="A15" s="547" t="s">
        <v>547</v>
      </c>
      <c r="B15" s="535">
        <v>2848</v>
      </c>
      <c r="C15" s="535">
        <v>3184</v>
      </c>
      <c r="D15" s="535">
        <v>4040</v>
      </c>
      <c r="E15" s="600">
        <v>498935</v>
      </c>
      <c r="F15" s="600">
        <v>566945.99</v>
      </c>
      <c r="G15" s="601">
        <v>649042.66999999993</v>
      </c>
    </row>
    <row r="16" spans="1:7" ht="14.4" customHeight="1" x14ac:dyDescent="0.3">
      <c r="A16" s="547" t="s">
        <v>912</v>
      </c>
      <c r="B16" s="535"/>
      <c r="C16" s="535"/>
      <c r="D16" s="535">
        <v>2</v>
      </c>
      <c r="E16" s="600"/>
      <c r="F16" s="600"/>
      <c r="G16" s="601">
        <v>148</v>
      </c>
    </row>
    <row r="17" spans="1:7" ht="14.4" customHeight="1" x14ac:dyDescent="0.3">
      <c r="A17" s="547" t="s">
        <v>913</v>
      </c>
      <c r="B17" s="535">
        <v>1</v>
      </c>
      <c r="C17" s="535"/>
      <c r="D17" s="535"/>
      <c r="E17" s="600">
        <v>0</v>
      </c>
      <c r="F17" s="600"/>
      <c r="G17" s="601"/>
    </row>
    <row r="18" spans="1:7" ht="14.4" customHeight="1" thickBot="1" x14ac:dyDescent="0.35">
      <c r="A18" s="595" t="s">
        <v>548</v>
      </c>
      <c r="B18" s="537">
        <v>1866</v>
      </c>
      <c r="C18" s="537">
        <v>1573</v>
      </c>
      <c r="D18" s="537">
        <v>1302</v>
      </c>
      <c r="E18" s="594">
        <v>253482</v>
      </c>
      <c r="F18" s="594">
        <v>188825.66999999998</v>
      </c>
      <c r="G18" s="602">
        <v>157917.34</v>
      </c>
    </row>
    <row r="19" spans="1:7" ht="14.4" customHeight="1" x14ac:dyDescent="0.3">
      <c r="A19" s="487" t="s">
        <v>541</v>
      </c>
    </row>
    <row r="20" spans="1:7" ht="14.4" customHeight="1" x14ac:dyDescent="0.3">
      <c r="A20" s="488" t="s">
        <v>542</v>
      </c>
    </row>
    <row r="21" spans="1:7" ht="14.4" customHeight="1" x14ac:dyDescent="0.3">
      <c r="A21" s="487" t="s">
        <v>905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995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21010</v>
      </c>
      <c r="G3" s="103">
        <f t="shared" si="0"/>
        <v>2054816.35</v>
      </c>
      <c r="H3" s="74"/>
      <c r="I3" s="74"/>
      <c r="J3" s="103">
        <f t="shared" si="0"/>
        <v>23381.9</v>
      </c>
      <c r="K3" s="103">
        <f t="shared" si="0"/>
        <v>2336996.9299999997</v>
      </c>
      <c r="L3" s="74"/>
      <c r="M3" s="74"/>
      <c r="N3" s="103">
        <f t="shared" si="0"/>
        <v>22378.7</v>
      </c>
      <c r="O3" s="103">
        <f t="shared" si="0"/>
        <v>2347169.71</v>
      </c>
      <c r="P3" s="75">
        <f>IF(G3=0,0,O3/G3)</f>
        <v>1.1422771236952636</v>
      </c>
      <c r="Q3" s="104">
        <f>IF(N3=0,0,O3/N3)</f>
        <v>104.88409559089669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915</v>
      </c>
      <c r="B6" s="445" t="s">
        <v>413</v>
      </c>
      <c r="C6" s="445" t="s">
        <v>916</v>
      </c>
      <c r="D6" s="445" t="s">
        <v>917</v>
      </c>
      <c r="E6" s="445" t="s">
        <v>918</v>
      </c>
      <c r="F6" s="448">
        <v>530.80000000000007</v>
      </c>
      <c r="G6" s="448">
        <v>30018.25</v>
      </c>
      <c r="H6" s="445">
        <v>1</v>
      </c>
      <c r="I6" s="445">
        <v>56.552844762622449</v>
      </c>
      <c r="J6" s="448">
        <v>564.20000000000005</v>
      </c>
      <c r="K6" s="448">
        <v>30523.25</v>
      </c>
      <c r="L6" s="445">
        <v>1.0168230992812706</v>
      </c>
      <c r="M6" s="445">
        <v>54.100053172633814</v>
      </c>
      <c r="N6" s="448">
        <v>569.20000000000005</v>
      </c>
      <c r="O6" s="448">
        <v>30793.719999999998</v>
      </c>
      <c r="P6" s="468">
        <v>1.0258332847517759</v>
      </c>
      <c r="Q6" s="534">
        <v>54.099999999999994</v>
      </c>
    </row>
    <row r="7" spans="1:17" ht="14.4" customHeight="1" x14ac:dyDescent="0.3">
      <c r="A7" s="522" t="s">
        <v>915</v>
      </c>
      <c r="B7" s="523" t="s">
        <v>413</v>
      </c>
      <c r="C7" s="523" t="s">
        <v>916</v>
      </c>
      <c r="D7" s="523" t="s">
        <v>919</v>
      </c>
      <c r="E7" s="523" t="s">
        <v>920</v>
      </c>
      <c r="F7" s="535">
        <v>1</v>
      </c>
      <c r="G7" s="535">
        <v>113.2</v>
      </c>
      <c r="H7" s="523">
        <v>1</v>
      </c>
      <c r="I7" s="523">
        <v>113.2</v>
      </c>
      <c r="J7" s="535">
        <v>3.4000000000000004</v>
      </c>
      <c r="K7" s="535">
        <v>368.04999999999995</v>
      </c>
      <c r="L7" s="523">
        <v>3.2513250883392222</v>
      </c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915</v>
      </c>
      <c r="B8" s="523" t="s">
        <v>413</v>
      </c>
      <c r="C8" s="523" t="s">
        <v>916</v>
      </c>
      <c r="D8" s="523" t="s">
        <v>921</v>
      </c>
      <c r="E8" s="523" t="s">
        <v>922</v>
      </c>
      <c r="F8" s="535">
        <v>1</v>
      </c>
      <c r="G8" s="535">
        <v>157.9</v>
      </c>
      <c r="H8" s="523">
        <v>1</v>
      </c>
      <c r="I8" s="523">
        <v>157.9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915</v>
      </c>
      <c r="B9" s="523" t="s">
        <v>413</v>
      </c>
      <c r="C9" s="523" t="s">
        <v>916</v>
      </c>
      <c r="D9" s="523" t="s">
        <v>923</v>
      </c>
      <c r="E9" s="523" t="s">
        <v>924</v>
      </c>
      <c r="F9" s="535">
        <v>3.6999999999999997</v>
      </c>
      <c r="G9" s="535">
        <v>505.04999999999995</v>
      </c>
      <c r="H9" s="523">
        <v>1</v>
      </c>
      <c r="I9" s="523">
        <v>136.5</v>
      </c>
      <c r="J9" s="535"/>
      <c r="K9" s="535"/>
      <c r="L9" s="523"/>
      <c r="M9" s="523"/>
      <c r="N9" s="535"/>
      <c r="O9" s="535"/>
      <c r="P9" s="528"/>
      <c r="Q9" s="536"/>
    </row>
    <row r="10" spans="1:17" ht="14.4" customHeight="1" x14ac:dyDescent="0.3">
      <c r="A10" s="522" t="s">
        <v>915</v>
      </c>
      <c r="B10" s="523" t="s">
        <v>413</v>
      </c>
      <c r="C10" s="523" t="s">
        <v>916</v>
      </c>
      <c r="D10" s="523" t="s">
        <v>925</v>
      </c>
      <c r="E10" s="523" t="s">
        <v>926</v>
      </c>
      <c r="F10" s="535">
        <v>1.4</v>
      </c>
      <c r="G10" s="535">
        <v>108.99000000000001</v>
      </c>
      <c r="H10" s="523">
        <v>1</v>
      </c>
      <c r="I10" s="523">
        <v>77.850000000000009</v>
      </c>
      <c r="J10" s="535"/>
      <c r="K10" s="535"/>
      <c r="L10" s="523"/>
      <c r="M10" s="523"/>
      <c r="N10" s="535"/>
      <c r="O10" s="535"/>
      <c r="P10" s="528"/>
      <c r="Q10" s="536"/>
    </row>
    <row r="11" spans="1:17" ht="14.4" customHeight="1" x14ac:dyDescent="0.3">
      <c r="A11" s="522" t="s">
        <v>915</v>
      </c>
      <c r="B11" s="523" t="s">
        <v>413</v>
      </c>
      <c r="C11" s="523" t="s">
        <v>916</v>
      </c>
      <c r="D11" s="523" t="s">
        <v>927</v>
      </c>
      <c r="E11" s="523" t="s">
        <v>928</v>
      </c>
      <c r="F11" s="535">
        <v>37.299999999999997</v>
      </c>
      <c r="G11" s="535">
        <v>3931.5399999999995</v>
      </c>
      <c r="H11" s="523">
        <v>1</v>
      </c>
      <c r="I11" s="523">
        <v>105.40321715817694</v>
      </c>
      <c r="J11" s="535">
        <v>32.900000000000006</v>
      </c>
      <c r="K11" s="535">
        <v>2055.52</v>
      </c>
      <c r="L11" s="523">
        <v>0.52282820472384872</v>
      </c>
      <c r="M11" s="523">
        <v>62.477811550151962</v>
      </c>
      <c r="N11" s="535">
        <v>31.200000000000006</v>
      </c>
      <c r="O11" s="535">
        <v>1915.6800000000003</v>
      </c>
      <c r="P11" s="528">
        <v>0.4872594454081608</v>
      </c>
      <c r="Q11" s="536">
        <v>61.4</v>
      </c>
    </row>
    <row r="12" spans="1:17" ht="14.4" customHeight="1" x14ac:dyDescent="0.3">
      <c r="A12" s="522" t="s">
        <v>915</v>
      </c>
      <c r="B12" s="523" t="s">
        <v>413</v>
      </c>
      <c r="C12" s="523" t="s">
        <v>916</v>
      </c>
      <c r="D12" s="523" t="s">
        <v>929</v>
      </c>
      <c r="E12" s="523" t="s">
        <v>610</v>
      </c>
      <c r="F12" s="535">
        <v>1.4</v>
      </c>
      <c r="G12" s="535">
        <v>75.25</v>
      </c>
      <c r="H12" s="523">
        <v>1</v>
      </c>
      <c r="I12" s="523">
        <v>53.75</v>
      </c>
      <c r="J12" s="535">
        <v>0.8</v>
      </c>
      <c r="K12" s="535">
        <v>41.12</v>
      </c>
      <c r="L12" s="523">
        <v>0.54644518272425247</v>
      </c>
      <c r="M12" s="523">
        <v>51.399999999999991</v>
      </c>
      <c r="N12" s="535"/>
      <c r="O12" s="535"/>
      <c r="P12" s="528"/>
      <c r="Q12" s="536"/>
    </row>
    <row r="13" spans="1:17" ht="14.4" customHeight="1" x14ac:dyDescent="0.3">
      <c r="A13" s="522" t="s">
        <v>915</v>
      </c>
      <c r="B13" s="523" t="s">
        <v>413</v>
      </c>
      <c r="C13" s="523" t="s">
        <v>916</v>
      </c>
      <c r="D13" s="523" t="s">
        <v>930</v>
      </c>
      <c r="E13" s="523" t="s">
        <v>931</v>
      </c>
      <c r="F13" s="535">
        <v>25.4</v>
      </c>
      <c r="G13" s="535">
        <v>2809.3</v>
      </c>
      <c r="H13" s="523">
        <v>1</v>
      </c>
      <c r="I13" s="523">
        <v>110.60236220472443</v>
      </c>
      <c r="J13" s="535">
        <v>26.600000000000005</v>
      </c>
      <c r="K13" s="535">
        <v>4661.7199999999993</v>
      </c>
      <c r="L13" s="523">
        <v>1.6593884597586583</v>
      </c>
      <c r="M13" s="523">
        <v>175.2526315789473</v>
      </c>
      <c r="N13" s="535">
        <v>17.3</v>
      </c>
      <c r="O13" s="535">
        <v>3062.0999999999995</v>
      </c>
      <c r="P13" s="528">
        <v>1.0899868294592956</v>
      </c>
      <c r="Q13" s="536">
        <v>176.99999999999997</v>
      </c>
    </row>
    <row r="14" spans="1:17" ht="14.4" customHeight="1" x14ac:dyDescent="0.3">
      <c r="A14" s="522" t="s">
        <v>915</v>
      </c>
      <c r="B14" s="523" t="s">
        <v>413</v>
      </c>
      <c r="C14" s="523" t="s">
        <v>916</v>
      </c>
      <c r="D14" s="523" t="s">
        <v>932</v>
      </c>
      <c r="E14" s="523"/>
      <c r="F14" s="535">
        <v>45</v>
      </c>
      <c r="G14" s="535">
        <v>425.25</v>
      </c>
      <c r="H14" s="523">
        <v>1</v>
      </c>
      <c r="I14" s="523">
        <v>9.4499999999999993</v>
      </c>
      <c r="J14" s="535"/>
      <c r="K14" s="535"/>
      <c r="L14" s="523"/>
      <c r="M14" s="523"/>
      <c r="N14" s="535"/>
      <c r="O14" s="535"/>
      <c r="P14" s="528"/>
      <c r="Q14" s="536"/>
    </row>
    <row r="15" spans="1:17" ht="14.4" customHeight="1" x14ac:dyDescent="0.3">
      <c r="A15" s="522" t="s">
        <v>915</v>
      </c>
      <c r="B15" s="523" t="s">
        <v>413</v>
      </c>
      <c r="C15" s="523" t="s">
        <v>916</v>
      </c>
      <c r="D15" s="523" t="s">
        <v>933</v>
      </c>
      <c r="E15" s="523"/>
      <c r="F15" s="535">
        <v>1067</v>
      </c>
      <c r="G15" s="535">
        <v>4033.26</v>
      </c>
      <c r="H15" s="523">
        <v>1</v>
      </c>
      <c r="I15" s="523">
        <v>3.7800000000000002</v>
      </c>
      <c r="J15" s="535"/>
      <c r="K15" s="535"/>
      <c r="L15" s="523"/>
      <c r="M15" s="523"/>
      <c r="N15" s="535"/>
      <c r="O15" s="535"/>
      <c r="P15" s="528"/>
      <c r="Q15" s="536"/>
    </row>
    <row r="16" spans="1:17" ht="14.4" customHeight="1" x14ac:dyDescent="0.3">
      <c r="A16" s="522" t="s">
        <v>915</v>
      </c>
      <c r="B16" s="523" t="s">
        <v>413</v>
      </c>
      <c r="C16" s="523" t="s">
        <v>916</v>
      </c>
      <c r="D16" s="523" t="s">
        <v>934</v>
      </c>
      <c r="E16" s="523" t="s">
        <v>935</v>
      </c>
      <c r="F16" s="535">
        <v>330</v>
      </c>
      <c r="G16" s="535">
        <v>19611.900000000001</v>
      </c>
      <c r="H16" s="523">
        <v>1</v>
      </c>
      <c r="I16" s="523">
        <v>59.430000000000007</v>
      </c>
      <c r="J16" s="535">
        <v>410</v>
      </c>
      <c r="K16" s="535">
        <v>23304.400000000001</v>
      </c>
      <c r="L16" s="523">
        <v>1.1882785451690046</v>
      </c>
      <c r="M16" s="523">
        <v>56.84</v>
      </c>
      <c r="N16" s="535">
        <v>196</v>
      </c>
      <c r="O16" s="535">
        <v>16805.04</v>
      </c>
      <c r="P16" s="528">
        <v>0.85687975157939822</v>
      </c>
      <c r="Q16" s="536">
        <v>85.740000000000009</v>
      </c>
    </row>
    <row r="17" spans="1:17" ht="14.4" customHeight="1" x14ac:dyDescent="0.3">
      <c r="A17" s="522" t="s">
        <v>915</v>
      </c>
      <c r="B17" s="523" t="s">
        <v>413</v>
      </c>
      <c r="C17" s="523" t="s">
        <v>916</v>
      </c>
      <c r="D17" s="523" t="s">
        <v>936</v>
      </c>
      <c r="E17" s="523" t="s">
        <v>937</v>
      </c>
      <c r="F17" s="535">
        <v>487</v>
      </c>
      <c r="G17" s="535">
        <v>1840.86</v>
      </c>
      <c r="H17" s="523">
        <v>1</v>
      </c>
      <c r="I17" s="523">
        <v>3.78</v>
      </c>
      <c r="J17" s="535">
        <v>1709</v>
      </c>
      <c r="K17" s="535">
        <v>6100.4400000000005</v>
      </c>
      <c r="L17" s="523">
        <v>3.3139076301293966</v>
      </c>
      <c r="M17" s="523">
        <v>3.5695962551199534</v>
      </c>
      <c r="N17" s="535">
        <v>1845</v>
      </c>
      <c r="O17" s="535">
        <v>4501.8000000000011</v>
      </c>
      <c r="P17" s="528">
        <v>2.4454874352204956</v>
      </c>
      <c r="Q17" s="536">
        <v>2.4400000000000004</v>
      </c>
    </row>
    <row r="18" spans="1:17" ht="14.4" customHeight="1" x14ac:dyDescent="0.3">
      <c r="A18" s="522" t="s">
        <v>915</v>
      </c>
      <c r="B18" s="523" t="s">
        <v>413</v>
      </c>
      <c r="C18" s="523" t="s">
        <v>916</v>
      </c>
      <c r="D18" s="523" t="s">
        <v>936</v>
      </c>
      <c r="E18" s="523" t="s">
        <v>938</v>
      </c>
      <c r="F18" s="535">
        <v>920</v>
      </c>
      <c r="G18" s="535">
        <v>3477.6</v>
      </c>
      <c r="H18" s="523">
        <v>1</v>
      </c>
      <c r="I18" s="523">
        <v>3.78</v>
      </c>
      <c r="J18" s="535">
        <v>973</v>
      </c>
      <c r="K18" s="535">
        <v>2374.1200000000003</v>
      </c>
      <c r="L18" s="523">
        <v>0.68268921095008062</v>
      </c>
      <c r="M18" s="523">
        <v>2.4400000000000004</v>
      </c>
      <c r="N18" s="535">
        <v>1013</v>
      </c>
      <c r="O18" s="535">
        <v>2471.7200000000003</v>
      </c>
      <c r="P18" s="528">
        <v>0.71075454336323907</v>
      </c>
      <c r="Q18" s="536">
        <v>2.4400000000000004</v>
      </c>
    </row>
    <row r="19" spans="1:17" ht="14.4" customHeight="1" x14ac:dyDescent="0.3">
      <c r="A19" s="522" t="s">
        <v>915</v>
      </c>
      <c r="B19" s="523" t="s">
        <v>413</v>
      </c>
      <c r="C19" s="523" t="s">
        <v>939</v>
      </c>
      <c r="D19" s="523" t="s">
        <v>940</v>
      </c>
      <c r="E19" s="523" t="s">
        <v>941</v>
      </c>
      <c r="F19" s="535">
        <v>98</v>
      </c>
      <c r="G19" s="535">
        <v>16631</v>
      </c>
      <c r="H19" s="523">
        <v>1</v>
      </c>
      <c r="I19" s="523">
        <v>169.70408163265307</v>
      </c>
      <c r="J19" s="535">
        <v>145</v>
      </c>
      <c r="K19" s="535">
        <v>24795</v>
      </c>
      <c r="L19" s="523">
        <v>1.4908905056821598</v>
      </c>
      <c r="M19" s="523">
        <v>171</v>
      </c>
      <c r="N19" s="535">
        <v>96</v>
      </c>
      <c r="O19" s="535">
        <v>17568</v>
      </c>
      <c r="P19" s="528">
        <v>1.0563405688172689</v>
      </c>
      <c r="Q19" s="536">
        <v>183</v>
      </c>
    </row>
    <row r="20" spans="1:17" ht="14.4" customHeight="1" x14ac:dyDescent="0.3">
      <c r="A20" s="522" t="s">
        <v>915</v>
      </c>
      <c r="B20" s="523" t="s">
        <v>413</v>
      </c>
      <c r="C20" s="523" t="s">
        <v>939</v>
      </c>
      <c r="D20" s="523" t="s">
        <v>942</v>
      </c>
      <c r="E20" s="523" t="s">
        <v>943</v>
      </c>
      <c r="F20" s="535">
        <v>86</v>
      </c>
      <c r="G20" s="535">
        <v>9687</v>
      </c>
      <c r="H20" s="523">
        <v>1</v>
      </c>
      <c r="I20" s="523">
        <v>112.63953488372093</v>
      </c>
      <c r="J20" s="535">
        <v>38</v>
      </c>
      <c r="K20" s="535">
        <v>4294</v>
      </c>
      <c r="L20" s="523">
        <v>0.44327449158666254</v>
      </c>
      <c r="M20" s="523">
        <v>113</v>
      </c>
      <c r="N20" s="535">
        <v>59</v>
      </c>
      <c r="O20" s="535">
        <v>7198</v>
      </c>
      <c r="P20" s="528">
        <v>0.7430577062041912</v>
      </c>
      <c r="Q20" s="536">
        <v>122</v>
      </c>
    </row>
    <row r="21" spans="1:17" ht="14.4" customHeight="1" x14ac:dyDescent="0.3">
      <c r="A21" s="522" t="s">
        <v>915</v>
      </c>
      <c r="B21" s="523" t="s">
        <v>413</v>
      </c>
      <c r="C21" s="523" t="s">
        <v>939</v>
      </c>
      <c r="D21" s="523" t="s">
        <v>944</v>
      </c>
      <c r="E21" s="523" t="s">
        <v>945</v>
      </c>
      <c r="F21" s="535">
        <v>3849</v>
      </c>
      <c r="G21" s="535">
        <v>133756</v>
      </c>
      <c r="H21" s="523">
        <v>1</v>
      </c>
      <c r="I21" s="523">
        <v>34.75084437516238</v>
      </c>
      <c r="J21" s="535">
        <v>3834</v>
      </c>
      <c r="K21" s="535">
        <v>134190</v>
      </c>
      <c r="L21" s="523">
        <v>1.0032447142558092</v>
      </c>
      <c r="M21" s="523">
        <v>35</v>
      </c>
      <c r="N21" s="535">
        <v>3772</v>
      </c>
      <c r="O21" s="535">
        <v>139564</v>
      </c>
      <c r="P21" s="528">
        <v>1.0434223511468645</v>
      </c>
      <c r="Q21" s="536">
        <v>37</v>
      </c>
    </row>
    <row r="22" spans="1:17" ht="14.4" customHeight="1" x14ac:dyDescent="0.3">
      <c r="A22" s="522" t="s">
        <v>915</v>
      </c>
      <c r="B22" s="523" t="s">
        <v>413</v>
      </c>
      <c r="C22" s="523" t="s">
        <v>939</v>
      </c>
      <c r="D22" s="523" t="s">
        <v>946</v>
      </c>
      <c r="E22" s="523" t="s">
        <v>947</v>
      </c>
      <c r="F22" s="535">
        <v>916</v>
      </c>
      <c r="G22" s="535">
        <v>9160</v>
      </c>
      <c r="H22" s="523">
        <v>1</v>
      </c>
      <c r="I22" s="523">
        <v>10</v>
      </c>
      <c r="J22" s="535">
        <v>1131</v>
      </c>
      <c r="K22" s="535">
        <v>11310</v>
      </c>
      <c r="L22" s="523">
        <v>1.2347161572052401</v>
      </c>
      <c r="M22" s="523">
        <v>10</v>
      </c>
      <c r="N22" s="535">
        <v>1027</v>
      </c>
      <c r="O22" s="535">
        <v>10270</v>
      </c>
      <c r="P22" s="528">
        <v>1.1211790393013101</v>
      </c>
      <c r="Q22" s="536">
        <v>10</v>
      </c>
    </row>
    <row r="23" spans="1:17" ht="14.4" customHeight="1" x14ac:dyDescent="0.3">
      <c r="A23" s="522" t="s">
        <v>915</v>
      </c>
      <c r="B23" s="523" t="s">
        <v>413</v>
      </c>
      <c r="C23" s="523" t="s">
        <v>939</v>
      </c>
      <c r="D23" s="523" t="s">
        <v>948</v>
      </c>
      <c r="E23" s="523" t="s">
        <v>949</v>
      </c>
      <c r="F23" s="535">
        <v>124</v>
      </c>
      <c r="G23" s="535">
        <v>620</v>
      </c>
      <c r="H23" s="523">
        <v>1</v>
      </c>
      <c r="I23" s="523">
        <v>5</v>
      </c>
      <c r="J23" s="535">
        <v>125</v>
      </c>
      <c r="K23" s="535">
        <v>625</v>
      </c>
      <c r="L23" s="523">
        <v>1.0080645161290323</v>
      </c>
      <c r="M23" s="523">
        <v>5</v>
      </c>
      <c r="N23" s="535">
        <v>132</v>
      </c>
      <c r="O23" s="535">
        <v>660</v>
      </c>
      <c r="P23" s="528">
        <v>1.064516129032258</v>
      </c>
      <c r="Q23" s="536">
        <v>5</v>
      </c>
    </row>
    <row r="24" spans="1:17" ht="14.4" customHeight="1" x14ac:dyDescent="0.3">
      <c r="A24" s="522" t="s">
        <v>915</v>
      </c>
      <c r="B24" s="523" t="s">
        <v>413</v>
      </c>
      <c r="C24" s="523" t="s">
        <v>939</v>
      </c>
      <c r="D24" s="523" t="s">
        <v>950</v>
      </c>
      <c r="E24" s="523" t="s">
        <v>951</v>
      </c>
      <c r="F24" s="535">
        <v>22</v>
      </c>
      <c r="G24" s="535">
        <v>110</v>
      </c>
      <c r="H24" s="523">
        <v>1</v>
      </c>
      <c r="I24" s="523">
        <v>5</v>
      </c>
      <c r="J24" s="535">
        <v>34</v>
      </c>
      <c r="K24" s="535">
        <v>170</v>
      </c>
      <c r="L24" s="523">
        <v>1.5454545454545454</v>
      </c>
      <c r="M24" s="523">
        <v>5</v>
      </c>
      <c r="N24" s="535">
        <v>28</v>
      </c>
      <c r="O24" s="535">
        <v>140</v>
      </c>
      <c r="P24" s="528">
        <v>1.2727272727272727</v>
      </c>
      <c r="Q24" s="536">
        <v>5</v>
      </c>
    </row>
    <row r="25" spans="1:17" ht="14.4" customHeight="1" x14ac:dyDescent="0.3">
      <c r="A25" s="522" t="s">
        <v>915</v>
      </c>
      <c r="B25" s="523" t="s">
        <v>413</v>
      </c>
      <c r="C25" s="523" t="s">
        <v>939</v>
      </c>
      <c r="D25" s="523" t="s">
        <v>952</v>
      </c>
      <c r="E25" s="523" t="s">
        <v>953</v>
      </c>
      <c r="F25" s="535">
        <v>231</v>
      </c>
      <c r="G25" s="535">
        <v>16063</v>
      </c>
      <c r="H25" s="523">
        <v>1</v>
      </c>
      <c r="I25" s="523">
        <v>69.53679653679653</v>
      </c>
      <c r="J25" s="535">
        <v>196</v>
      </c>
      <c r="K25" s="535">
        <v>13720</v>
      </c>
      <c r="L25" s="523">
        <v>0.85413683620743319</v>
      </c>
      <c r="M25" s="523">
        <v>70</v>
      </c>
      <c r="N25" s="535">
        <v>327</v>
      </c>
      <c r="O25" s="535">
        <v>24198</v>
      </c>
      <c r="P25" s="528">
        <v>1.5064433791944221</v>
      </c>
      <c r="Q25" s="536">
        <v>74</v>
      </c>
    </row>
    <row r="26" spans="1:17" ht="14.4" customHeight="1" x14ac:dyDescent="0.3">
      <c r="A26" s="522" t="s">
        <v>915</v>
      </c>
      <c r="B26" s="523" t="s">
        <v>413</v>
      </c>
      <c r="C26" s="523" t="s">
        <v>939</v>
      </c>
      <c r="D26" s="523" t="s">
        <v>954</v>
      </c>
      <c r="E26" s="523" t="s">
        <v>955</v>
      </c>
      <c r="F26" s="535"/>
      <c r="G26" s="535"/>
      <c r="H26" s="523"/>
      <c r="I26" s="523"/>
      <c r="J26" s="535">
        <v>118</v>
      </c>
      <c r="K26" s="535">
        <v>4130</v>
      </c>
      <c r="L26" s="523"/>
      <c r="M26" s="523">
        <v>35</v>
      </c>
      <c r="N26" s="535"/>
      <c r="O26" s="535"/>
      <c r="P26" s="528"/>
      <c r="Q26" s="536"/>
    </row>
    <row r="27" spans="1:17" ht="14.4" customHeight="1" x14ac:dyDescent="0.3">
      <c r="A27" s="522" t="s">
        <v>915</v>
      </c>
      <c r="B27" s="523" t="s">
        <v>413</v>
      </c>
      <c r="C27" s="523" t="s">
        <v>939</v>
      </c>
      <c r="D27" s="523" t="s">
        <v>956</v>
      </c>
      <c r="E27" s="523"/>
      <c r="F27" s="535">
        <v>52</v>
      </c>
      <c r="G27" s="535">
        <v>6109</v>
      </c>
      <c r="H27" s="523">
        <v>1</v>
      </c>
      <c r="I27" s="523">
        <v>117.48076923076923</v>
      </c>
      <c r="J27" s="535">
        <v>18</v>
      </c>
      <c r="K27" s="535">
        <v>2142</v>
      </c>
      <c r="L27" s="523">
        <v>0.3506302177115731</v>
      </c>
      <c r="M27" s="523">
        <v>119</v>
      </c>
      <c r="N27" s="535"/>
      <c r="O27" s="535"/>
      <c r="P27" s="528"/>
      <c r="Q27" s="536"/>
    </row>
    <row r="28" spans="1:17" ht="14.4" customHeight="1" x14ac:dyDescent="0.3">
      <c r="A28" s="522" t="s">
        <v>915</v>
      </c>
      <c r="B28" s="523" t="s">
        <v>413</v>
      </c>
      <c r="C28" s="523" t="s">
        <v>939</v>
      </c>
      <c r="D28" s="523" t="s">
        <v>957</v>
      </c>
      <c r="E28" s="523" t="s">
        <v>958</v>
      </c>
      <c r="F28" s="535">
        <v>93</v>
      </c>
      <c r="G28" s="535">
        <v>10881</v>
      </c>
      <c r="H28" s="523">
        <v>1</v>
      </c>
      <c r="I28" s="523">
        <v>117</v>
      </c>
      <c r="J28" s="535"/>
      <c r="K28" s="535"/>
      <c r="L28" s="523"/>
      <c r="M28" s="523"/>
      <c r="N28" s="535"/>
      <c r="O28" s="535"/>
      <c r="P28" s="528"/>
      <c r="Q28" s="536"/>
    </row>
    <row r="29" spans="1:17" ht="14.4" customHeight="1" x14ac:dyDescent="0.3">
      <c r="A29" s="522" t="s">
        <v>915</v>
      </c>
      <c r="B29" s="523" t="s">
        <v>413</v>
      </c>
      <c r="C29" s="523" t="s">
        <v>939</v>
      </c>
      <c r="D29" s="523" t="s">
        <v>959</v>
      </c>
      <c r="E29" s="523" t="s">
        <v>960</v>
      </c>
      <c r="F29" s="535">
        <v>344</v>
      </c>
      <c r="G29" s="535">
        <v>56325</v>
      </c>
      <c r="H29" s="523">
        <v>1</v>
      </c>
      <c r="I29" s="523">
        <v>163.73546511627907</v>
      </c>
      <c r="J29" s="535">
        <v>574</v>
      </c>
      <c r="K29" s="535">
        <v>94710</v>
      </c>
      <c r="L29" s="523">
        <v>1.681491344873502</v>
      </c>
      <c r="M29" s="523">
        <v>165</v>
      </c>
      <c r="N29" s="535">
        <v>553</v>
      </c>
      <c r="O29" s="535">
        <v>97881</v>
      </c>
      <c r="P29" s="528">
        <v>1.7377896138482023</v>
      </c>
      <c r="Q29" s="536">
        <v>177</v>
      </c>
    </row>
    <row r="30" spans="1:17" ht="14.4" customHeight="1" x14ac:dyDescent="0.3">
      <c r="A30" s="522" t="s">
        <v>915</v>
      </c>
      <c r="B30" s="523" t="s">
        <v>413</v>
      </c>
      <c r="C30" s="523" t="s">
        <v>939</v>
      </c>
      <c r="D30" s="523" t="s">
        <v>961</v>
      </c>
      <c r="E30" s="523" t="s">
        <v>962</v>
      </c>
      <c r="F30" s="535">
        <v>11</v>
      </c>
      <c r="G30" s="535">
        <v>0</v>
      </c>
      <c r="H30" s="523"/>
      <c r="I30" s="523">
        <v>0</v>
      </c>
      <c r="J30" s="535"/>
      <c r="K30" s="535"/>
      <c r="L30" s="523"/>
      <c r="M30" s="523"/>
      <c r="N30" s="535"/>
      <c r="O30" s="535"/>
      <c r="P30" s="528"/>
      <c r="Q30" s="536"/>
    </row>
    <row r="31" spans="1:17" ht="14.4" customHeight="1" x14ac:dyDescent="0.3">
      <c r="A31" s="522" t="s">
        <v>915</v>
      </c>
      <c r="B31" s="523" t="s">
        <v>413</v>
      </c>
      <c r="C31" s="523" t="s">
        <v>939</v>
      </c>
      <c r="D31" s="523" t="s">
        <v>963</v>
      </c>
      <c r="E31" s="523" t="s">
        <v>964</v>
      </c>
      <c r="F31" s="535">
        <v>494</v>
      </c>
      <c r="G31" s="535">
        <v>83606</v>
      </c>
      <c r="H31" s="523">
        <v>1</v>
      </c>
      <c r="I31" s="523">
        <v>169.24291497975707</v>
      </c>
      <c r="J31" s="535">
        <v>437</v>
      </c>
      <c r="K31" s="535">
        <v>74727</v>
      </c>
      <c r="L31" s="523">
        <v>0.89379948807501852</v>
      </c>
      <c r="M31" s="523">
        <v>171</v>
      </c>
      <c r="N31" s="535">
        <v>381</v>
      </c>
      <c r="O31" s="535">
        <v>68199</v>
      </c>
      <c r="P31" s="528">
        <v>0.81571896753821493</v>
      </c>
      <c r="Q31" s="536">
        <v>179</v>
      </c>
    </row>
    <row r="32" spans="1:17" ht="14.4" customHeight="1" x14ac:dyDescent="0.3">
      <c r="A32" s="522" t="s">
        <v>915</v>
      </c>
      <c r="B32" s="523" t="s">
        <v>413</v>
      </c>
      <c r="C32" s="523" t="s">
        <v>939</v>
      </c>
      <c r="D32" s="523" t="s">
        <v>965</v>
      </c>
      <c r="E32" s="523" t="s">
        <v>966</v>
      </c>
      <c r="F32" s="535">
        <v>1703</v>
      </c>
      <c r="G32" s="535">
        <v>0</v>
      </c>
      <c r="H32" s="523"/>
      <c r="I32" s="523">
        <v>0</v>
      </c>
      <c r="J32" s="535">
        <v>2228</v>
      </c>
      <c r="K32" s="535">
        <v>38233.31</v>
      </c>
      <c r="L32" s="523"/>
      <c r="M32" s="523">
        <v>17.160372531418311</v>
      </c>
      <c r="N32" s="535">
        <v>2036</v>
      </c>
      <c r="O32" s="535">
        <v>67866.650000000009</v>
      </c>
      <c r="P32" s="528"/>
      <c r="Q32" s="536">
        <v>33.333325147347743</v>
      </c>
    </row>
    <row r="33" spans="1:17" ht="14.4" customHeight="1" x14ac:dyDescent="0.3">
      <c r="A33" s="522" t="s">
        <v>915</v>
      </c>
      <c r="B33" s="523" t="s">
        <v>413</v>
      </c>
      <c r="C33" s="523" t="s">
        <v>939</v>
      </c>
      <c r="D33" s="523" t="s">
        <v>967</v>
      </c>
      <c r="E33" s="523" t="s">
        <v>968</v>
      </c>
      <c r="F33" s="535">
        <v>738</v>
      </c>
      <c r="G33" s="535">
        <v>26326</v>
      </c>
      <c r="H33" s="523">
        <v>1</v>
      </c>
      <c r="I33" s="523">
        <v>35.672086720867206</v>
      </c>
      <c r="J33" s="535">
        <v>684</v>
      </c>
      <c r="K33" s="535">
        <v>24624</v>
      </c>
      <c r="L33" s="523">
        <v>0.93534908455519261</v>
      </c>
      <c r="M33" s="523">
        <v>36</v>
      </c>
      <c r="N33" s="535">
        <v>694</v>
      </c>
      <c r="O33" s="535">
        <v>25678</v>
      </c>
      <c r="P33" s="528">
        <v>0.97538555040644226</v>
      </c>
      <c r="Q33" s="536">
        <v>37</v>
      </c>
    </row>
    <row r="34" spans="1:17" ht="14.4" customHeight="1" x14ac:dyDescent="0.3">
      <c r="A34" s="522" t="s">
        <v>915</v>
      </c>
      <c r="B34" s="523" t="s">
        <v>413</v>
      </c>
      <c r="C34" s="523" t="s">
        <v>939</v>
      </c>
      <c r="D34" s="523" t="s">
        <v>969</v>
      </c>
      <c r="E34" s="523" t="s">
        <v>970</v>
      </c>
      <c r="F34" s="535">
        <v>0</v>
      </c>
      <c r="G34" s="535">
        <v>0</v>
      </c>
      <c r="H34" s="523"/>
      <c r="I34" s="523"/>
      <c r="J34" s="535"/>
      <c r="K34" s="535"/>
      <c r="L34" s="523"/>
      <c r="M34" s="523"/>
      <c r="N34" s="535"/>
      <c r="O34" s="535"/>
      <c r="P34" s="528"/>
      <c r="Q34" s="536"/>
    </row>
    <row r="35" spans="1:17" ht="14.4" customHeight="1" x14ac:dyDescent="0.3">
      <c r="A35" s="522" t="s">
        <v>915</v>
      </c>
      <c r="B35" s="523" t="s">
        <v>413</v>
      </c>
      <c r="C35" s="523" t="s">
        <v>939</v>
      </c>
      <c r="D35" s="523" t="s">
        <v>971</v>
      </c>
      <c r="E35" s="523" t="s">
        <v>972</v>
      </c>
      <c r="F35" s="535">
        <v>3</v>
      </c>
      <c r="G35" s="535">
        <v>93</v>
      </c>
      <c r="H35" s="523">
        <v>1</v>
      </c>
      <c r="I35" s="523">
        <v>31</v>
      </c>
      <c r="J35" s="535"/>
      <c r="K35" s="535"/>
      <c r="L35" s="523"/>
      <c r="M35" s="523"/>
      <c r="N35" s="535">
        <v>1</v>
      </c>
      <c r="O35" s="535">
        <v>32</v>
      </c>
      <c r="P35" s="528">
        <v>0.34408602150537637</v>
      </c>
      <c r="Q35" s="536">
        <v>32</v>
      </c>
    </row>
    <row r="36" spans="1:17" ht="14.4" customHeight="1" x14ac:dyDescent="0.3">
      <c r="A36" s="522" t="s">
        <v>915</v>
      </c>
      <c r="B36" s="523" t="s">
        <v>413</v>
      </c>
      <c r="C36" s="523" t="s">
        <v>939</v>
      </c>
      <c r="D36" s="523" t="s">
        <v>973</v>
      </c>
      <c r="E36" s="523" t="s">
        <v>974</v>
      </c>
      <c r="F36" s="535">
        <v>2843</v>
      </c>
      <c r="G36" s="535">
        <v>372523</v>
      </c>
      <c r="H36" s="523">
        <v>1</v>
      </c>
      <c r="I36" s="523">
        <v>131.03165670066832</v>
      </c>
      <c r="J36" s="535">
        <v>3097</v>
      </c>
      <c r="K36" s="535">
        <v>399513</v>
      </c>
      <c r="L36" s="523">
        <v>1.0724519022986501</v>
      </c>
      <c r="M36" s="523">
        <v>129</v>
      </c>
      <c r="N36" s="535">
        <v>3039</v>
      </c>
      <c r="O36" s="535">
        <v>398109</v>
      </c>
      <c r="P36" s="528">
        <v>1.0686830074921549</v>
      </c>
      <c r="Q36" s="536">
        <v>131</v>
      </c>
    </row>
    <row r="37" spans="1:17" ht="14.4" customHeight="1" x14ac:dyDescent="0.3">
      <c r="A37" s="522" t="s">
        <v>915</v>
      </c>
      <c r="B37" s="523" t="s">
        <v>413</v>
      </c>
      <c r="C37" s="523" t="s">
        <v>939</v>
      </c>
      <c r="D37" s="523" t="s">
        <v>975</v>
      </c>
      <c r="E37" s="523" t="s">
        <v>976</v>
      </c>
      <c r="F37" s="535">
        <v>1001</v>
      </c>
      <c r="G37" s="535">
        <v>69731</v>
      </c>
      <c r="H37" s="523">
        <v>1</v>
      </c>
      <c r="I37" s="523">
        <v>69.661338661338661</v>
      </c>
      <c r="J37" s="535">
        <v>1612</v>
      </c>
      <c r="K37" s="535">
        <v>112840</v>
      </c>
      <c r="L37" s="523">
        <v>1.6182185828397699</v>
      </c>
      <c r="M37" s="523">
        <v>70</v>
      </c>
      <c r="N37" s="535">
        <v>1381</v>
      </c>
      <c r="O37" s="535">
        <v>102194</v>
      </c>
      <c r="P37" s="528">
        <v>1.4655461702829444</v>
      </c>
      <c r="Q37" s="536">
        <v>74</v>
      </c>
    </row>
    <row r="38" spans="1:17" ht="14.4" customHeight="1" x14ac:dyDescent="0.3">
      <c r="A38" s="522" t="s">
        <v>915</v>
      </c>
      <c r="B38" s="523" t="s">
        <v>413</v>
      </c>
      <c r="C38" s="523" t="s">
        <v>939</v>
      </c>
      <c r="D38" s="523" t="s">
        <v>977</v>
      </c>
      <c r="E38" s="523" t="s">
        <v>978</v>
      </c>
      <c r="F38" s="535">
        <v>917</v>
      </c>
      <c r="G38" s="535">
        <v>301932</v>
      </c>
      <c r="H38" s="523">
        <v>1</v>
      </c>
      <c r="I38" s="523">
        <v>329.26063249727372</v>
      </c>
      <c r="J38" s="535">
        <v>1093</v>
      </c>
      <c r="K38" s="535">
        <v>361783</v>
      </c>
      <c r="L38" s="523">
        <v>1.1982267530437316</v>
      </c>
      <c r="M38" s="523">
        <v>331</v>
      </c>
      <c r="N38" s="535">
        <v>1074</v>
      </c>
      <c r="O38" s="535">
        <v>380196</v>
      </c>
      <c r="P38" s="528">
        <v>1.2592106832001908</v>
      </c>
      <c r="Q38" s="536">
        <v>354</v>
      </c>
    </row>
    <row r="39" spans="1:17" ht="14.4" customHeight="1" x14ac:dyDescent="0.3">
      <c r="A39" s="522" t="s">
        <v>915</v>
      </c>
      <c r="B39" s="523" t="s">
        <v>413</v>
      </c>
      <c r="C39" s="523" t="s">
        <v>939</v>
      </c>
      <c r="D39" s="523" t="s">
        <v>979</v>
      </c>
      <c r="E39" s="523" t="s">
        <v>980</v>
      </c>
      <c r="F39" s="535">
        <v>355</v>
      </c>
      <c r="G39" s="535">
        <v>73973</v>
      </c>
      <c r="H39" s="523">
        <v>1</v>
      </c>
      <c r="I39" s="523">
        <v>208.37464788732393</v>
      </c>
      <c r="J39" s="535">
        <v>320</v>
      </c>
      <c r="K39" s="535">
        <v>67200</v>
      </c>
      <c r="L39" s="523">
        <v>0.90843956578751706</v>
      </c>
      <c r="M39" s="523">
        <v>210</v>
      </c>
      <c r="N39" s="535">
        <v>528</v>
      </c>
      <c r="O39" s="535">
        <v>117216</v>
      </c>
      <c r="P39" s="528">
        <v>1.5845781568950834</v>
      </c>
      <c r="Q39" s="536">
        <v>222</v>
      </c>
    </row>
    <row r="40" spans="1:17" ht="14.4" customHeight="1" x14ac:dyDescent="0.3">
      <c r="A40" s="522" t="s">
        <v>915</v>
      </c>
      <c r="B40" s="523" t="s">
        <v>413</v>
      </c>
      <c r="C40" s="523" t="s">
        <v>939</v>
      </c>
      <c r="D40" s="523" t="s">
        <v>981</v>
      </c>
      <c r="E40" s="523" t="s">
        <v>982</v>
      </c>
      <c r="F40" s="535">
        <v>669</v>
      </c>
      <c r="G40" s="535">
        <v>51269</v>
      </c>
      <c r="H40" s="523">
        <v>1</v>
      </c>
      <c r="I40" s="523">
        <v>76.635276532137524</v>
      </c>
      <c r="J40" s="535">
        <v>603</v>
      </c>
      <c r="K40" s="535">
        <v>46431</v>
      </c>
      <c r="L40" s="523">
        <v>0.90563498410345433</v>
      </c>
      <c r="M40" s="523">
        <v>77</v>
      </c>
      <c r="N40" s="535">
        <v>566</v>
      </c>
      <c r="O40" s="535">
        <v>43582</v>
      </c>
      <c r="P40" s="528">
        <v>0.85006534162944469</v>
      </c>
      <c r="Q40" s="536">
        <v>77</v>
      </c>
    </row>
    <row r="41" spans="1:17" ht="14.4" customHeight="1" x14ac:dyDescent="0.3">
      <c r="A41" s="522" t="s">
        <v>915</v>
      </c>
      <c r="B41" s="523" t="s">
        <v>413</v>
      </c>
      <c r="C41" s="523" t="s">
        <v>939</v>
      </c>
      <c r="D41" s="523" t="s">
        <v>983</v>
      </c>
      <c r="E41" s="523" t="s">
        <v>984</v>
      </c>
      <c r="F41" s="535">
        <v>28</v>
      </c>
      <c r="G41" s="535">
        <v>747</v>
      </c>
      <c r="H41" s="523">
        <v>1</v>
      </c>
      <c r="I41" s="523">
        <v>26.678571428571427</v>
      </c>
      <c r="J41" s="535">
        <v>76</v>
      </c>
      <c r="K41" s="535">
        <v>2052</v>
      </c>
      <c r="L41" s="523">
        <v>2.7469879518072289</v>
      </c>
      <c r="M41" s="523">
        <v>27</v>
      </c>
      <c r="N41" s="535">
        <v>141</v>
      </c>
      <c r="O41" s="535">
        <v>3948</v>
      </c>
      <c r="P41" s="528">
        <v>5.285140562248996</v>
      </c>
      <c r="Q41" s="536">
        <v>28</v>
      </c>
    </row>
    <row r="42" spans="1:17" ht="14.4" customHeight="1" x14ac:dyDescent="0.3">
      <c r="A42" s="522" t="s">
        <v>915</v>
      </c>
      <c r="B42" s="523" t="s">
        <v>413</v>
      </c>
      <c r="C42" s="523" t="s">
        <v>939</v>
      </c>
      <c r="D42" s="523" t="s">
        <v>985</v>
      </c>
      <c r="E42" s="523" t="s">
        <v>986</v>
      </c>
      <c r="F42" s="535">
        <v>192</v>
      </c>
      <c r="G42" s="535">
        <v>10895</v>
      </c>
      <c r="H42" s="523">
        <v>1</v>
      </c>
      <c r="I42" s="523">
        <v>56.744791666666664</v>
      </c>
      <c r="J42" s="535">
        <v>179</v>
      </c>
      <c r="K42" s="535">
        <v>10203</v>
      </c>
      <c r="L42" s="523">
        <v>0.93648462597521798</v>
      </c>
      <c r="M42" s="523">
        <v>57</v>
      </c>
      <c r="N42" s="535">
        <v>220</v>
      </c>
      <c r="O42" s="535">
        <v>12980</v>
      </c>
      <c r="P42" s="528">
        <v>1.1913721890775586</v>
      </c>
      <c r="Q42" s="536">
        <v>59</v>
      </c>
    </row>
    <row r="43" spans="1:17" ht="14.4" customHeight="1" x14ac:dyDescent="0.3">
      <c r="A43" s="522" t="s">
        <v>915</v>
      </c>
      <c r="B43" s="523" t="s">
        <v>413</v>
      </c>
      <c r="C43" s="523" t="s">
        <v>939</v>
      </c>
      <c r="D43" s="523" t="s">
        <v>987</v>
      </c>
      <c r="E43" s="523"/>
      <c r="F43" s="535">
        <v>218</v>
      </c>
      <c r="G43" s="535">
        <v>52636</v>
      </c>
      <c r="H43" s="523">
        <v>1</v>
      </c>
      <c r="I43" s="523">
        <v>241.44954128440367</v>
      </c>
      <c r="J43" s="535">
        <v>266</v>
      </c>
      <c r="K43" s="535">
        <v>64638</v>
      </c>
      <c r="L43" s="523">
        <v>1.2280188464169011</v>
      </c>
      <c r="M43" s="523">
        <v>243</v>
      </c>
      <c r="N43" s="535"/>
      <c r="O43" s="535"/>
      <c r="P43" s="528"/>
      <c r="Q43" s="536"/>
    </row>
    <row r="44" spans="1:17" ht="14.4" customHeight="1" x14ac:dyDescent="0.3">
      <c r="A44" s="522" t="s">
        <v>915</v>
      </c>
      <c r="B44" s="523" t="s">
        <v>413</v>
      </c>
      <c r="C44" s="523" t="s">
        <v>939</v>
      </c>
      <c r="D44" s="523" t="s">
        <v>988</v>
      </c>
      <c r="E44" s="523" t="s">
        <v>989</v>
      </c>
      <c r="F44" s="535">
        <v>486</v>
      </c>
      <c r="G44" s="535">
        <v>315594</v>
      </c>
      <c r="H44" s="523">
        <v>1</v>
      </c>
      <c r="I44" s="523">
        <v>649.37037037037032</v>
      </c>
      <c r="J44" s="535">
        <v>561</v>
      </c>
      <c r="K44" s="535">
        <v>366333</v>
      </c>
      <c r="L44" s="523">
        <v>1.1607730184984506</v>
      </c>
      <c r="M44" s="523">
        <v>653</v>
      </c>
      <c r="N44" s="535">
        <v>421</v>
      </c>
      <c r="O44" s="535">
        <v>295121</v>
      </c>
      <c r="P44" s="528">
        <v>0.9351286779850061</v>
      </c>
      <c r="Q44" s="536">
        <v>701</v>
      </c>
    </row>
    <row r="45" spans="1:17" ht="14.4" customHeight="1" x14ac:dyDescent="0.3">
      <c r="A45" s="522" t="s">
        <v>915</v>
      </c>
      <c r="B45" s="523" t="s">
        <v>413</v>
      </c>
      <c r="C45" s="523" t="s">
        <v>939</v>
      </c>
      <c r="D45" s="523" t="s">
        <v>990</v>
      </c>
      <c r="E45" s="523" t="s">
        <v>991</v>
      </c>
      <c r="F45" s="535">
        <v>1296</v>
      </c>
      <c r="G45" s="535">
        <v>276664</v>
      </c>
      <c r="H45" s="523">
        <v>1</v>
      </c>
      <c r="I45" s="523">
        <v>213.47530864197532</v>
      </c>
      <c r="J45" s="535">
        <v>1424</v>
      </c>
      <c r="K45" s="535">
        <v>306160</v>
      </c>
      <c r="L45" s="523">
        <v>1.1066130757886823</v>
      </c>
      <c r="M45" s="523">
        <v>215</v>
      </c>
      <c r="N45" s="535">
        <v>1435</v>
      </c>
      <c r="O45" s="535">
        <v>331485</v>
      </c>
      <c r="P45" s="528">
        <v>1.1981501026515917</v>
      </c>
      <c r="Q45" s="536">
        <v>231</v>
      </c>
    </row>
    <row r="46" spans="1:17" ht="14.4" customHeight="1" x14ac:dyDescent="0.3">
      <c r="A46" s="522" t="s">
        <v>915</v>
      </c>
      <c r="B46" s="523" t="s">
        <v>413</v>
      </c>
      <c r="C46" s="523" t="s">
        <v>939</v>
      </c>
      <c r="D46" s="523" t="s">
        <v>992</v>
      </c>
      <c r="E46" s="523" t="s">
        <v>993</v>
      </c>
      <c r="F46" s="535"/>
      <c r="G46" s="535"/>
      <c r="H46" s="523"/>
      <c r="I46" s="523"/>
      <c r="J46" s="535"/>
      <c r="K46" s="535"/>
      <c r="L46" s="523"/>
      <c r="M46" s="523"/>
      <c r="N46" s="535">
        <v>136</v>
      </c>
      <c r="O46" s="535">
        <v>64192</v>
      </c>
      <c r="P46" s="528"/>
      <c r="Q46" s="536">
        <v>472</v>
      </c>
    </row>
    <row r="47" spans="1:17" ht="14.4" customHeight="1" x14ac:dyDescent="0.3">
      <c r="A47" s="522" t="s">
        <v>994</v>
      </c>
      <c r="B47" s="523" t="s">
        <v>413</v>
      </c>
      <c r="C47" s="523" t="s">
        <v>939</v>
      </c>
      <c r="D47" s="523" t="s">
        <v>944</v>
      </c>
      <c r="E47" s="523" t="s">
        <v>945</v>
      </c>
      <c r="F47" s="535">
        <v>4</v>
      </c>
      <c r="G47" s="535">
        <v>140</v>
      </c>
      <c r="H47" s="523">
        <v>1</v>
      </c>
      <c r="I47" s="523">
        <v>35</v>
      </c>
      <c r="J47" s="535">
        <v>9</v>
      </c>
      <c r="K47" s="535">
        <v>315</v>
      </c>
      <c r="L47" s="523">
        <v>2.25</v>
      </c>
      <c r="M47" s="523">
        <v>35</v>
      </c>
      <c r="N47" s="535">
        <v>7</v>
      </c>
      <c r="O47" s="535">
        <v>259</v>
      </c>
      <c r="P47" s="528">
        <v>1.85</v>
      </c>
      <c r="Q47" s="536">
        <v>37</v>
      </c>
    </row>
    <row r="48" spans="1:17" ht="14.4" customHeight="1" x14ac:dyDescent="0.3">
      <c r="A48" s="522" t="s">
        <v>994</v>
      </c>
      <c r="B48" s="523" t="s">
        <v>413</v>
      </c>
      <c r="C48" s="523" t="s">
        <v>939</v>
      </c>
      <c r="D48" s="523" t="s">
        <v>948</v>
      </c>
      <c r="E48" s="523" t="s">
        <v>949</v>
      </c>
      <c r="F48" s="535">
        <v>1</v>
      </c>
      <c r="G48" s="535">
        <v>5</v>
      </c>
      <c r="H48" s="523">
        <v>1</v>
      </c>
      <c r="I48" s="523">
        <v>5</v>
      </c>
      <c r="J48" s="535"/>
      <c r="K48" s="535"/>
      <c r="L48" s="523"/>
      <c r="M48" s="523"/>
      <c r="N48" s="535"/>
      <c r="O48" s="535"/>
      <c r="P48" s="528"/>
      <c r="Q48" s="536"/>
    </row>
    <row r="49" spans="1:17" ht="14.4" customHeight="1" x14ac:dyDescent="0.3">
      <c r="A49" s="522" t="s">
        <v>994</v>
      </c>
      <c r="B49" s="523" t="s">
        <v>413</v>
      </c>
      <c r="C49" s="523" t="s">
        <v>939</v>
      </c>
      <c r="D49" s="523" t="s">
        <v>957</v>
      </c>
      <c r="E49" s="523" t="s">
        <v>958</v>
      </c>
      <c r="F49" s="535">
        <v>779</v>
      </c>
      <c r="G49" s="535">
        <v>91658</v>
      </c>
      <c r="H49" s="523">
        <v>1</v>
      </c>
      <c r="I49" s="523">
        <v>117.66110397946085</v>
      </c>
      <c r="J49" s="535">
        <v>851</v>
      </c>
      <c r="K49" s="535">
        <v>101269</v>
      </c>
      <c r="L49" s="523">
        <v>1.1048571864976324</v>
      </c>
      <c r="M49" s="523">
        <v>119</v>
      </c>
      <c r="N49" s="535">
        <v>646</v>
      </c>
      <c r="O49" s="535">
        <v>78166</v>
      </c>
      <c r="P49" s="528">
        <v>0.85280062842305093</v>
      </c>
      <c r="Q49" s="536">
        <v>121</v>
      </c>
    </row>
    <row r="50" spans="1:17" ht="14.4" customHeight="1" x14ac:dyDescent="0.3">
      <c r="A50" s="522" t="s">
        <v>994</v>
      </c>
      <c r="B50" s="523" t="s">
        <v>413</v>
      </c>
      <c r="C50" s="523" t="s">
        <v>939</v>
      </c>
      <c r="D50" s="523" t="s">
        <v>971</v>
      </c>
      <c r="E50" s="523" t="s">
        <v>972</v>
      </c>
      <c r="F50" s="535">
        <v>2</v>
      </c>
      <c r="G50" s="535">
        <v>62</v>
      </c>
      <c r="H50" s="523">
        <v>1</v>
      </c>
      <c r="I50" s="523">
        <v>31</v>
      </c>
      <c r="J50" s="535"/>
      <c r="K50" s="535"/>
      <c r="L50" s="523"/>
      <c r="M50" s="523"/>
      <c r="N50" s="535"/>
      <c r="O50" s="535"/>
      <c r="P50" s="528"/>
      <c r="Q50" s="536"/>
    </row>
    <row r="51" spans="1:17" ht="14.4" customHeight="1" thickBot="1" x14ac:dyDescent="0.35">
      <c r="A51" s="514" t="s">
        <v>994</v>
      </c>
      <c r="B51" s="515" t="s">
        <v>413</v>
      </c>
      <c r="C51" s="515" t="s">
        <v>939</v>
      </c>
      <c r="D51" s="515" t="s">
        <v>973</v>
      </c>
      <c r="E51" s="515" t="s">
        <v>974</v>
      </c>
      <c r="F51" s="537">
        <v>4</v>
      </c>
      <c r="G51" s="537">
        <v>512</v>
      </c>
      <c r="H51" s="515">
        <v>1</v>
      </c>
      <c r="I51" s="515">
        <v>128</v>
      </c>
      <c r="J51" s="537">
        <v>9</v>
      </c>
      <c r="K51" s="537">
        <v>1161</v>
      </c>
      <c r="L51" s="515">
        <v>2.267578125</v>
      </c>
      <c r="M51" s="515">
        <v>129</v>
      </c>
      <c r="N51" s="537">
        <v>7</v>
      </c>
      <c r="O51" s="537">
        <v>917</v>
      </c>
      <c r="P51" s="520">
        <v>1.791015625</v>
      </c>
      <c r="Q51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7926</v>
      </c>
      <c r="C3" s="222">
        <f t="shared" ref="C3:R3" si="0">SUBTOTAL(9,C6:C1048576)</f>
        <v>5</v>
      </c>
      <c r="D3" s="222">
        <f t="shared" si="0"/>
        <v>5520</v>
      </c>
      <c r="E3" s="222">
        <f t="shared" si="0"/>
        <v>2.7727200226688389</v>
      </c>
      <c r="F3" s="222">
        <f t="shared" si="0"/>
        <v>1579.33</v>
      </c>
      <c r="G3" s="225">
        <f>IF(B3&lt;&gt;0,F3/B3,"")</f>
        <v>0.19925939944486498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996</v>
      </c>
      <c r="B6" s="593">
        <v>214</v>
      </c>
      <c r="C6" s="445">
        <v>1</v>
      </c>
      <c r="D6" s="593"/>
      <c r="E6" s="445"/>
      <c r="F6" s="593"/>
      <c r="G6" s="468"/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997</v>
      </c>
      <c r="B7" s="600">
        <v>3710</v>
      </c>
      <c r="C7" s="523">
        <v>1</v>
      </c>
      <c r="D7" s="600">
        <v>2935</v>
      </c>
      <c r="E7" s="523">
        <v>0.79110512129380051</v>
      </c>
      <c r="F7" s="600">
        <v>1542.33</v>
      </c>
      <c r="G7" s="528">
        <v>0.41572237196765499</v>
      </c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998</v>
      </c>
      <c r="B8" s="600">
        <v>34</v>
      </c>
      <c r="C8" s="523">
        <v>1</v>
      </c>
      <c r="D8" s="600">
        <v>35</v>
      </c>
      <c r="E8" s="523">
        <v>1.0294117647058822</v>
      </c>
      <c r="F8" s="600"/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999</v>
      </c>
      <c r="B9" s="600"/>
      <c r="C9" s="523"/>
      <c r="D9" s="600"/>
      <c r="E9" s="523"/>
      <c r="F9" s="600">
        <v>37</v>
      </c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x14ac:dyDescent="0.3">
      <c r="A10" s="547" t="s">
        <v>1000</v>
      </c>
      <c r="B10" s="600">
        <v>2678</v>
      </c>
      <c r="C10" s="523">
        <v>1</v>
      </c>
      <c r="D10" s="600">
        <v>2550</v>
      </c>
      <c r="E10" s="523">
        <v>0.95220313666915612</v>
      </c>
      <c r="F10" s="600"/>
      <c r="G10" s="528"/>
      <c r="H10" s="600"/>
      <c r="I10" s="523"/>
      <c r="J10" s="600"/>
      <c r="K10" s="523"/>
      <c r="L10" s="600"/>
      <c r="M10" s="528"/>
      <c r="N10" s="600"/>
      <c r="O10" s="523"/>
      <c r="P10" s="600"/>
      <c r="Q10" s="523"/>
      <c r="R10" s="600"/>
      <c r="S10" s="529"/>
    </row>
    <row r="11" spans="1:19" ht="14.4" customHeight="1" thickBot="1" x14ac:dyDescent="0.35">
      <c r="A11" s="595" t="s">
        <v>1001</v>
      </c>
      <c r="B11" s="594">
        <v>1290</v>
      </c>
      <c r="C11" s="515">
        <v>1</v>
      </c>
      <c r="D11" s="594"/>
      <c r="E11" s="515"/>
      <c r="F11" s="594"/>
      <c r="G11" s="520"/>
      <c r="H11" s="594"/>
      <c r="I11" s="515"/>
      <c r="J11" s="594"/>
      <c r="K11" s="515"/>
      <c r="L11" s="594"/>
      <c r="M11" s="520"/>
      <c r="N11" s="594"/>
      <c r="O11" s="515"/>
      <c r="P11" s="594"/>
      <c r="Q11" s="515"/>
      <c r="R11" s="594"/>
      <c r="S11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1008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54</v>
      </c>
      <c r="G3" s="103">
        <f t="shared" si="0"/>
        <v>7926</v>
      </c>
      <c r="H3" s="103"/>
      <c r="I3" s="103"/>
      <c r="J3" s="103">
        <f t="shared" si="0"/>
        <v>24</v>
      </c>
      <c r="K3" s="103">
        <f t="shared" si="0"/>
        <v>5520</v>
      </c>
      <c r="L3" s="103"/>
      <c r="M3" s="103"/>
      <c r="N3" s="103">
        <f t="shared" si="0"/>
        <v>8</v>
      </c>
      <c r="O3" s="103">
        <f t="shared" si="0"/>
        <v>1579.33</v>
      </c>
      <c r="P3" s="75">
        <f>IF(G3=0,0,O3/G3)</f>
        <v>0.19925939944486498</v>
      </c>
      <c r="Q3" s="104">
        <f>IF(N3=0,0,O3/N3)</f>
        <v>197.41624999999999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1002</v>
      </c>
      <c r="B6" s="445" t="s">
        <v>915</v>
      </c>
      <c r="C6" s="445" t="s">
        <v>939</v>
      </c>
      <c r="D6" s="445" t="s">
        <v>990</v>
      </c>
      <c r="E6" s="445" t="s">
        <v>991</v>
      </c>
      <c r="F6" s="448">
        <v>1</v>
      </c>
      <c r="G6" s="448">
        <v>214</v>
      </c>
      <c r="H6" s="448">
        <v>1</v>
      </c>
      <c r="I6" s="448">
        <v>214</v>
      </c>
      <c r="J6" s="448"/>
      <c r="K6" s="448"/>
      <c r="L6" s="448"/>
      <c r="M6" s="448"/>
      <c r="N6" s="448"/>
      <c r="O6" s="448"/>
      <c r="P6" s="468"/>
      <c r="Q6" s="534"/>
    </row>
    <row r="7" spans="1:17" ht="14.4" customHeight="1" x14ac:dyDescent="0.3">
      <c r="A7" s="522" t="s">
        <v>1003</v>
      </c>
      <c r="B7" s="523" t="s">
        <v>915</v>
      </c>
      <c r="C7" s="523" t="s">
        <v>939</v>
      </c>
      <c r="D7" s="523" t="s">
        <v>944</v>
      </c>
      <c r="E7" s="523" t="s">
        <v>945</v>
      </c>
      <c r="F7" s="535">
        <v>25</v>
      </c>
      <c r="G7" s="535">
        <v>874</v>
      </c>
      <c r="H7" s="535">
        <v>1</v>
      </c>
      <c r="I7" s="535">
        <v>34.96</v>
      </c>
      <c r="J7" s="535">
        <v>4</v>
      </c>
      <c r="K7" s="535">
        <v>140</v>
      </c>
      <c r="L7" s="535">
        <v>0.16018306636155608</v>
      </c>
      <c r="M7" s="535">
        <v>35</v>
      </c>
      <c r="N7" s="535"/>
      <c r="O7" s="535"/>
      <c r="P7" s="528"/>
      <c r="Q7" s="536"/>
    </row>
    <row r="8" spans="1:17" ht="14.4" customHeight="1" x14ac:dyDescent="0.3">
      <c r="A8" s="522" t="s">
        <v>1003</v>
      </c>
      <c r="B8" s="523" t="s">
        <v>915</v>
      </c>
      <c r="C8" s="523" t="s">
        <v>939</v>
      </c>
      <c r="D8" s="523" t="s">
        <v>954</v>
      </c>
      <c r="E8" s="523" t="s">
        <v>955</v>
      </c>
      <c r="F8" s="535"/>
      <c r="G8" s="535"/>
      <c r="H8" s="535"/>
      <c r="I8" s="535"/>
      <c r="J8" s="535">
        <v>1</v>
      </c>
      <c r="K8" s="535">
        <v>35</v>
      </c>
      <c r="L8" s="535"/>
      <c r="M8" s="535">
        <v>35</v>
      </c>
      <c r="N8" s="535"/>
      <c r="O8" s="535"/>
      <c r="P8" s="528"/>
      <c r="Q8" s="536"/>
    </row>
    <row r="9" spans="1:17" ht="14.4" customHeight="1" x14ac:dyDescent="0.3">
      <c r="A9" s="522" t="s">
        <v>1003</v>
      </c>
      <c r="B9" s="523" t="s">
        <v>915</v>
      </c>
      <c r="C9" s="523" t="s">
        <v>939</v>
      </c>
      <c r="D9" s="523" t="s">
        <v>957</v>
      </c>
      <c r="E9" s="523" t="s">
        <v>958</v>
      </c>
      <c r="F9" s="535">
        <v>14</v>
      </c>
      <c r="G9" s="535">
        <v>1652</v>
      </c>
      <c r="H9" s="535">
        <v>1</v>
      </c>
      <c r="I9" s="535">
        <v>118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1003</v>
      </c>
      <c r="B10" s="523" t="s">
        <v>915</v>
      </c>
      <c r="C10" s="523" t="s">
        <v>939</v>
      </c>
      <c r="D10" s="523" t="s">
        <v>965</v>
      </c>
      <c r="E10" s="523" t="s">
        <v>966</v>
      </c>
      <c r="F10" s="535"/>
      <c r="G10" s="535"/>
      <c r="H10" s="535"/>
      <c r="I10" s="535"/>
      <c r="J10" s="535">
        <v>1</v>
      </c>
      <c r="K10" s="535">
        <v>0</v>
      </c>
      <c r="L10" s="535"/>
      <c r="M10" s="535">
        <v>0</v>
      </c>
      <c r="N10" s="535">
        <v>1</v>
      </c>
      <c r="O10" s="535">
        <v>33.33</v>
      </c>
      <c r="P10" s="528"/>
      <c r="Q10" s="536">
        <v>33.33</v>
      </c>
    </row>
    <row r="11" spans="1:17" ht="14.4" customHeight="1" x14ac:dyDescent="0.3">
      <c r="A11" s="522" t="s">
        <v>1003</v>
      </c>
      <c r="B11" s="523" t="s">
        <v>915</v>
      </c>
      <c r="C11" s="523" t="s">
        <v>939</v>
      </c>
      <c r="D11" s="523" t="s">
        <v>977</v>
      </c>
      <c r="E11" s="523" t="s">
        <v>978</v>
      </c>
      <c r="F11" s="535">
        <v>1</v>
      </c>
      <c r="G11" s="535">
        <v>327</v>
      </c>
      <c r="H11" s="535">
        <v>1</v>
      </c>
      <c r="I11" s="535">
        <v>327</v>
      </c>
      <c r="J11" s="535">
        <v>1</v>
      </c>
      <c r="K11" s="535">
        <v>331</v>
      </c>
      <c r="L11" s="535">
        <v>1.0122324159021407</v>
      </c>
      <c r="M11" s="535">
        <v>331</v>
      </c>
      <c r="N11" s="535">
        <v>1</v>
      </c>
      <c r="O11" s="535">
        <v>354</v>
      </c>
      <c r="P11" s="528">
        <v>1.0825688073394495</v>
      </c>
      <c r="Q11" s="536">
        <v>354</v>
      </c>
    </row>
    <row r="12" spans="1:17" ht="14.4" customHeight="1" x14ac:dyDescent="0.3">
      <c r="A12" s="522" t="s">
        <v>1003</v>
      </c>
      <c r="B12" s="523" t="s">
        <v>915</v>
      </c>
      <c r="C12" s="523" t="s">
        <v>939</v>
      </c>
      <c r="D12" s="523" t="s">
        <v>987</v>
      </c>
      <c r="E12" s="523"/>
      <c r="F12" s="535"/>
      <c r="G12" s="535"/>
      <c r="H12" s="535"/>
      <c r="I12" s="535"/>
      <c r="J12" s="535">
        <v>2</v>
      </c>
      <c r="K12" s="535">
        <v>486</v>
      </c>
      <c r="L12" s="535"/>
      <c r="M12" s="535">
        <v>243</v>
      </c>
      <c r="N12" s="535"/>
      <c r="O12" s="535"/>
      <c r="P12" s="528"/>
      <c r="Q12" s="536"/>
    </row>
    <row r="13" spans="1:17" ht="14.4" customHeight="1" x14ac:dyDescent="0.3">
      <c r="A13" s="522" t="s">
        <v>1003</v>
      </c>
      <c r="B13" s="523" t="s">
        <v>915</v>
      </c>
      <c r="C13" s="523" t="s">
        <v>939</v>
      </c>
      <c r="D13" s="523" t="s">
        <v>988</v>
      </c>
      <c r="E13" s="523" t="s">
        <v>989</v>
      </c>
      <c r="F13" s="535">
        <v>1</v>
      </c>
      <c r="G13" s="535">
        <v>645</v>
      </c>
      <c r="H13" s="535">
        <v>1</v>
      </c>
      <c r="I13" s="535">
        <v>645</v>
      </c>
      <c r="J13" s="535">
        <v>1</v>
      </c>
      <c r="K13" s="535">
        <v>653</v>
      </c>
      <c r="L13" s="535">
        <v>1.0124031007751939</v>
      </c>
      <c r="M13" s="535">
        <v>653</v>
      </c>
      <c r="N13" s="535"/>
      <c r="O13" s="535"/>
      <c r="P13" s="528"/>
      <c r="Q13" s="536"/>
    </row>
    <row r="14" spans="1:17" ht="14.4" customHeight="1" x14ac:dyDescent="0.3">
      <c r="A14" s="522" t="s">
        <v>1003</v>
      </c>
      <c r="B14" s="523" t="s">
        <v>915</v>
      </c>
      <c r="C14" s="523" t="s">
        <v>939</v>
      </c>
      <c r="D14" s="523" t="s">
        <v>990</v>
      </c>
      <c r="E14" s="523" t="s">
        <v>991</v>
      </c>
      <c r="F14" s="535">
        <v>1</v>
      </c>
      <c r="G14" s="535">
        <v>212</v>
      </c>
      <c r="H14" s="535">
        <v>1</v>
      </c>
      <c r="I14" s="535">
        <v>212</v>
      </c>
      <c r="J14" s="535">
        <v>6</v>
      </c>
      <c r="K14" s="535">
        <v>1290</v>
      </c>
      <c r="L14" s="535">
        <v>6.0849056603773581</v>
      </c>
      <c r="M14" s="535">
        <v>215</v>
      </c>
      <c r="N14" s="535">
        <v>5</v>
      </c>
      <c r="O14" s="535">
        <v>1155</v>
      </c>
      <c r="P14" s="528">
        <v>5.4481132075471699</v>
      </c>
      <c r="Q14" s="536">
        <v>231</v>
      </c>
    </row>
    <row r="15" spans="1:17" ht="14.4" customHeight="1" x14ac:dyDescent="0.3">
      <c r="A15" s="522" t="s">
        <v>1004</v>
      </c>
      <c r="B15" s="523" t="s">
        <v>915</v>
      </c>
      <c r="C15" s="523" t="s">
        <v>939</v>
      </c>
      <c r="D15" s="523" t="s">
        <v>944</v>
      </c>
      <c r="E15" s="523" t="s">
        <v>945</v>
      </c>
      <c r="F15" s="535">
        <v>1</v>
      </c>
      <c r="G15" s="535">
        <v>34</v>
      </c>
      <c r="H15" s="535">
        <v>1</v>
      </c>
      <c r="I15" s="535">
        <v>34</v>
      </c>
      <c r="J15" s="535">
        <v>1</v>
      </c>
      <c r="K15" s="535">
        <v>35</v>
      </c>
      <c r="L15" s="535">
        <v>1.0294117647058822</v>
      </c>
      <c r="M15" s="535">
        <v>35</v>
      </c>
      <c r="N15" s="535"/>
      <c r="O15" s="535"/>
      <c r="P15" s="528"/>
      <c r="Q15" s="536"/>
    </row>
    <row r="16" spans="1:17" ht="14.4" customHeight="1" x14ac:dyDescent="0.3">
      <c r="A16" s="522" t="s">
        <v>1005</v>
      </c>
      <c r="B16" s="523" t="s">
        <v>915</v>
      </c>
      <c r="C16" s="523" t="s">
        <v>939</v>
      </c>
      <c r="D16" s="523" t="s">
        <v>944</v>
      </c>
      <c r="E16" s="523" t="s">
        <v>945</v>
      </c>
      <c r="F16" s="535"/>
      <c r="G16" s="535"/>
      <c r="H16" s="535"/>
      <c r="I16" s="535"/>
      <c r="J16" s="535"/>
      <c r="K16" s="535"/>
      <c r="L16" s="535"/>
      <c r="M16" s="535"/>
      <c r="N16" s="535">
        <v>1</v>
      </c>
      <c r="O16" s="535">
        <v>37</v>
      </c>
      <c r="P16" s="528"/>
      <c r="Q16" s="536">
        <v>37</v>
      </c>
    </row>
    <row r="17" spans="1:17" ht="14.4" customHeight="1" x14ac:dyDescent="0.3">
      <c r="A17" s="522" t="s">
        <v>1006</v>
      </c>
      <c r="B17" s="523" t="s">
        <v>915</v>
      </c>
      <c r="C17" s="523" t="s">
        <v>939</v>
      </c>
      <c r="D17" s="523" t="s">
        <v>944</v>
      </c>
      <c r="E17" s="523" t="s">
        <v>945</v>
      </c>
      <c r="F17" s="535">
        <v>2</v>
      </c>
      <c r="G17" s="535">
        <v>69</v>
      </c>
      <c r="H17" s="535">
        <v>1</v>
      </c>
      <c r="I17" s="535">
        <v>34.5</v>
      </c>
      <c r="J17" s="535"/>
      <c r="K17" s="535"/>
      <c r="L17" s="535"/>
      <c r="M17" s="535"/>
      <c r="N17" s="535"/>
      <c r="O17" s="535"/>
      <c r="P17" s="528"/>
      <c r="Q17" s="536"/>
    </row>
    <row r="18" spans="1:17" ht="14.4" customHeight="1" x14ac:dyDescent="0.3">
      <c r="A18" s="522" t="s">
        <v>1006</v>
      </c>
      <c r="B18" s="523" t="s">
        <v>915</v>
      </c>
      <c r="C18" s="523" t="s">
        <v>939</v>
      </c>
      <c r="D18" s="523" t="s">
        <v>952</v>
      </c>
      <c r="E18" s="523" t="s">
        <v>953</v>
      </c>
      <c r="F18" s="535"/>
      <c r="G18" s="535"/>
      <c r="H18" s="535"/>
      <c r="I18" s="535"/>
      <c r="J18" s="535">
        <v>1</v>
      </c>
      <c r="K18" s="535">
        <v>70</v>
      </c>
      <c r="L18" s="535"/>
      <c r="M18" s="535">
        <v>70</v>
      </c>
      <c r="N18" s="535"/>
      <c r="O18" s="535"/>
      <c r="P18" s="528"/>
      <c r="Q18" s="536"/>
    </row>
    <row r="19" spans="1:17" ht="14.4" customHeight="1" x14ac:dyDescent="0.3">
      <c r="A19" s="522" t="s">
        <v>1006</v>
      </c>
      <c r="B19" s="523" t="s">
        <v>915</v>
      </c>
      <c r="C19" s="523" t="s">
        <v>939</v>
      </c>
      <c r="D19" s="523" t="s">
        <v>954</v>
      </c>
      <c r="E19" s="523" t="s">
        <v>955</v>
      </c>
      <c r="F19" s="535"/>
      <c r="G19" s="535"/>
      <c r="H19" s="535"/>
      <c r="I19" s="535"/>
      <c r="J19" s="535">
        <v>1</v>
      </c>
      <c r="K19" s="535">
        <v>35</v>
      </c>
      <c r="L19" s="535"/>
      <c r="M19" s="535">
        <v>35</v>
      </c>
      <c r="N19" s="535"/>
      <c r="O19" s="535"/>
      <c r="P19" s="528"/>
      <c r="Q19" s="536"/>
    </row>
    <row r="20" spans="1:17" ht="14.4" customHeight="1" x14ac:dyDescent="0.3">
      <c r="A20" s="522" t="s">
        <v>1006</v>
      </c>
      <c r="B20" s="523" t="s">
        <v>915</v>
      </c>
      <c r="C20" s="523" t="s">
        <v>939</v>
      </c>
      <c r="D20" s="523" t="s">
        <v>963</v>
      </c>
      <c r="E20" s="523" t="s">
        <v>964</v>
      </c>
      <c r="F20" s="535">
        <v>2</v>
      </c>
      <c r="G20" s="535">
        <v>338</v>
      </c>
      <c r="H20" s="535">
        <v>1</v>
      </c>
      <c r="I20" s="535">
        <v>169</v>
      </c>
      <c r="J20" s="535"/>
      <c r="K20" s="535"/>
      <c r="L20" s="535"/>
      <c r="M20" s="535"/>
      <c r="N20" s="535"/>
      <c r="O20" s="535"/>
      <c r="P20" s="528"/>
      <c r="Q20" s="536"/>
    </row>
    <row r="21" spans="1:17" ht="14.4" customHeight="1" x14ac:dyDescent="0.3">
      <c r="A21" s="522" t="s">
        <v>1006</v>
      </c>
      <c r="B21" s="523" t="s">
        <v>915</v>
      </c>
      <c r="C21" s="523" t="s">
        <v>939</v>
      </c>
      <c r="D21" s="523" t="s">
        <v>977</v>
      </c>
      <c r="E21" s="523" t="s">
        <v>978</v>
      </c>
      <c r="F21" s="535">
        <v>1</v>
      </c>
      <c r="G21" s="535">
        <v>330</v>
      </c>
      <c r="H21" s="535">
        <v>1</v>
      </c>
      <c r="I21" s="535">
        <v>330</v>
      </c>
      <c r="J21" s="535"/>
      <c r="K21" s="535"/>
      <c r="L21" s="535"/>
      <c r="M21" s="535"/>
      <c r="N21" s="535"/>
      <c r="O21" s="535"/>
      <c r="P21" s="528"/>
      <c r="Q21" s="536"/>
    </row>
    <row r="22" spans="1:17" ht="14.4" customHeight="1" x14ac:dyDescent="0.3">
      <c r="A22" s="522" t="s">
        <v>1006</v>
      </c>
      <c r="B22" s="523" t="s">
        <v>915</v>
      </c>
      <c r="C22" s="523" t="s">
        <v>939</v>
      </c>
      <c r="D22" s="523" t="s">
        <v>987</v>
      </c>
      <c r="E22" s="523"/>
      <c r="F22" s="535"/>
      <c r="G22" s="535"/>
      <c r="H22" s="535"/>
      <c r="I22" s="535"/>
      <c r="J22" s="535">
        <v>2</v>
      </c>
      <c r="K22" s="535">
        <v>486</v>
      </c>
      <c r="L22" s="535"/>
      <c r="M22" s="535">
        <v>243</v>
      </c>
      <c r="N22" s="535"/>
      <c r="O22" s="535"/>
      <c r="P22" s="528"/>
      <c r="Q22" s="536"/>
    </row>
    <row r="23" spans="1:17" ht="14.4" customHeight="1" x14ac:dyDescent="0.3">
      <c r="A23" s="522" t="s">
        <v>1006</v>
      </c>
      <c r="B23" s="523" t="s">
        <v>915</v>
      </c>
      <c r="C23" s="523" t="s">
        <v>939</v>
      </c>
      <c r="D23" s="523" t="s">
        <v>988</v>
      </c>
      <c r="E23" s="523" t="s">
        <v>989</v>
      </c>
      <c r="F23" s="535">
        <v>3</v>
      </c>
      <c r="G23" s="535">
        <v>1941</v>
      </c>
      <c r="H23" s="535">
        <v>1</v>
      </c>
      <c r="I23" s="535">
        <v>647</v>
      </c>
      <c r="J23" s="535">
        <v>3</v>
      </c>
      <c r="K23" s="535">
        <v>1959</v>
      </c>
      <c r="L23" s="535">
        <v>1.009273570324575</v>
      </c>
      <c r="M23" s="535">
        <v>653</v>
      </c>
      <c r="N23" s="535"/>
      <c r="O23" s="535"/>
      <c r="P23" s="528"/>
      <c r="Q23" s="536"/>
    </row>
    <row r="24" spans="1:17" ht="14.4" customHeight="1" thickBot="1" x14ac:dyDescent="0.35">
      <c r="A24" s="514" t="s">
        <v>1007</v>
      </c>
      <c r="B24" s="515" t="s">
        <v>915</v>
      </c>
      <c r="C24" s="515" t="s">
        <v>939</v>
      </c>
      <c r="D24" s="515" t="s">
        <v>988</v>
      </c>
      <c r="E24" s="515" t="s">
        <v>989</v>
      </c>
      <c r="F24" s="537">
        <v>2</v>
      </c>
      <c r="G24" s="537">
        <v>1290</v>
      </c>
      <c r="H24" s="537">
        <v>1</v>
      </c>
      <c r="I24" s="537">
        <v>645</v>
      </c>
      <c r="J24" s="537"/>
      <c r="K24" s="537"/>
      <c r="L24" s="537"/>
      <c r="M24" s="537"/>
      <c r="N24" s="537"/>
      <c r="O24" s="537"/>
      <c r="P24" s="520"/>
      <c r="Q24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545.49551999999994</v>
      </c>
      <c r="C5" s="29">
        <v>498.95971999999904</v>
      </c>
      <c r="D5" s="8"/>
      <c r="E5" s="117">
        <v>513.75162999999907</v>
      </c>
      <c r="F5" s="28">
        <v>692.03907428192201</v>
      </c>
      <c r="G5" s="116">
        <f>E5-F5</f>
        <v>-178.28744428192294</v>
      </c>
      <c r="H5" s="122">
        <f>IF(F5&lt;0.00000001,"",E5/F5)</f>
        <v>0.74237373161780107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77.436540000000008</v>
      </c>
      <c r="C6" s="31">
        <v>82.187720000000013</v>
      </c>
      <c r="D6" s="8"/>
      <c r="E6" s="118">
        <v>65.470349999999002</v>
      </c>
      <c r="F6" s="30">
        <v>82.542857451923993</v>
      </c>
      <c r="G6" s="119">
        <f>E6-F6</f>
        <v>-17.072507451924992</v>
      </c>
      <c r="H6" s="123">
        <f>IF(F6&lt;0.00000001,"",E6/F6)</f>
        <v>0.79316796172377901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7193.4603600000037</v>
      </c>
      <c r="C7" s="31">
        <v>7699.9281300000021</v>
      </c>
      <c r="D7" s="8"/>
      <c r="E7" s="118">
        <v>7859.2764700000043</v>
      </c>
      <c r="F7" s="30">
        <v>7468.0006742072601</v>
      </c>
      <c r="G7" s="119">
        <f>E7-F7</f>
        <v>391.27579579274425</v>
      </c>
      <c r="H7" s="123">
        <f>IF(F7&lt;0.00000001,"",E7/F7)</f>
        <v>1.0523936476256786</v>
      </c>
    </row>
    <row r="8" spans="1:8" ht="14.4" customHeight="1" thickBot="1" x14ac:dyDescent="0.35">
      <c r="A8" s="1" t="s">
        <v>76</v>
      </c>
      <c r="B8" s="11">
        <v>1807.7099199999996</v>
      </c>
      <c r="C8" s="33">
        <v>1926.5891100000008</v>
      </c>
      <c r="D8" s="8"/>
      <c r="E8" s="120">
        <v>1845.4649500000019</v>
      </c>
      <c r="F8" s="32">
        <v>1821.9376177197287</v>
      </c>
      <c r="G8" s="121">
        <f>E8-F8</f>
        <v>23.527332280273185</v>
      </c>
      <c r="H8" s="124">
        <f>IF(F8&lt;0.00000001,"",E8/F8)</f>
        <v>1.0129133577634337</v>
      </c>
    </row>
    <row r="9" spans="1:8" ht="14.4" customHeight="1" thickBot="1" x14ac:dyDescent="0.35">
      <c r="A9" s="2" t="s">
        <v>77</v>
      </c>
      <c r="B9" s="3">
        <v>9624.1023400000031</v>
      </c>
      <c r="C9" s="35">
        <v>10207.664680000002</v>
      </c>
      <c r="D9" s="8"/>
      <c r="E9" s="3">
        <v>10283.963400000004</v>
      </c>
      <c r="F9" s="34">
        <v>10064.520223660835</v>
      </c>
      <c r="G9" s="34">
        <f>E9-F9</f>
        <v>219.44317633916944</v>
      </c>
      <c r="H9" s="125">
        <f>IF(F9&lt;0.00000001,"",E9/F9)</f>
        <v>1.0218036400605841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1987.7080000000001</v>
      </c>
      <c r="C11" s="29">
        <f>IF(ISERROR(VLOOKUP("Celkem:",'ZV Vykáz.-A'!A:F,4,0)),0,VLOOKUP("Celkem:",'ZV Vykáz.-A'!A:F,4,0)/1000)</f>
        <v>2267.5683100000001</v>
      </c>
      <c r="D11" s="8"/>
      <c r="E11" s="117">
        <f>IF(ISERROR(VLOOKUP("Celkem:",'ZV Vykáz.-A'!A:F,6,0)),0,VLOOKUP("Celkem:",'ZV Vykáz.-A'!A:F,6,0)/1000)</f>
        <v>2287.6196500000001</v>
      </c>
      <c r="F11" s="28">
        <f>B11</f>
        <v>1987.7080000000001</v>
      </c>
      <c r="G11" s="116">
        <f>E11-F11</f>
        <v>299.91165000000001</v>
      </c>
      <c r="H11" s="122">
        <f>IF(F11&lt;0.00000001,"",E11/F11)</f>
        <v>1.1508831528574619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1987.7080000000001</v>
      </c>
      <c r="C13" s="37">
        <f>SUM(C11:C12)</f>
        <v>2267.5683100000001</v>
      </c>
      <c r="D13" s="8"/>
      <c r="E13" s="5">
        <f>SUM(E11:E12)</f>
        <v>2287.6196500000001</v>
      </c>
      <c r="F13" s="36">
        <f>SUM(F11:F12)</f>
        <v>1987.7080000000001</v>
      </c>
      <c r="G13" s="36">
        <f>E13-F13</f>
        <v>299.91165000000001</v>
      </c>
      <c r="H13" s="126">
        <f>IF(F13&lt;0.00000001,"",E13/F13)</f>
        <v>1.1508831528574619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0.206534378976689</v>
      </c>
      <c r="C15" s="39">
        <f>IF(C9=0,"",C13/C9)</f>
        <v>0.22214369114640625</v>
      </c>
      <c r="D15" s="8"/>
      <c r="E15" s="6">
        <f>IF(E9=0,"",E13/E9)</f>
        <v>0.22244533172881567</v>
      </c>
      <c r="F15" s="38">
        <f>IF(F9=0,"",F13/F9)</f>
        <v>0.19749654785600876</v>
      </c>
      <c r="G15" s="38">
        <f>IF(ISERROR(F15-E15),"",E15-F15)</f>
        <v>2.4948783872806912E-2</v>
      </c>
      <c r="H15" s="127">
        <f>IF(ISERROR(F15-E15),"",IF(F15&lt;0.00000001,"",E15/F15))</f>
        <v>1.1263251643820966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0.27364282331245338</v>
      </c>
      <c r="C4" s="201">
        <f t="shared" ref="C4:M4" si="0">(C10+C8)/C6</f>
        <v>0.26779401414919063</v>
      </c>
      <c r="D4" s="201">
        <f t="shared" si="0"/>
        <v>0.25909501546568453</v>
      </c>
      <c r="E4" s="201">
        <f t="shared" si="0"/>
        <v>0.24567548394567654</v>
      </c>
      <c r="F4" s="201">
        <f t="shared" si="0"/>
        <v>0.25101799281530063</v>
      </c>
      <c r="G4" s="201">
        <f t="shared" si="0"/>
        <v>0.25102298063867468</v>
      </c>
      <c r="H4" s="201">
        <f t="shared" si="0"/>
        <v>0.2253699845114821</v>
      </c>
      <c r="I4" s="201">
        <f t="shared" si="0"/>
        <v>0.21870749459916311</v>
      </c>
      <c r="J4" s="201">
        <f t="shared" si="0"/>
        <v>0.22463958006006293</v>
      </c>
      <c r="K4" s="201">
        <f t="shared" si="0"/>
        <v>0.23065784309484264</v>
      </c>
      <c r="L4" s="201">
        <f t="shared" si="0"/>
        <v>0.2317977312854296</v>
      </c>
      <c r="M4" s="201">
        <f t="shared" si="0"/>
        <v>0.22244531908777498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772.69800999999995</v>
      </c>
      <c r="G5" s="201">
        <f>IF(ISERROR(VLOOKUP($A5,'Man Tab'!$A:$Q,COLUMN()+2,0)),0,VLOOKUP($A5,'Man Tab'!$A:$Q,COLUMN()+2,0))</f>
        <v>799.88573000000099</v>
      </c>
      <c r="H5" s="201">
        <f>IF(ISERROR(VLOOKUP($A5,'Man Tab'!$A:$Q,COLUMN()+2,0)),0,VLOOKUP($A5,'Man Tab'!$A:$Q,COLUMN()+2,0))</f>
        <v>975.5489</v>
      </c>
      <c r="I5" s="201">
        <f>IF(ISERROR(VLOOKUP($A5,'Man Tab'!$A:$Q,COLUMN()+2,0)),0,VLOOKUP($A5,'Man Tab'!$A:$Q,COLUMN()+2,0))</f>
        <v>774.37408000000005</v>
      </c>
      <c r="J5" s="201">
        <f>IF(ISERROR(VLOOKUP($A5,'Man Tab'!$A:$Q,COLUMN()+2,0)),0,VLOOKUP($A5,'Man Tab'!$A:$Q,COLUMN()+2,0))</f>
        <v>757.56340999999998</v>
      </c>
      <c r="K5" s="201">
        <f>IF(ISERROR(VLOOKUP($A5,'Man Tab'!$A:$Q,COLUMN()+2,0)),0,VLOOKUP($A5,'Man Tab'!$A:$Q,COLUMN()+2,0))</f>
        <v>779.30713000000003</v>
      </c>
      <c r="L5" s="201">
        <f>IF(ISERROR(VLOOKUP($A5,'Man Tab'!$A:$Q,COLUMN()+2,0)),0,VLOOKUP($A5,'Man Tab'!$A:$Q,COLUMN()+2,0))</f>
        <v>953.94404999999904</v>
      </c>
      <c r="M5" s="201">
        <f>IF(ISERROR(VLOOKUP($A5,'Man Tab'!$A:$Q,COLUMN()+2,0)),0,VLOOKUP($A5,'Man Tab'!$A:$Q,COLUMN()+2,0))</f>
        <v>978.977980000005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4264.3621199999998</v>
      </c>
      <c r="G6" s="203">
        <f t="shared" si="1"/>
        <v>5064.2478500000007</v>
      </c>
      <c r="H6" s="203">
        <f t="shared" si="1"/>
        <v>6039.7967500000004</v>
      </c>
      <c r="I6" s="203">
        <f t="shared" si="1"/>
        <v>6814.1708300000009</v>
      </c>
      <c r="J6" s="203">
        <f t="shared" si="1"/>
        <v>7571.7342400000007</v>
      </c>
      <c r="K6" s="203">
        <f t="shared" si="1"/>
        <v>8351.0413700000008</v>
      </c>
      <c r="L6" s="203">
        <f t="shared" si="1"/>
        <v>9304.9854199999991</v>
      </c>
      <c r="M6" s="203">
        <f t="shared" si="1"/>
        <v>10283.963400000004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230405.63999999998</v>
      </c>
      <c r="C9" s="202">
        <v>207799.32</v>
      </c>
      <c r="D9" s="202">
        <v>202980.33000000002</v>
      </c>
      <c r="E9" s="202">
        <v>216630.97999999998</v>
      </c>
      <c r="F9" s="202">
        <v>212615.34999999998</v>
      </c>
      <c r="G9" s="202">
        <v>200810.97</v>
      </c>
      <c r="H9" s="202">
        <v>89946.31</v>
      </c>
      <c r="I9" s="202">
        <v>129121.33</v>
      </c>
      <c r="J9" s="202">
        <v>210600.97000000003</v>
      </c>
      <c r="K9" s="202">
        <v>225321.99</v>
      </c>
      <c r="L9" s="202">
        <v>230641.31999999998</v>
      </c>
      <c r="M9" s="202">
        <v>130745.01</v>
      </c>
    </row>
    <row r="10" spans="1:13" ht="14.4" customHeight="1" x14ac:dyDescent="0.3">
      <c r="A10" s="202" t="s">
        <v>79</v>
      </c>
      <c r="B10" s="203">
        <f>B9/1000</f>
        <v>230.40563999999998</v>
      </c>
      <c r="C10" s="203">
        <f t="shared" ref="C10:M10" si="3">C9/1000+B10</f>
        <v>438.20495999999997</v>
      </c>
      <c r="D10" s="203">
        <f t="shared" si="3"/>
        <v>641.18529000000001</v>
      </c>
      <c r="E10" s="203">
        <f t="shared" si="3"/>
        <v>857.81627000000003</v>
      </c>
      <c r="F10" s="203">
        <f t="shared" si="3"/>
        <v>1070.4316200000001</v>
      </c>
      <c r="G10" s="203">
        <f t="shared" si="3"/>
        <v>1271.2425900000001</v>
      </c>
      <c r="H10" s="203">
        <f t="shared" si="3"/>
        <v>1361.1889000000001</v>
      </c>
      <c r="I10" s="203">
        <f t="shared" si="3"/>
        <v>1490.31023</v>
      </c>
      <c r="J10" s="203">
        <f t="shared" si="3"/>
        <v>1700.9112</v>
      </c>
      <c r="K10" s="203">
        <f t="shared" si="3"/>
        <v>1926.2331899999999</v>
      </c>
      <c r="L10" s="203">
        <f t="shared" si="3"/>
        <v>2156.8745100000001</v>
      </c>
      <c r="M10" s="203">
        <f t="shared" si="3"/>
        <v>2287.6195200000002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0.19749654785600876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0.19749654785600876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692.03907428192201</v>
      </c>
      <c r="C7" s="52">
        <v>57.669922856825998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50.737789999999997</v>
      </c>
      <c r="I7" s="52">
        <v>77.269660000000002</v>
      </c>
      <c r="J7" s="52">
        <v>27.335799999999999</v>
      </c>
      <c r="K7" s="52">
        <v>36.873130000000003</v>
      </c>
      <c r="L7" s="52">
        <v>31.799890000000001</v>
      </c>
      <c r="M7" s="52">
        <v>42.968490000000003</v>
      </c>
      <c r="N7" s="52">
        <v>37.427849999999999</v>
      </c>
      <c r="O7" s="52">
        <v>38.849290000000003</v>
      </c>
      <c r="P7" s="53">
        <v>513.75162999999998</v>
      </c>
      <c r="Q7" s="95">
        <v>0.74237373161700004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82.542857451925002</v>
      </c>
      <c r="C9" s="52">
        <v>6.878571454327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4.4275000000000002</v>
      </c>
      <c r="I9" s="52">
        <v>5.4620199999999999</v>
      </c>
      <c r="J9" s="52">
        <v>7.27027</v>
      </c>
      <c r="K9" s="52">
        <v>4.3491400000000002</v>
      </c>
      <c r="L9" s="52">
        <v>7.8577399999999997</v>
      </c>
      <c r="M9" s="52">
        <v>7.2913199999999998</v>
      </c>
      <c r="N9" s="52">
        <v>6.9943599999990003</v>
      </c>
      <c r="O9" s="52">
        <v>7.6723999999999997</v>
      </c>
      <c r="P9" s="53">
        <v>65.470349999999996</v>
      </c>
      <c r="Q9" s="95">
        <v>0.79316796172299997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83.707587076886</v>
      </c>
      <c r="C11" s="52">
        <v>6.9756322564069997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5.2109699999999997</v>
      </c>
      <c r="I11" s="52">
        <v>5.1351800000000001</v>
      </c>
      <c r="J11" s="52">
        <v>3.17502</v>
      </c>
      <c r="K11" s="52">
        <v>5.6983600000000001</v>
      </c>
      <c r="L11" s="52">
        <v>6.0042200000000001</v>
      </c>
      <c r="M11" s="52">
        <v>4.7259599999999997</v>
      </c>
      <c r="N11" s="52">
        <v>8.4543999999989996</v>
      </c>
      <c r="O11" s="52">
        <v>6.71828</v>
      </c>
      <c r="P11" s="53">
        <v>62.749369999999999</v>
      </c>
      <c r="Q11" s="95">
        <v>0.749625836692</v>
      </c>
    </row>
    <row r="12" spans="1:17" ht="14.4" customHeight="1" x14ac:dyDescent="0.3">
      <c r="A12" s="15" t="s">
        <v>40</v>
      </c>
      <c r="B12" s="51">
        <v>1.1985341599420001</v>
      </c>
      <c r="C12" s="52">
        <v>9.9877846660999997E-2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3.1899999999999998E-2</v>
      </c>
      <c r="L12" s="52">
        <v>0</v>
      </c>
      <c r="M12" s="52">
        <v>0</v>
      </c>
      <c r="N12" s="52">
        <v>0</v>
      </c>
      <c r="O12" s="52">
        <v>0</v>
      </c>
      <c r="P12" s="53">
        <v>0.41389999999999999</v>
      </c>
      <c r="Q12" s="95">
        <v>0.34533850918300002</v>
      </c>
    </row>
    <row r="13" spans="1:17" ht="14.4" customHeight="1" x14ac:dyDescent="0.3">
      <c r="A13" s="15" t="s">
        <v>41</v>
      </c>
      <c r="B13" s="51">
        <v>3.8554150832979999</v>
      </c>
      <c r="C13" s="52">
        <v>0.32128459027400003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0.77017000000000002</v>
      </c>
      <c r="I13" s="52">
        <v>0.43017</v>
      </c>
      <c r="J13" s="52">
        <v>0.38236999999999999</v>
      </c>
      <c r="K13" s="52">
        <v>0.38236999999999999</v>
      </c>
      <c r="L13" s="52">
        <v>1.3673200000000001</v>
      </c>
      <c r="M13" s="52">
        <v>0.72057000000000004</v>
      </c>
      <c r="N13" s="52">
        <v>0.33456999999999998</v>
      </c>
      <c r="O13" s="52">
        <v>0.98675000000000002</v>
      </c>
      <c r="P13" s="53">
        <v>7.2147300000000003</v>
      </c>
      <c r="Q13" s="95">
        <v>1.8713237988960001</v>
      </c>
    </row>
    <row r="14" spans="1:17" ht="14.4" customHeight="1" x14ac:dyDescent="0.3">
      <c r="A14" s="15" t="s">
        <v>42</v>
      </c>
      <c r="B14" s="51">
        <v>1163.47329260783</v>
      </c>
      <c r="C14" s="52">
        <v>96.956107717319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71.233999999999995</v>
      </c>
      <c r="I14" s="52">
        <v>60.399000000000001</v>
      </c>
      <c r="J14" s="52">
        <v>56.244999999999997</v>
      </c>
      <c r="K14" s="52">
        <v>58.133000000000003</v>
      </c>
      <c r="L14" s="52">
        <v>61.082999999999998</v>
      </c>
      <c r="M14" s="52">
        <v>100.89</v>
      </c>
      <c r="N14" s="52">
        <v>116.124</v>
      </c>
      <c r="O14" s="52">
        <v>133.01500000000101</v>
      </c>
      <c r="P14" s="53">
        <v>1151.635</v>
      </c>
      <c r="Q14" s="95">
        <v>0.98982504137899996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52.728335883112997</v>
      </c>
      <c r="C17" s="52">
        <v>4.3940279902589996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15.696999999999999</v>
      </c>
      <c r="I17" s="52">
        <v>1.03528</v>
      </c>
      <c r="J17" s="52">
        <v>2.3581099999999999</v>
      </c>
      <c r="K17" s="52">
        <v>0.54149999999999998</v>
      </c>
      <c r="L17" s="52">
        <v>0</v>
      </c>
      <c r="M17" s="52">
        <v>1.86832</v>
      </c>
      <c r="N17" s="52">
        <v>9.197349999999</v>
      </c>
      <c r="O17" s="52">
        <v>0</v>
      </c>
      <c r="P17" s="53">
        <v>38.484459999999999</v>
      </c>
      <c r="Q17" s="95">
        <v>0.72986297320799998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0.66400000000000003</v>
      </c>
      <c r="I18" s="52">
        <v>0</v>
      </c>
      <c r="J18" s="52">
        <v>0.69899999999999995</v>
      </c>
      <c r="K18" s="52">
        <v>0</v>
      </c>
      <c r="L18" s="52">
        <v>0.628</v>
      </c>
      <c r="M18" s="52">
        <v>0</v>
      </c>
      <c r="N18" s="52">
        <v>0</v>
      </c>
      <c r="O18" s="52">
        <v>0.628</v>
      </c>
      <c r="P18" s="53">
        <v>3.7690000000000001</v>
      </c>
      <c r="Q18" s="95" t="s">
        <v>247</v>
      </c>
    </row>
    <row r="19" spans="1:17" ht="14.4" customHeight="1" x14ac:dyDescent="0.3">
      <c r="A19" s="15" t="s">
        <v>47</v>
      </c>
      <c r="B19" s="51">
        <v>210.9737462752</v>
      </c>
      <c r="C19" s="52">
        <v>17.581145522932999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16.753810000000001</v>
      </c>
      <c r="I19" s="52">
        <v>29.206669999999999</v>
      </c>
      <c r="J19" s="52">
        <v>15.14509</v>
      </c>
      <c r="K19" s="52">
        <v>13.354290000000001</v>
      </c>
      <c r="L19" s="52">
        <v>17.054559999999999</v>
      </c>
      <c r="M19" s="52">
        <v>13.534380000000001</v>
      </c>
      <c r="N19" s="52">
        <v>28.578199999999999</v>
      </c>
      <c r="O19" s="52">
        <v>15.017860000000001</v>
      </c>
      <c r="P19" s="53">
        <v>251.03638000000001</v>
      </c>
      <c r="Q19" s="95">
        <v>1.18989392961</v>
      </c>
    </row>
    <row r="20" spans="1:17" ht="14.4" customHeight="1" x14ac:dyDescent="0.3">
      <c r="A20" s="15" t="s">
        <v>48</v>
      </c>
      <c r="B20" s="51">
        <v>7468.0006742072601</v>
      </c>
      <c r="C20" s="52">
        <v>622.33338951727103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581.76877000000002</v>
      </c>
      <c r="I20" s="52">
        <v>585.84525000000099</v>
      </c>
      <c r="J20" s="52">
        <v>837.50427999999999</v>
      </c>
      <c r="K20" s="52">
        <v>629.57638999999995</v>
      </c>
      <c r="L20" s="52">
        <v>591.22400000000005</v>
      </c>
      <c r="M20" s="52">
        <v>581.87409000000002</v>
      </c>
      <c r="N20" s="52">
        <v>721.39931999999897</v>
      </c>
      <c r="O20" s="52">
        <v>749.82868000000303</v>
      </c>
      <c r="P20" s="53">
        <v>7859.2764700000098</v>
      </c>
      <c r="Q20" s="95">
        <v>1.052393647625</v>
      </c>
    </row>
    <row r="21" spans="1:17" ht="14.4" customHeight="1" x14ac:dyDescent="0.3">
      <c r="A21" s="16" t="s">
        <v>49</v>
      </c>
      <c r="B21" s="51">
        <v>306.000706633454</v>
      </c>
      <c r="C21" s="52">
        <v>25.500058886121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25.434000000000001</v>
      </c>
      <c r="I21" s="52">
        <v>25.434000000000001</v>
      </c>
      <c r="J21" s="52">
        <v>25.434000000000001</v>
      </c>
      <c r="K21" s="52">
        <v>25.434000000000001</v>
      </c>
      <c r="L21" s="52">
        <v>25.434000000000001</v>
      </c>
      <c r="M21" s="52">
        <v>25.434000000000001</v>
      </c>
      <c r="N21" s="52">
        <v>25.434000000000001</v>
      </c>
      <c r="O21" s="52">
        <v>25.434000000000001</v>
      </c>
      <c r="P21" s="53">
        <v>305.20800000000003</v>
      </c>
      <c r="Q21" s="95">
        <v>0.99740946142800002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9.6684999999999999</v>
      </c>
      <c r="J22" s="52">
        <v>0</v>
      </c>
      <c r="K22" s="52">
        <v>0</v>
      </c>
      <c r="L22" s="52">
        <v>15.11068</v>
      </c>
      <c r="M22" s="52">
        <v>0</v>
      </c>
      <c r="N22" s="52">
        <v>0</v>
      </c>
      <c r="O22" s="52">
        <v>0</v>
      </c>
      <c r="P22" s="53">
        <v>24.77918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52</v>
      </c>
      <c r="B24" s="51">
        <v>3.6379788070917101E-12</v>
      </c>
      <c r="C24" s="52">
        <v>2.2737367544323201E-13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0</v>
      </c>
      <c r="J24" s="52">
        <v>-4.0000000126383397E-5</v>
      </c>
      <c r="K24" s="52">
        <v>0</v>
      </c>
      <c r="L24" s="52">
        <v>-1.13686837721616E-13</v>
      </c>
      <c r="M24" s="52">
        <v>1.13686837721616E-13</v>
      </c>
      <c r="N24" s="52">
        <v>0</v>
      </c>
      <c r="O24" s="52">
        <v>0.82772000000000001</v>
      </c>
      <c r="P24" s="53">
        <v>0.17493</v>
      </c>
      <c r="Q24" s="95"/>
    </row>
    <row r="25" spans="1:17" ht="14.4" customHeight="1" x14ac:dyDescent="0.3">
      <c r="A25" s="17" t="s">
        <v>53</v>
      </c>
      <c r="B25" s="54">
        <v>10064.5202236608</v>
      </c>
      <c r="C25" s="55">
        <v>838.71001863840297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772.69800999999995</v>
      </c>
      <c r="I25" s="55">
        <v>799.88573000000099</v>
      </c>
      <c r="J25" s="55">
        <v>975.5489</v>
      </c>
      <c r="K25" s="55">
        <v>774.37408000000005</v>
      </c>
      <c r="L25" s="55">
        <v>757.56340999999998</v>
      </c>
      <c r="M25" s="55">
        <v>779.30713000000003</v>
      </c>
      <c r="N25" s="55">
        <v>953.94404999999904</v>
      </c>
      <c r="O25" s="55">
        <v>978.977980000005</v>
      </c>
      <c r="P25" s="56">
        <v>10283.963400000001</v>
      </c>
      <c r="Q25" s="96">
        <v>1.0218036400599999</v>
      </c>
    </row>
    <row r="26" spans="1:17" ht="14.4" customHeight="1" x14ac:dyDescent="0.3">
      <c r="A26" s="15" t="s">
        <v>54</v>
      </c>
      <c r="B26" s="51">
        <v>1430.14749503029</v>
      </c>
      <c r="C26" s="52">
        <v>119.17895791919101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90.815299999999993</v>
      </c>
      <c r="I26" s="52">
        <v>155.28951000000001</v>
      </c>
      <c r="J26" s="52">
        <v>110.4598</v>
      </c>
      <c r="K26" s="52">
        <v>111.87139999999999</v>
      </c>
      <c r="L26" s="52">
        <v>109.98255</v>
      </c>
      <c r="M26" s="52">
        <v>98.350639999999999</v>
      </c>
      <c r="N26" s="52">
        <v>134.86485999999999</v>
      </c>
      <c r="O26" s="52">
        <v>137.17590000000001</v>
      </c>
      <c r="P26" s="53">
        <v>1370.25926</v>
      </c>
      <c r="Q26" s="95">
        <v>0.95812443454999996</v>
      </c>
    </row>
    <row r="27" spans="1:17" ht="14.4" customHeight="1" x14ac:dyDescent="0.3">
      <c r="A27" s="18" t="s">
        <v>55</v>
      </c>
      <c r="B27" s="54">
        <v>11494.6677186911</v>
      </c>
      <c r="C27" s="55">
        <v>957.88897655759399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863.51331000000005</v>
      </c>
      <c r="I27" s="55">
        <v>955.17524000000105</v>
      </c>
      <c r="J27" s="55">
        <v>1086.0087000000001</v>
      </c>
      <c r="K27" s="55">
        <v>886.24548000000004</v>
      </c>
      <c r="L27" s="55">
        <v>867.54596000000004</v>
      </c>
      <c r="M27" s="55">
        <v>877.65777000000003</v>
      </c>
      <c r="N27" s="55">
        <v>1088.80891</v>
      </c>
      <c r="O27" s="55">
        <v>1116.1538800000001</v>
      </c>
      <c r="P27" s="56">
        <v>11654.222659999999</v>
      </c>
      <c r="Q27" s="96">
        <v>1.0138807789149999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463.22386999999998</v>
      </c>
      <c r="I28" s="52">
        <v>458.70021000000003</v>
      </c>
      <c r="J28" s="52">
        <v>350.76425</v>
      </c>
      <c r="K28" s="52">
        <v>482.51310000000001</v>
      </c>
      <c r="L28" s="52">
        <v>394.15705000000003</v>
      </c>
      <c r="M28" s="52">
        <v>409.00362999999999</v>
      </c>
      <c r="N28" s="52">
        <v>413.92450000000002</v>
      </c>
      <c r="O28" s="52">
        <v>373.03510999999997</v>
      </c>
      <c r="P28" s="53">
        <v>4811.7146899999998</v>
      </c>
      <c r="Q28" s="95">
        <v>1.0803776115870001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10064.5202236608</v>
      </c>
      <c r="G6" s="406">
        <v>10064.5202236608</v>
      </c>
      <c r="H6" s="408">
        <v>978.977980000005</v>
      </c>
      <c r="I6" s="405">
        <v>10283.963400000001</v>
      </c>
      <c r="J6" s="406">
        <v>219.443176339166</v>
      </c>
      <c r="K6" s="409">
        <v>1.0218036400599999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2026.8167606618099</v>
      </c>
      <c r="G7" s="406">
        <v>2026.8167606618099</v>
      </c>
      <c r="H7" s="408">
        <v>187.24172000000101</v>
      </c>
      <c r="I7" s="405">
        <v>1801.2349400000001</v>
      </c>
      <c r="J7" s="406">
        <v>-225.58182066180899</v>
      </c>
      <c r="K7" s="409">
        <v>0.88870142331500002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863.34346805397502</v>
      </c>
      <c r="G8" s="406">
        <v>863.34346805397502</v>
      </c>
      <c r="H8" s="408">
        <v>54.22672</v>
      </c>
      <c r="I8" s="405">
        <v>649.59993999999995</v>
      </c>
      <c r="J8" s="406">
        <v>-213.74352805397501</v>
      </c>
      <c r="K8" s="409">
        <v>0.75242353018999997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-4.0000000000000003E-5</v>
      </c>
      <c r="J9" s="411">
        <v>-4.0000000000000003E-5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-4.0000000000000003E-5</v>
      </c>
      <c r="J10" s="406">
        <v>-4.0000000000000003E-5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692.03907428192201</v>
      </c>
      <c r="G11" s="411">
        <v>692.03907428192201</v>
      </c>
      <c r="H11" s="413">
        <v>38.849290000000003</v>
      </c>
      <c r="I11" s="410">
        <v>513.75162999999998</v>
      </c>
      <c r="J11" s="411">
        <v>-178.28744428192201</v>
      </c>
      <c r="K11" s="418">
        <v>0.74237373161700004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692.03907428192201</v>
      </c>
      <c r="G12" s="406">
        <v>692.03907428192201</v>
      </c>
      <c r="H12" s="408">
        <v>38.849290000000003</v>
      </c>
      <c r="I12" s="405">
        <v>513.75162999999998</v>
      </c>
      <c r="J12" s="406">
        <v>-178.28744428192201</v>
      </c>
      <c r="K12" s="409">
        <v>0.74237373161700004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82.542857451925002</v>
      </c>
      <c r="G13" s="411">
        <v>82.542857451925002</v>
      </c>
      <c r="H13" s="413">
        <v>7.6723999999999997</v>
      </c>
      <c r="I13" s="410">
        <v>65.470349999999996</v>
      </c>
      <c r="J13" s="411">
        <v>-17.072507451924999</v>
      </c>
      <c r="K13" s="418">
        <v>0.79316796172299997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17.542851583758999</v>
      </c>
      <c r="G14" s="406">
        <v>17.542851583758999</v>
      </c>
      <c r="H14" s="408">
        <v>0.98009999999999997</v>
      </c>
      <c r="I14" s="405">
        <v>16.88176</v>
      </c>
      <c r="J14" s="406">
        <v>-0.66109158375900001</v>
      </c>
      <c r="K14" s="409">
        <v>0.962315614391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2.0000001805580001</v>
      </c>
      <c r="G15" s="406">
        <v>2.0000001805580001</v>
      </c>
      <c r="H15" s="408">
        <v>0.2213</v>
      </c>
      <c r="I15" s="405">
        <v>2.2842699999999998</v>
      </c>
      <c r="J15" s="406">
        <v>0.28426981944099999</v>
      </c>
      <c r="K15" s="409">
        <v>1.1421348968880001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25.000002256986999</v>
      </c>
      <c r="G16" s="406">
        <v>25.000002256986999</v>
      </c>
      <c r="H16" s="408">
        <v>3.2639999999999998</v>
      </c>
      <c r="I16" s="405">
        <v>23.676290000000002</v>
      </c>
      <c r="J16" s="406">
        <v>-1.3237122569869999</v>
      </c>
      <c r="K16" s="409">
        <v>0.94705151450000002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30.000002708383999</v>
      </c>
      <c r="G17" s="406">
        <v>30.000002708383999</v>
      </c>
      <c r="H17" s="408">
        <v>2.4510000000000001</v>
      </c>
      <c r="I17" s="405">
        <v>13.887029999999999</v>
      </c>
      <c r="J17" s="406">
        <v>-16.112972708384</v>
      </c>
      <c r="K17" s="409">
        <v>0.46290095820900001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5.0000004513969998</v>
      </c>
      <c r="G18" s="406">
        <v>5.0000004513969998</v>
      </c>
      <c r="H18" s="408">
        <v>0.48</v>
      </c>
      <c r="I18" s="405">
        <v>5.9169999999999998</v>
      </c>
      <c r="J18" s="406">
        <v>0.91699954860199995</v>
      </c>
      <c r="K18" s="409">
        <v>1.1833998931630001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3.000000270838</v>
      </c>
      <c r="G19" s="406">
        <v>3.000000270838</v>
      </c>
      <c r="H19" s="408">
        <v>0.27600000000000002</v>
      </c>
      <c r="I19" s="405">
        <v>2.8239999999999998</v>
      </c>
      <c r="J19" s="406">
        <v>-0.17600027083799999</v>
      </c>
      <c r="K19" s="409">
        <v>0.94133324834999998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83.707587076886</v>
      </c>
      <c r="G20" s="411">
        <v>83.707587076886</v>
      </c>
      <c r="H20" s="413">
        <v>6.71828</v>
      </c>
      <c r="I20" s="410">
        <v>62.749369999999999</v>
      </c>
      <c r="J20" s="411">
        <v>-20.958217076886001</v>
      </c>
      <c r="K20" s="418">
        <v>0.749625836692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9.3666148303450001</v>
      </c>
      <c r="G21" s="406">
        <v>9.3666148303450001</v>
      </c>
      <c r="H21" s="408">
        <v>0</v>
      </c>
      <c r="I21" s="405">
        <v>0</v>
      </c>
      <c r="J21" s="406">
        <v>-9.3666148303450001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0.81644452732999995</v>
      </c>
      <c r="G22" s="406">
        <v>0.81644452732999995</v>
      </c>
      <c r="H22" s="408">
        <v>3.6179999999999997E-2</v>
      </c>
      <c r="I22" s="405">
        <v>0.27798</v>
      </c>
      <c r="J22" s="406">
        <v>-0.53846452733000005</v>
      </c>
      <c r="K22" s="409">
        <v>0.34047628552100001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11.539128390142</v>
      </c>
      <c r="G23" s="406">
        <v>11.539128390142</v>
      </c>
      <c r="H23" s="408">
        <v>1.19156</v>
      </c>
      <c r="I23" s="405">
        <v>12.123530000000001</v>
      </c>
      <c r="J23" s="406">
        <v>0.58440160985699996</v>
      </c>
      <c r="K23" s="409">
        <v>1.050645212541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30.880345233008001</v>
      </c>
      <c r="G24" s="406">
        <v>30.880345233008001</v>
      </c>
      <c r="H24" s="408">
        <v>2.7032400000000001</v>
      </c>
      <c r="I24" s="405">
        <v>23.839030000000001</v>
      </c>
      <c r="J24" s="406">
        <v>-7.0413152330080004</v>
      </c>
      <c r="K24" s="409">
        <v>0.77198068286199995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1.619593333696</v>
      </c>
      <c r="G25" s="406">
        <v>1.619593333696</v>
      </c>
      <c r="H25" s="408">
        <v>0</v>
      </c>
      <c r="I25" s="405">
        <v>1.3509</v>
      </c>
      <c r="J25" s="406">
        <v>-0.26869333369600001</v>
      </c>
      <c r="K25" s="409">
        <v>0.83409827139500003</v>
      </c>
    </row>
    <row r="26" spans="1:11" ht="14.4" customHeight="1" thickBot="1" x14ac:dyDescent="0.35">
      <c r="A26" s="427" t="s">
        <v>270</v>
      </c>
      <c r="B26" s="405">
        <v>0</v>
      </c>
      <c r="C26" s="405">
        <v>0</v>
      </c>
      <c r="D26" s="406">
        <v>0</v>
      </c>
      <c r="E26" s="407">
        <v>1</v>
      </c>
      <c r="F26" s="405">
        <v>0</v>
      </c>
      <c r="G26" s="406">
        <v>0</v>
      </c>
      <c r="H26" s="408">
        <v>4.598E-2</v>
      </c>
      <c r="I26" s="405">
        <v>4.598E-2</v>
      </c>
      <c r="J26" s="406">
        <v>4.598E-2</v>
      </c>
      <c r="K26" s="416" t="s">
        <v>265</v>
      </c>
    </row>
    <row r="27" spans="1:11" ht="14.4" customHeight="1" thickBot="1" x14ac:dyDescent="0.35">
      <c r="A27" s="427" t="s">
        <v>271</v>
      </c>
      <c r="B27" s="405">
        <v>0</v>
      </c>
      <c r="C27" s="405">
        <v>5.3359999999999998E-2</v>
      </c>
      <c r="D27" s="406">
        <v>5.3359999999999998E-2</v>
      </c>
      <c r="E27" s="415" t="s">
        <v>265</v>
      </c>
      <c r="F27" s="405">
        <v>5.0093428382000003E-2</v>
      </c>
      <c r="G27" s="406">
        <v>5.0093428382000003E-2</v>
      </c>
      <c r="H27" s="408">
        <v>0</v>
      </c>
      <c r="I27" s="405">
        <v>3.159E-2</v>
      </c>
      <c r="J27" s="406">
        <v>-1.8503428382E-2</v>
      </c>
      <c r="K27" s="409">
        <v>0.63062164080299998</v>
      </c>
    </row>
    <row r="28" spans="1:11" ht="14.4" customHeight="1" thickBot="1" x14ac:dyDescent="0.35">
      <c r="A28" s="427" t="s">
        <v>272</v>
      </c>
      <c r="B28" s="405">
        <v>30.929020049605001</v>
      </c>
      <c r="C28" s="405">
        <v>22.07751</v>
      </c>
      <c r="D28" s="406">
        <v>-8.8515100496050003</v>
      </c>
      <c r="E28" s="407">
        <v>0.71381214033200002</v>
      </c>
      <c r="F28" s="405">
        <v>24.916949492238</v>
      </c>
      <c r="G28" s="406">
        <v>24.916949492238</v>
      </c>
      <c r="H28" s="408">
        <v>2.47234</v>
      </c>
      <c r="I28" s="405">
        <v>20.193280000000001</v>
      </c>
      <c r="J28" s="406">
        <v>-4.7236694922379998</v>
      </c>
      <c r="K28" s="409">
        <v>0.81042344313799997</v>
      </c>
    </row>
    <row r="29" spans="1:11" ht="14.4" customHeight="1" thickBot="1" x14ac:dyDescent="0.35">
      <c r="A29" s="427" t="s">
        <v>273</v>
      </c>
      <c r="B29" s="405">
        <v>2.9999999055069999</v>
      </c>
      <c r="C29" s="405">
        <v>6.0205200000000003</v>
      </c>
      <c r="D29" s="406">
        <v>3.0205200944919999</v>
      </c>
      <c r="E29" s="407">
        <v>2.0068400632099999</v>
      </c>
      <c r="F29" s="405">
        <v>4.5184178417409999</v>
      </c>
      <c r="G29" s="406">
        <v>4.5184178417409999</v>
      </c>
      <c r="H29" s="408">
        <v>0.26898</v>
      </c>
      <c r="I29" s="405">
        <v>4.8870800000000001</v>
      </c>
      <c r="J29" s="406">
        <v>0.36866215825799997</v>
      </c>
      <c r="K29" s="409">
        <v>1.0815909840939999</v>
      </c>
    </row>
    <row r="30" spans="1:11" ht="14.4" customHeight="1" thickBot="1" x14ac:dyDescent="0.35">
      <c r="A30" s="426" t="s">
        <v>274</v>
      </c>
      <c r="B30" s="410">
        <v>4.2952421738269999</v>
      </c>
      <c r="C30" s="410">
        <v>0.71338999999999997</v>
      </c>
      <c r="D30" s="411">
        <v>-3.5818521738269999</v>
      </c>
      <c r="E30" s="417">
        <v>0.16608842322</v>
      </c>
      <c r="F30" s="410">
        <v>1.1985341599420001</v>
      </c>
      <c r="G30" s="411">
        <v>1.1985341599420001</v>
      </c>
      <c r="H30" s="413">
        <v>0</v>
      </c>
      <c r="I30" s="410">
        <v>0.41389999999999999</v>
      </c>
      <c r="J30" s="411">
        <v>-0.78463415994200003</v>
      </c>
      <c r="K30" s="418">
        <v>0.34533850918300002</v>
      </c>
    </row>
    <row r="31" spans="1:11" ht="14.4" customHeight="1" thickBot="1" x14ac:dyDescent="0.35">
      <c r="A31" s="427" t="s">
        <v>275</v>
      </c>
      <c r="B31" s="405">
        <v>0.29524229981700001</v>
      </c>
      <c r="C31" s="405">
        <v>0.41624</v>
      </c>
      <c r="D31" s="406">
        <v>0.120997700182</v>
      </c>
      <c r="E31" s="407">
        <v>1.409825083523</v>
      </c>
      <c r="F31" s="405">
        <v>0.85346690561500005</v>
      </c>
      <c r="G31" s="406">
        <v>0.85346690561500005</v>
      </c>
      <c r="H31" s="408">
        <v>0</v>
      </c>
      <c r="I31" s="405">
        <v>0</v>
      </c>
      <c r="J31" s="406">
        <v>-0.85346690561500005</v>
      </c>
      <c r="K31" s="409">
        <v>0</v>
      </c>
    </row>
    <row r="32" spans="1:11" ht="14.4" customHeight="1" thickBot="1" x14ac:dyDescent="0.35">
      <c r="A32" s="427" t="s">
        <v>276</v>
      </c>
      <c r="B32" s="405">
        <v>3.9999998740090001</v>
      </c>
      <c r="C32" s="405">
        <v>0.29715000000000003</v>
      </c>
      <c r="D32" s="406">
        <v>-3.7028498740089999</v>
      </c>
      <c r="E32" s="407">
        <v>7.4287502339E-2</v>
      </c>
      <c r="F32" s="405">
        <v>0.34506725432699997</v>
      </c>
      <c r="G32" s="406">
        <v>0.34506725432699997</v>
      </c>
      <c r="H32" s="408">
        <v>0</v>
      </c>
      <c r="I32" s="405">
        <v>0.41389999999999999</v>
      </c>
      <c r="J32" s="406">
        <v>6.8832745671999998E-2</v>
      </c>
      <c r="K32" s="409">
        <v>1.199476318918</v>
      </c>
    </row>
    <row r="33" spans="1:11" ht="14.4" customHeight="1" thickBot="1" x14ac:dyDescent="0.35">
      <c r="A33" s="426" t="s">
        <v>277</v>
      </c>
      <c r="B33" s="410">
        <v>7.9999997480190004</v>
      </c>
      <c r="C33" s="410">
        <v>9.2340199999999992</v>
      </c>
      <c r="D33" s="411">
        <v>1.2340202519800001</v>
      </c>
      <c r="E33" s="417">
        <v>1.1542525363559999</v>
      </c>
      <c r="F33" s="410">
        <v>3.8554150832979999</v>
      </c>
      <c r="G33" s="411">
        <v>3.8554150832979999</v>
      </c>
      <c r="H33" s="413">
        <v>0.98675000000000002</v>
      </c>
      <c r="I33" s="410">
        <v>7.2147300000000003</v>
      </c>
      <c r="J33" s="411">
        <v>3.3593149167009999</v>
      </c>
      <c r="K33" s="418">
        <v>1.8713237988960001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6.0338200000000004</v>
      </c>
      <c r="D34" s="406">
        <v>2.0338201259900002</v>
      </c>
      <c r="E34" s="407">
        <v>1.508455047512</v>
      </c>
      <c r="F34" s="405">
        <v>0</v>
      </c>
      <c r="G34" s="406">
        <v>0</v>
      </c>
      <c r="H34" s="408">
        <v>0.65219000000000005</v>
      </c>
      <c r="I34" s="405">
        <v>3.4582199999999998</v>
      </c>
      <c r="J34" s="406">
        <v>3.4582199999999998</v>
      </c>
      <c r="K34" s="416" t="s">
        <v>247</v>
      </c>
    </row>
    <row r="35" spans="1:11" ht="14.4" customHeight="1" thickBot="1" x14ac:dyDescent="0.35">
      <c r="A35" s="427" t="s">
        <v>279</v>
      </c>
      <c r="B35" s="405">
        <v>3.9999998740090001</v>
      </c>
      <c r="C35" s="405">
        <v>3.2002000000000002</v>
      </c>
      <c r="D35" s="406">
        <v>-0.79979987400899999</v>
      </c>
      <c r="E35" s="407">
        <v>0.80005002519900004</v>
      </c>
      <c r="F35" s="405">
        <v>3.8554150832979999</v>
      </c>
      <c r="G35" s="406">
        <v>3.8554150832979999</v>
      </c>
      <c r="H35" s="408">
        <v>0.33456000000000002</v>
      </c>
      <c r="I35" s="405">
        <v>3.75651</v>
      </c>
      <c r="J35" s="406">
        <v>-9.8905083298000004E-2</v>
      </c>
      <c r="K35" s="409">
        <v>0.97434645007999998</v>
      </c>
    </row>
    <row r="36" spans="1:11" ht="14.4" customHeight="1" thickBot="1" x14ac:dyDescent="0.35">
      <c r="A36" s="425" t="s">
        <v>42</v>
      </c>
      <c r="B36" s="405">
        <v>1147.2710489045301</v>
      </c>
      <c r="C36" s="405">
        <v>1178.7629999999999</v>
      </c>
      <c r="D36" s="406">
        <v>31.491951095474001</v>
      </c>
      <c r="E36" s="407">
        <v>1.027449442854</v>
      </c>
      <c r="F36" s="405">
        <v>1163.47329260783</v>
      </c>
      <c r="G36" s="406">
        <v>1163.47329260783</v>
      </c>
      <c r="H36" s="408">
        <v>133.01500000000101</v>
      </c>
      <c r="I36" s="405">
        <v>1151.635</v>
      </c>
      <c r="J36" s="406">
        <v>-11.838292607833001</v>
      </c>
      <c r="K36" s="409">
        <v>0.98982504137899996</v>
      </c>
    </row>
    <row r="37" spans="1:11" ht="14.4" customHeight="1" thickBot="1" x14ac:dyDescent="0.35">
      <c r="A37" s="426" t="s">
        <v>280</v>
      </c>
      <c r="B37" s="410">
        <v>1147.2710489045301</v>
      </c>
      <c r="C37" s="410">
        <v>1178.7629999999999</v>
      </c>
      <c r="D37" s="411">
        <v>31.491951095474001</v>
      </c>
      <c r="E37" s="417">
        <v>1.027449442854</v>
      </c>
      <c r="F37" s="410">
        <v>1163.47329260783</v>
      </c>
      <c r="G37" s="411">
        <v>1163.47329260783</v>
      </c>
      <c r="H37" s="413">
        <v>133.01500000000101</v>
      </c>
      <c r="I37" s="410">
        <v>1151.635</v>
      </c>
      <c r="J37" s="411">
        <v>-11.838292607833001</v>
      </c>
      <c r="K37" s="418">
        <v>0.98982504137899996</v>
      </c>
    </row>
    <row r="38" spans="1:11" ht="14.4" customHeight="1" thickBot="1" x14ac:dyDescent="0.35">
      <c r="A38" s="427" t="s">
        <v>281</v>
      </c>
      <c r="B38" s="405">
        <v>359.99998866087401</v>
      </c>
      <c r="C38" s="405">
        <v>363.28500000000003</v>
      </c>
      <c r="D38" s="406">
        <v>3.285011339125</v>
      </c>
      <c r="E38" s="407">
        <v>1.0091250317839999</v>
      </c>
      <c r="F38" s="405">
        <v>358.42371147042002</v>
      </c>
      <c r="G38" s="406">
        <v>358.42371147042002</v>
      </c>
      <c r="H38" s="408">
        <v>26.454999999999998</v>
      </c>
      <c r="I38" s="405">
        <v>324.05500000000001</v>
      </c>
      <c r="J38" s="406">
        <v>-34.368711470419001</v>
      </c>
      <c r="K38" s="409">
        <v>0.90411150163700005</v>
      </c>
    </row>
    <row r="39" spans="1:11" ht="14.4" customHeight="1" thickBot="1" x14ac:dyDescent="0.35">
      <c r="A39" s="427" t="s">
        <v>282</v>
      </c>
      <c r="B39" s="405">
        <v>105.27108172499599</v>
      </c>
      <c r="C39" s="405">
        <v>93.748999999999995</v>
      </c>
      <c r="D39" s="406">
        <v>-11.522081724994999</v>
      </c>
      <c r="E39" s="407">
        <v>0.89054846272800003</v>
      </c>
      <c r="F39" s="405">
        <v>92.787621195617007</v>
      </c>
      <c r="G39" s="406">
        <v>92.787621195617007</v>
      </c>
      <c r="H39" s="408">
        <v>4.93</v>
      </c>
      <c r="I39" s="405">
        <v>96.668999999999997</v>
      </c>
      <c r="J39" s="406">
        <v>3.8813788043819999</v>
      </c>
      <c r="K39" s="409">
        <v>1.0418307825369999</v>
      </c>
    </row>
    <row r="40" spans="1:11" ht="14.4" customHeight="1" thickBot="1" x14ac:dyDescent="0.35">
      <c r="A40" s="427" t="s">
        <v>283</v>
      </c>
      <c r="B40" s="405">
        <v>681.99997851865601</v>
      </c>
      <c r="C40" s="405">
        <v>721.72900000000004</v>
      </c>
      <c r="D40" s="406">
        <v>39.729021481343999</v>
      </c>
      <c r="E40" s="407">
        <v>1.0582536990210001</v>
      </c>
      <c r="F40" s="405">
        <v>712.26195994179704</v>
      </c>
      <c r="G40" s="406">
        <v>712.26195994179704</v>
      </c>
      <c r="H40" s="408">
        <v>101.63</v>
      </c>
      <c r="I40" s="405">
        <v>730.91099999999994</v>
      </c>
      <c r="J40" s="406">
        <v>18.649040058202999</v>
      </c>
      <c r="K40" s="409">
        <v>1.0261828387680001</v>
      </c>
    </row>
    <row r="41" spans="1:11" ht="14.4" customHeight="1" thickBot="1" x14ac:dyDescent="0.35">
      <c r="A41" s="428" t="s">
        <v>284</v>
      </c>
      <c r="B41" s="410">
        <v>305.85727724537901</v>
      </c>
      <c r="C41" s="410">
        <v>280.56497000000002</v>
      </c>
      <c r="D41" s="411">
        <v>-25.292307245379</v>
      </c>
      <c r="E41" s="417">
        <v>0.917306831888</v>
      </c>
      <c r="F41" s="410">
        <v>263.70208215831298</v>
      </c>
      <c r="G41" s="411">
        <v>263.70208215831298</v>
      </c>
      <c r="H41" s="413">
        <v>15.645860000000001</v>
      </c>
      <c r="I41" s="410">
        <v>293.28984000000003</v>
      </c>
      <c r="J41" s="411">
        <v>29.587757841685999</v>
      </c>
      <c r="K41" s="418">
        <v>1.1122014570359999</v>
      </c>
    </row>
    <row r="42" spans="1:11" ht="14.4" customHeight="1" thickBot="1" x14ac:dyDescent="0.35">
      <c r="A42" s="425" t="s">
        <v>45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52.728335883112997</v>
      </c>
      <c r="G42" s="406">
        <v>52.728335883112997</v>
      </c>
      <c r="H42" s="408">
        <v>0</v>
      </c>
      <c r="I42" s="405">
        <v>38.484459999999999</v>
      </c>
      <c r="J42" s="406">
        <v>-14.243875883113001</v>
      </c>
      <c r="K42" s="409">
        <v>0.72986297320799998</v>
      </c>
    </row>
    <row r="43" spans="1:11" ht="14.4" customHeight="1" thickBot="1" x14ac:dyDescent="0.35">
      <c r="A43" s="429" t="s">
        <v>285</v>
      </c>
      <c r="B43" s="405">
        <v>92.915825219316005</v>
      </c>
      <c r="C43" s="405">
        <v>26.378540000000001</v>
      </c>
      <c r="D43" s="406">
        <v>-66.537285219316004</v>
      </c>
      <c r="E43" s="407">
        <v>0.283897171851</v>
      </c>
      <c r="F43" s="405">
        <v>52.728335883112997</v>
      </c>
      <c r="G43" s="406">
        <v>52.728335883112997</v>
      </c>
      <c r="H43" s="408">
        <v>0</v>
      </c>
      <c r="I43" s="405">
        <v>38.484459999999999</v>
      </c>
      <c r="J43" s="406">
        <v>-14.243875883113001</v>
      </c>
      <c r="K43" s="409">
        <v>0.72986297320799998</v>
      </c>
    </row>
    <row r="44" spans="1:11" ht="14.4" customHeight="1" thickBot="1" x14ac:dyDescent="0.35">
      <c r="A44" s="427" t="s">
        <v>286</v>
      </c>
      <c r="B44" s="405">
        <v>0</v>
      </c>
      <c r="C44" s="405">
        <v>0</v>
      </c>
      <c r="D44" s="406">
        <v>0</v>
      </c>
      <c r="E44" s="407">
        <v>1</v>
      </c>
      <c r="F44" s="405">
        <v>0</v>
      </c>
      <c r="G44" s="406">
        <v>0</v>
      </c>
      <c r="H44" s="408">
        <v>0</v>
      </c>
      <c r="I44" s="405">
        <v>10.156700000000001</v>
      </c>
      <c r="J44" s="406">
        <v>10.156700000000001</v>
      </c>
      <c r="K44" s="416" t="s">
        <v>265</v>
      </c>
    </row>
    <row r="45" spans="1:11" ht="14.4" customHeight="1" thickBot="1" x14ac:dyDescent="0.35">
      <c r="A45" s="427" t="s">
        <v>287</v>
      </c>
      <c r="B45" s="405">
        <v>1.471836690445</v>
      </c>
      <c r="C45" s="405">
        <v>0</v>
      </c>
      <c r="D45" s="406">
        <v>-1.471836690445</v>
      </c>
      <c r="E45" s="407">
        <v>0</v>
      </c>
      <c r="F45" s="405">
        <v>0</v>
      </c>
      <c r="G45" s="406">
        <v>0</v>
      </c>
      <c r="H45" s="408">
        <v>0</v>
      </c>
      <c r="I45" s="405">
        <v>0</v>
      </c>
      <c r="J45" s="406">
        <v>0</v>
      </c>
      <c r="K45" s="409">
        <v>0</v>
      </c>
    </row>
    <row r="46" spans="1:11" ht="14.4" customHeight="1" thickBot="1" x14ac:dyDescent="0.35">
      <c r="A46" s="427" t="s">
        <v>288</v>
      </c>
      <c r="B46" s="405">
        <v>0.72318584568599997</v>
      </c>
      <c r="C46" s="405">
        <v>0.65410000000000001</v>
      </c>
      <c r="D46" s="406">
        <v>-6.9085845686E-2</v>
      </c>
      <c r="E46" s="407">
        <v>0.90447013572099999</v>
      </c>
      <c r="F46" s="405">
        <v>0.433084392584</v>
      </c>
      <c r="G46" s="406">
        <v>0.433084392584</v>
      </c>
      <c r="H46" s="408">
        <v>0</v>
      </c>
      <c r="I46" s="405">
        <v>0.27356999999999998</v>
      </c>
      <c r="J46" s="406">
        <v>-0.15951439258399999</v>
      </c>
      <c r="K46" s="409">
        <v>0.63167827029599999</v>
      </c>
    </row>
    <row r="47" spans="1:11" ht="14.4" customHeight="1" thickBot="1" x14ac:dyDescent="0.35">
      <c r="A47" s="427" t="s">
        <v>289</v>
      </c>
      <c r="B47" s="405">
        <v>71.999997732173995</v>
      </c>
      <c r="C47" s="405">
        <v>12.19828</v>
      </c>
      <c r="D47" s="406">
        <v>-59.801717732173998</v>
      </c>
      <c r="E47" s="407">
        <v>0.16942056089099999</v>
      </c>
      <c r="F47" s="405">
        <v>12.536645708249001</v>
      </c>
      <c r="G47" s="406">
        <v>12.536645708249001</v>
      </c>
      <c r="H47" s="408">
        <v>0</v>
      </c>
      <c r="I47" s="405">
        <v>11.55405</v>
      </c>
      <c r="J47" s="406">
        <v>-0.982595708249</v>
      </c>
      <c r="K47" s="409">
        <v>0.92162212037199998</v>
      </c>
    </row>
    <row r="48" spans="1:11" ht="14.4" customHeight="1" thickBot="1" x14ac:dyDescent="0.35">
      <c r="A48" s="427" t="s">
        <v>290</v>
      </c>
      <c r="B48" s="405">
        <v>18.720804951009999</v>
      </c>
      <c r="C48" s="405">
        <v>13.526160000000001</v>
      </c>
      <c r="D48" s="406">
        <v>-5.1946449510099999</v>
      </c>
      <c r="E48" s="407">
        <v>0.72252021402900002</v>
      </c>
      <c r="F48" s="405">
        <v>39.758605782278998</v>
      </c>
      <c r="G48" s="406">
        <v>39.758605782278998</v>
      </c>
      <c r="H48" s="408">
        <v>0</v>
      </c>
      <c r="I48" s="405">
        <v>16.500139999999998</v>
      </c>
      <c r="J48" s="406">
        <v>-23.258465782279</v>
      </c>
      <c r="K48" s="409">
        <v>0.41500801336799997</v>
      </c>
    </row>
    <row r="49" spans="1:11" ht="14.4" customHeight="1" thickBot="1" x14ac:dyDescent="0.35">
      <c r="A49" s="430" t="s">
        <v>46</v>
      </c>
      <c r="B49" s="410">
        <v>0</v>
      </c>
      <c r="C49" s="410">
        <v>20.07</v>
      </c>
      <c r="D49" s="411">
        <v>20.07</v>
      </c>
      <c r="E49" s="412" t="s">
        <v>247</v>
      </c>
      <c r="F49" s="410">
        <v>0</v>
      </c>
      <c r="G49" s="411">
        <v>0</v>
      </c>
      <c r="H49" s="413">
        <v>0.628</v>
      </c>
      <c r="I49" s="410">
        <v>3.7690000000000001</v>
      </c>
      <c r="J49" s="411">
        <v>3.7690000000000001</v>
      </c>
      <c r="K49" s="414" t="s">
        <v>247</v>
      </c>
    </row>
    <row r="50" spans="1:11" ht="14.4" customHeight="1" thickBot="1" x14ac:dyDescent="0.35">
      <c r="A50" s="426" t="s">
        <v>291</v>
      </c>
      <c r="B50" s="410">
        <v>0</v>
      </c>
      <c r="C50" s="410">
        <v>20.07</v>
      </c>
      <c r="D50" s="411">
        <v>20.07</v>
      </c>
      <c r="E50" s="412" t="s">
        <v>247</v>
      </c>
      <c r="F50" s="410">
        <v>0</v>
      </c>
      <c r="G50" s="411">
        <v>0</v>
      </c>
      <c r="H50" s="413">
        <v>0.628</v>
      </c>
      <c r="I50" s="410">
        <v>3.7690000000000001</v>
      </c>
      <c r="J50" s="411">
        <v>3.7690000000000001</v>
      </c>
      <c r="K50" s="414" t="s">
        <v>247</v>
      </c>
    </row>
    <row r="51" spans="1:11" ht="14.4" customHeight="1" thickBot="1" x14ac:dyDescent="0.35">
      <c r="A51" s="427" t="s">
        <v>292</v>
      </c>
      <c r="B51" s="405">
        <v>0</v>
      </c>
      <c r="C51" s="405">
        <v>20.07</v>
      </c>
      <c r="D51" s="406">
        <v>20.07</v>
      </c>
      <c r="E51" s="415" t="s">
        <v>247</v>
      </c>
      <c r="F51" s="405">
        <v>0</v>
      </c>
      <c r="G51" s="406">
        <v>0</v>
      </c>
      <c r="H51" s="408">
        <v>0.628</v>
      </c>
      <c r="I51" s="405">
        <v>3.7690000000000001</v>
      </c>
      <c r="J51" s="406">
        <v>3.7690000000000001</v>
      </c>
      <c r="K51" s="416" t="s">
        <v>247</v>
      </c>
    </row>
    <row r="52" spans="1:11" ht="14.4" customHeight="1" thickBot="1" x14ac:dyDescent="0.35">
      <c r="A52" s="425" t="s">
        <v>47</v>
      </c>
      <c r="B52" s="405">
        <v>212.941452026062</v>
      </c>
      <c r="C52" s="405">
        <v>234.11643000000001</v>
      </c>
      <c r="D52" s="406">
        <v>21.174977973937001</v>
      </c>
      <c r="E52" s="407">
        <v>1.0994403756169999</v>
      </c>
      <c r="F52" s="405">
        <v>210.9737462752</v>
      </c>
      <c r="G52" s="406">
        <v>210.9737462752</v>
      </c>
      <c r="H52" s="408">
        <v>15.017860000000001</v>
      </c>
      <c r="I52" s="405">
        <v>251.03638000000001</v>
      </c>
      <c r="J52" s="406">
        <v>40.062633724800001</v>
      </c>
      <c r="K52" s="409">
        <v>1.18989392961</v>
      </c>
    </row>
    <row r="53" spans="1:11" ht="14.4" customHeight="1" thickBot="1" x14ac:dyDescent="0.35">
      <c r="A53" s="426" t="s">
        <v>293</v>
      </c>
      <c r="B53" s="410">
        <v>0.106905161646</v>
      </c>
      <c r="C53" s="410">
        <v>0</v>
      </c>
      <c r="D53" s="411">
        <v>-0.106905161646</v>
      </c>
      <c r="E53" s="417">
        <v>0</v>
      </c>
      <c r="F53" s="410">
        <v>0</v>
      </c>
      <c r="G53" s="411">
        <v>0</v>
      </c>
      <c r="H53" s="413">
        <v>0</v>
      </c>
      <c r="I53" s="410">
        <v>0</v>
      </c>
      <c r="J53" s="411">
        <v>0</v>
      </c>
      <c r="K53" s="418">
        <v>0</v>
      </c>
    </row>
    <row r="54" spans="1:11" ht="14.4" customHeight="1" thickBot="1" x14ac:dyDescent="0.35">
      <c r="A54" s="427" t="s">
        <v>294</v>
      </c>
      <c r="B54" s="405">
        <v>0.106905161646</v>
      </c>
      <c r="C54" s="405">
        <v>0</v>
      </c>
      <c r="D54" s="406">
        <v>-0.106905161646</v>
      </c>
      <c r="E54" s="407">
        <v>0</v>
      </c>
      <c r="F54" s="405">
        <v>0</v>
      </c>
      <c r="G54" s="406">
        <v>0</v>
      </c>
      <c r="H54" s="408">
        <v>0</v>
      </c>
      <c r="I54" s="405">
        <v>0</v>
      </c>
      <c r="J54" s="406">
        <v>0</v>
      </c>
      <c r="K54" s="409">
        <v>0</v>
      </c>
    </row>
    <row r="55" spans="1:11" ht="14.4" customHeight="1" thickBot="1" x14ac:dyDescent="0.35">
      <c r="A55" s="426" t="s">
        <v>295</v>
      </c>
      <c r="B55" s="410">
        <v>67.213177318033999</v>
      </c>
      <c r="C55" s="410">
        <v>67.380809999999997</v>
      </c>
      <c r="D55" s="411">
        <v>0.167632681965</v>
      </c>
      <c r="E55" s="417">
        <v>1.0024940448969999</v>
      </c>
      <c r="F55" s="410">
        <v>50.264280854421003</v>
      </c>
      <c r="G55" s="411">
        <v>50.264280854421003</v>
      </c>
      <c r="H55" s="413">
        <v>5.3745700000000003</v>
      </c>
      <c r="I55" s="410">
        <v>62.918129999999998</v>
      </c>
      <c r="J55" s="411">
        <v>12.653849145578</v>
      </c>
      <c r="K55" s="418">
        <v>1.2517463481119999</v>
      </c>
    </row>
    <row r="56" spans="1:11" ht="14.4" customHeight="1" thickBot="1" x14ac:dyDescent="0.35">
      <c r="A56" s="427" t="s">
        <v>296</v>
      </c>
      <c r="B56" s="405">
        <v>58.804281319527</v>
      </c>
      <c r="C56" s="405">
        <v>56.882300000000001</v>
      </c>
      <c r="D56" s="406">
        <v>-1.9219813195269999</v>
      </c>
      <c r="E56" s="407">
        <v>0.96731562266500004</v>
      </c>
      <c r="F56" s="405">
        <v>38.690966233109997</v>
      </c>
      <c r="G56" s="406">
        <v>38.690966233109997</v>
      </c>
      <c r="H56" s="408">
        <v>4.8292000000000002</v>
      </c>
      <c r="I56" s="405">
        <v>55.319000000000003</v>
      </c>
      <c r="J56" s="406">
        <v>16.628033766889999</v>
      </c>
      <c r="K56" s="409">
        <v>1.4297652756120001</v>
      </c>
    </row>
    <row r="57" spans="1:11" ht="14.4" customHeight="1" thickBot="1" x14ac:dyDescent="0.35">
      <c r="A57" s="427" t="s">
        <v>297</v>
      </c>
      <c r="B57" s="405">
        <v>8.4088959985060008</v>
      </c>
      <c r="C57" s="405">
        <v>10.49851</v>
      </c>
      <c r="D57" s="406">
        <v>2.089614001493</v>
      </c>
      <c r="E57" s="407">
        <v>1.248500397895</v>
      </c>
      <c r="F57" s="405">
        <v>11.573314621311001</v>
      </c>
      <c r="G57" s="406">
        <v>11.573314621311001</v>
      </c>
      <c r="H57" s="408">
        <v>0.54537000000000002</v>
      </c>
      <c r="I57" s="405">
        <v>7.5991299999999997</v>
      </c>
      <c r="J57" s="406">
        <v>-3.9741846213110001</v>
      </c>
      <c r="K57" s="409">
        <v>0.65660791645600003</v>
      </c>
    </row>
    <row r="58" spans="1:11" ht="14.4" customHeight="1" thickBot="1" x14ac:dyDescent="0.35">
      <c r="A58" s="426" t="s">
        <v>298</v>
      </c>
      <c r="B58" s="410">
        <v>5.6780128977870001</v>
      </c>
      <c r="C58" s="410">
        <v>5.2015799999999999</v>
      </c>
      <c r="D58" s="411">
        <v>-0.47643289778699999</v>
      </c>
      <c r="E58" s="417">
        <v>0.91609161402700001</v>
      </c>
      <c r="F58" s="410">
        <v>6.3311590614400002</v>
      </c>
      <c r="G58" s="411">
        <v>6.3311590614400002</v>
      </c>
      <c r="H58" s="413">
        <v>0</v>
      </c>
      <c r="I58" s="410">
        <v>5.2016</v>
      </c>
      <c r="J58" s="411">
        <v>-1.12955906144</v>
      </c>
      <c r="K58" s="418">
        <v>0.82158731908600002</v>
      </c>
    </row>
    <row r="59" spans="1:11" ht="14.4" customHeight="1" thickBot="1" x14ac:dyDescent="0.35">
      <c r="A59" s="427" t="s">
        <v>299</v>
      </c>
      <c r="B59" s="405">
        <v>1.6780130237769999</v>
      </c>
      <c r="C59" s="405">
        <v>1.62</v>
      </c>
      <c r="D59" s="406">
        <v>-5.8013023777000003E-2</v>
      </c>
      <c r="E59" s="407">
        <v>0.96542754856099999</v>
      </c>
      <c r="F59" s="405">
        <v>1.999996816928</v>
      </c>
      <c r="G59" s="406">
        <v>1.999996816928</v>
      </c>
      <c r="H59" s="408">
        <v>0</v>
      </c>
      <c r="I59" s="405">
        <v>1.62</v>
      </c>
      <c r="J59" s="406">
        <v>-0.37999681692800003</v>
      </c>
      <c r="K59" s="409">
        <v>0.81000128914500003</v>
      </c>
    </row>
    <row r="60" spans="1:11" ht="14.4" customHeight="1" thickBot="1" x14ac:dyDescent="0.35">
      <c r="A60" s="427" t="s">
        <v>300</v>
      </c>
      <c r="B60" s="405">
        <v>3.9999998740090001</v>
      </c>
      <c r="C60" s="405">
        <v>3.5815800000000002</v>
      </c>
      <c r="D60" s="406">
        <v>-0.41841987400899999</v>
      </c>
      <c r="E60" s="407">
        <v>0.89539502820200001</v>
      </c>
      <c r="F60" s="405">
        <v>4.3311622445109998</v>
      </c>
      <c r="G60" s="406">
        <v>4.3311622445109998</v>
      </c>
      <c r="H60" s="408">
        <v>0</v>
      </c>
      <c r="I60" s="405">
        <v>3.5815999999999999</v>
      </c>
      <c r="J60" s="406">
        <v>-0.74956224451099995</v>
      </c>
      <c r="K60" s="409">
        <v>0.82693738950499995</v>
      </c>
    </row>
    <row r="61" spans="1:11" ht="14.4" customHeight="1" thickBot="1" x14ac:dyDescent="0.35">
      <c r="A61" s="426" t="s">
        <v>301</v>
      </c>
      <c r="B61" s="410">
        <v>0</v>
      </c>
      <c r="C61" s="410">
        <v>0</v>
      </c>
      <c r="D61" s="411">
        <v>0</v>
      </c>
      <c r="E61" s="417">
        <v>1</v>
      </c>
      <c r="F61" s="410">
        <v>0</v>
      </c>
      <c r="G61" s="411">
        <v>0</v>
      </c>
      <c r="H61" s="413">
        <v>0</v>
      </c>
      <c r="I61" s="410">
        <v>19.8</v>
      </c>
      <c r="J61" s="411">
        <v>19.8</v>
      </c>
      <c r="K61" s="414" t="s">
        <v>265</v>
      </c>
    </row>
    <row r="62" spans="1:11" ht="14.4" customHeight="1" thickBot="1" x14ac:dyDescent="0.35">
      <c r="A62" s="427" t="s">
        <v>302</v>
      </c>
      <c r="B62" s="405">
        <v>0</v>
      </c>
      <c r="C62" s="405">
        <v>0</v>
      </c>
      <c r="D62" s="406">
        <v>0</v>
      </c>
      <c r="E62" s="407">
        <v>1</v>
      </c>
      <c r="F62" s="405">
        <v>0</v>
      </c>
      <c r="G62" s="406">
        <v>0</v>
      </c>
      <c r="H62" s="408">
        <v>0</v>
      </c>
      <c r="I62" s="405">
        <v>19.8</v>
      </c>
      <c r="J62" s="406">
        <v>19.8</v>
      </c>
      <c r="K62" s="416" t="s">
        <v>265</v>
      </c>
    </row>
    <row r="63" spans="1:11" ht="14.4" customHeight="1" thickBot="1" x14ac:dyDescent="0.35">
      <c r="A63" s="426" t="s">
        <v>303</v>
      </c>
      <c r="B63" s="410">
        <v>128.73763545437299</v>
      </c>
      <c r="C63" s="410">
        <v>119.48847000000001</v>
      </c>
      <c r="D63" s="411">
        <v>-9.2491654543719992</v>
      </c>
      <c r="E63" s="417">
        <v>0.92815492204899996</v>
      </c>
      <c r="F63" s="410">
        <v>120.81427495470101</v>
      </c>
      <c r="G63" s="411">
        <v>120.81427495470101</v>
      </c>
      <c r="H63" s="413">
        <v>9.6432900000000004</v>
      </c>
      <c r="I63" s="410">
        <v>122.35334</v>
      </c>
      <c r="J63" s="411">
        <v>1.539065045299</v>
      </c>
      <c r="K63" s="418">
        <v>1.0127390992980001</v>
      </c>
    </row>
    <row r="64" spans="1:11" ht="14.4" customHeight="1" thickBot="1" x14ac:dyDescent="0.35">
      <c r="A64" s="427" t="s">
        <v>304</v>
      </c>
      <c r="B64" s="405">
        <v>110.034476577294</v>
      </c>
      <c r="C64" s="405">
        <v>102.38137</v>
      </c>
      <c r="D64" s="406">
        <v>-7.6531065772940003</v>
      </c>
      <c r="E64" s="407">
        <v>0.93044810303600001</v>
      </c>
      <c r="F64" s="405">
        <v>104.814304829752</v>
      </c>
      <c r="G64" s="406">
        <v>104.814304829752</v>
      </c>
      <c r="H64" s="408">
        <v>8.7893500000000007</v>
      </c>
      <c r="I64" s="405">
        <v>105.20587999999999</v>
      </c>
      <c r="J64" s="406">
        <v>0.39157517024799998</v>
      </c>
      <c r="K64" s="409">
        <v>1.003735894359</v>
      </c>
    </row>
    <row r="65" spans="1:11" ht="14.4" customHeight="1" thickBot="1" x14ac:dyDescent="0.35">
      <c r="A65" s="427" t="s">
        <v>305</v>
      </c>
      <c r="B65" s="405">
        <v>0</v>
      </c>
      <c r="C65" s="405">
        <v>0</v>
      </c>
      <c r="D65" s="406">
        <v>0</v>
      </c>
      <c r="E65" s="407">
        <v>1</v>
      </c>
      <c r="F65" s="405">
        <v>0</v>
      </c>
      <c r="G65" s="406">
        <v>0</v>
      </c>
      <c r="H65" s="408">
        <v>0</v>
      </c>
      <c r="I65" s="405">
        <v>4.8097500000000002</v>
      </c>
      <c r="J65" s="406">
        <v>4.8097500000000002</v>
      </c>
      <c r="K65" s="416" t="s">
        <v>265</v>
      </c>
    </row>
    <row r="66" spans="1:11" ht="14.4" customHeight="1" thickBot="1" x14ac:dyDescent="0.35">
      <c r="A66" s="427" t="s">
        <v>306</v>
      </c>
      <c r="B66" s="405">
        <v>18.703158877078</v>
      </c>
      <c r="C66" s="405">
        <v>17.107099999999999</v>
      </c>
      <c r="D66" s="406">
        <v>-1.596058877078</v>
      </c>
      <c r="E66" s="407">
        <v>0.91466367325599995</v>
      </c>
      <c r="F66" s="405">
        <v>15.999970124949</v>
      </c>
      <c r="G66" s="406">
        <v>15.999970124949</v>
      </c>
      <c r="H66" s="408">
        <v>0.85394000000000003</v>
      </c>
      <c r="I66" s="405">
        <v>12.33771</v>
      </c>
      <c r="J66" s="406">
        <v>-3.6622601249489999</v>
      </c>
      <c r="K66" s="409">
        <v>0.77110831480599995</v>
      </c>
    </row>
    <row r="67" spans="1:11" ht="14.4" customHeight="1" thickBot="1" x14ac:dyDescent="0.35">
      <c r="A67" s="426" t="s">
        <v>307</v>
      </c>
      <c r="B67" s="410">
        <v>0</v>
      </c>
      <c r="C67" s="410">
        <v>14.64738</v>
      </c>
      <c r="D67" s="411">
        <v>14.64738</v>
      </c>
      <c r="E67" s="412" t="s">
        <v>265</v>
      </c>
      <c r="F67" s="410">
        <v>0</v>
      </c>
      <c r="G67" s="411">
        <v>0</v>
      </c>
      <c r="H67" s="413">
        <v>0</v>
      </c>
      <c r="I67" s="410">
        <v>0</v>
      </c>
      <c r="J67" s="411">
        <v>0</v>
      </c>
      <c r="K67" s="414" t="s">
        <v>247</v>
      </c>
    </row>
    <row r="68" spans="1:11" ht="14.4" customHeight="1" thickBot="1" x14ac:dyDescent="0.35">
      <c r="A68" s="427" t="s">
        <v>308</v>
      </c>
      <c r="B68" s="405">
        <v>0</v>
      </c>
      <c r="C68" s="405">
        <v>14.64738</v>
      </c>
      <c r="D68" s="406">
        <v>14.64738</v>
      </c>
      <c r="E68" s="415" t="s">
        <v>265</v>
      </c>
      <c r="F68" s="405">
        <v>0</v>
      </c>
      <c r="G68" s="406">
        <v>0</v>
      </c>
      <c r="H68" s="408">
        <v>0</v>
      </c>
      <c r="I68" s="405">
        <v>0</v>
      </c>
      <c r="J68" s="406">
        <v>0</v>
      </c>
      <c r="K68" s="416" t="s">
        <v>247</v>
      </c>
    </row>
    <row r="69" spans="1:11" ht="14.4" customHeight="1" thickBot="1" x14ac:dyDescent="0.35">
      <c r="A69" s="426" t="s">
        <v>309</v>
      </c>
      <c r="B69" s="410">
        <v>11.205721194221001</v>
      </c>
      <c r="C69" s="410">
        <v>26.580469999999998</v>
      </c>
      <c r="D69" s="411">
        <v>15.374748805777999</v>
      </c>
      <c r="E69" s="417">
        <v>2.3720445600329998</v>
      </c>
      <c r="F69" s="410">
        <v>33.134909430687998</v>
      </c>
      <c r="G69" s="411">
        <v>33.134909430687998</v>
      </c>
      <c r="H69" s="413">
        <v>0</v>
      </c>
      <c r="I69" s="410">
        <v>27.362110000000001</v>
      </c>
      <c r="J69" s="411">
        <v>-5.7727994306879999</v>
      </c>
      <c r="K69" s="418">
        <v>0.82577892832999999</v>
      </c>
    </row>
    <row r="70" spans="1:11" ht="14.4" customHeight="1" thickBot="1" x14ac:dyDescent="0.35">
      <c r="A70" s="427" t="s">
        <v>310</v>
      </c>
      <c r="B70" s="405">
        <v>4.3088658392359998</v>
      </c>
      <c r="C70" s="405">
        <v>18.068850000000001</v>
      </c>
      <c r="D70" s="406">
        <v>13.759984160763</v>
      </c>
      <c r="E70" s="407">
        <v>4.1934120657599996</v>
      </c>
      <c r="F70" s="405">
        <v>16.500031932877</v>
      </c>
      <c r="G70" s="406">
        <v>16.500031932877</v>
      </c>
      <c r="H70" s="408">
        <v>0</v>
      </c>
      <c r="I70" s="405">
        <v>20.537040000000001</v>
      </c>
      <c r="J70" s="406">
        <v>4.0370080671219997</v>
      </c>
      <c r="K70" s="409">
        <v>1.2446666820729999</v>
      </c>
    </row>
    <row r="71" spans="1:11" ht="14.4" customHeight="1" thickBot="1" x14ac:dyDescent="0.35">
      <c r="A71" s="427" t="s">
        <v>311</v>
      </c>
      <c r="B71" s="405">
        <v>1.129546625353</v>
      </c>
      <c r="C71" s="405">
        <v>0.91</v>
      </c>
      <c r="D71" s="406">
        <v>-0.21954662535300001</v>
      </c>
      <c r="E71" s="407">
        <v>0.80563296775299997</v>
      </c>
      <c r="F71" s="405">
        <v>0.99999840846400001</v>
      </c>
      <c r="G71" s="406">
        <v>0.99999840846400001</v>
      </c>
      <c r="H71" s="408">
        <v>0</v>
      </c>
      <c r="I71" s="405">
        <v>1.2989999999999999</v>
      </c>
      <c r="J71" s="406">
        <v>0.299001591535</v>
      </c>
      <c r="K71" s="409">
        <v>1.299002067407</v>
      </c>
    </row>
    <row r="72" spans="1:11" ht="14.4" customHeight="1" thickBot="1" x14ac:dyDescent="0.35">
      <c r="A72" s="427" t="s">
        <v>312</v>
      </c>
      <c r="B72" s="405">
        <v>1.6519580822390001</v>
      </c>
      <c r="C72" s="405">
        <v>3.1463999999999999</v>
      </c>
      <c r="D72" s="406">
        <v>1.4944419177599999</v>
      </c>
      <c r="E72" s="407">
        <v>1.904648812719</v>
      </c>
      <c r="F72" s="405">
        <v>5.1387978832770003</v>
      </c>
      <c r="G72" s="406">
        <v>5.1387978832770003</v>
      </c>
      <c r="H72" s="408">
        <v>0</v>
      </c>
      <c r="I72" s="405">
        <v>1.3552</v>
      </c>
      <c r="J72" s="406">
        <v>-3.7835978832769999</v>
      </c>
      <c r="K72" s="409">
        <v>0.263719264851</v>
      </c>
    </row>
    <row r="73" spans="1:11" ht="14.4" customHeight="1" thickBot="1" x14ac:dyDescent="0.35">
      <c r="A73" s="427" t="s">
        <v>313</v>
      </c>
      <c r="B73" s="405">
        <v>4.1153506473909998</v>
      </c>
      <c r="C73" s="405">
        <v>4.4552199999999997</v>
      </c>
      <c r="D73" s="406">
        <v>0.339869352608</v>
      </c>
      <c r="E73" s="407">
        <v>1.0825857579889999</v>
      </c>
      <c r="F73" s="405">
        <v>10.496081206069</v>
      </c>
      <c r="G73" s="406">
        <v>10.496081206069</v>
      </c>
      <c r="H73" s="408">
        <v>0</v>
      </c>
      <c r="I73" s="405">
        <v>4.1708699999999999</v>
      </c>
      <c r="J73" s="406">
        <v>-6.3252112060689996</v>
      </c>
      <c r="K73" s="409">
        <v>0.39737402160899998</v>
      </c>
    </row>
    <row r="74" spans="1:11" ht="14.4" customHeight="1" thickBot="1" x14ac:dyDescent="0.35">
      <c r="A74" s="426" t="s">
        <v>314</v>
      </c>
      <c r="B74" s="410">
        <v>0</v>
      </c>
      <c r="C74" s="410">
        <v>0</v>
      </c>
      <c r="D74" s="411">
        <v>0</v>
      </c>
      <c r="E74" s="417">
        <v>1</v>
      </c>
      <c r="F74" s="410">
        <v>0</v>
      </c>
      <c r="G74" s="411">
        <v>0</v>
      </c>
      <c r="H74" s="413">
        <v>0</v>
      </c>
      <c r="I74" s="410">
        <v>0.24399999999999999</v>
      </c>
      <c r="J74" s="411">
        <v>0.24399999999999999</v>
      </c>
      <c r="K74" s="414" t="s">
        <v>265</v>
      </c>
    </row>
    <row r="75" spans="1:11" ht="14.4" customHeight="1" thickBot="1" x14ac:dyDescent="0.35">
      <c r="A75" s="427" t="s">
        <v>315</v>
      </c>
      <c r="B75" s="405">
        <v>0</v>
      </c>
      <c r="C75" s="405">
        <v>0</v>
      </c>
      <c r="D75" s="406">
        <v>0</v>
      </c>
      <c r="E75" s="407">
        <v>1</v>
      </c>
      <c r="F75" s="405">
        <v>0</v>
      </c>
      <c r="G75" s="406">
        <v>0</v>
      </c>
      <c r="H75" s="408">
        <v>0</v>
      </c>
      <c r="I75" s="405">
        <v>0.24399999999999999</v>
      </c>
      <c r="J75" s="406">
        <v>0.24399999999999999</v>
      </c>
      <c r="K75" s="416" t="s">
        <v>265</v>
      </c>
    </row>
    <row r="76" spans="1:11" ht="14.4" customHeight="1" thickBot="1" x14ac:dyDescent="0.35">
      <c r="A76" s="426" t="s">
        <v>316</v>
      </c>
      <c r="B76" s="410">
        <v>0</v>
      </c>
      <c r="C76" s="410">
        <v>0.81772</v>
      </c>
      <c r="D76" s="411">
        <v>0.81772</v>
      </c>
      <c r="E76" s="412" t="s">
        <v>247</v>
      </c>
      <c r="F76" s="410">
        <v>0.429121973948</v>
      </c>
      <c r="G76" s="411">
        <v>0.429121973948</v>
      </c>
      <c r="H76" s="413">
        <v>0</v>
      </c>
      <c r="I76" s="410">
        <v>13.1572</v>
      </c>
      <c r="J76" s="411">
        <v>12.728078026051</v>
      </c>
      <c r="K76" s="418">
        <v>0</v>
      </c>
    </row>
    <row r="77" spans="1:11" ht="14.4" customHeight="1" thickBot="1" x14ac:dyDescent="0.35">
      <c r="A77" s="427" t="s">
        <v>317</v>
      </c>
      <c r="B77" s="405">
        <v>0</v>
      </c>
      <c r="C77" s="405">
        <v>0</v>
      </c>
      <c r="D77" s="406">
        <v>0</v>
      </c>
      <c r="E77" s="407">
        <v>1</v>
      </c>
      <c r="F77" s="405">
        <v>0</v>
      </c>
      <c r="G77" s="406">
        <v>0</v>
      </c>
      <c r="H77" s="408">
        <v>0</v>
      </c>
      <c r="I77" s="405">
        <v>9.7390000000000008</v>
      </c>
      <c r="J77" s="406">
        <v>9.7390000000000008</v>
      </c>
      <c r="K77" s="416" t="s">
        <v>265</v>
      </c>
    </row>
    <row r="78" spans="1:11" ht="14.4" customHeight="1" thickBot="1" x14ac:dyDescent="0.35">
      <c r="A78" s="427" t="s">
        <v>318</v>
      </c>
      <c r="B78" s="405">
        <v>0</v>
      </c>
      <c r="C78" s="405">
        <v>0.81772</v>
      </c>
      <c r="D78" s="406">
        <v>0.81772</v>
      </c>
      <c r="E78" s="415" t="s">
        <v>247</v>
      </c>
      <c r="F78" s="405">
        <v>0.429121973948</v>
      </c>
      <c r="G78" s="406">
        <v>0.429121973948</v>
      </c>
      <c r="H78" s="408">
        <v>0</v>
      </c>
      <c r="I78" s="405">
        <v>2.9611999999999998</v>
      </c>
      <c r="J78" s="406">
        <v>2.5320780260509999</v>
      </c>
      <c r="K78" s="409">
        <v>0</v>
      </c>
    </row>
    <row r="79" spans="1:11" ht="14.4" customHeight="1" thickBot="1" x14ac:dyDescent="0.35">
      <c r="A79" s="427" t="s">
        <v>319</v>
      </c>
      <c r="B79" s="405">
        <v>0</v>
      </c>
      <c r="C79" s="405">
        <v>0</v>
      </c>
      <c r="D79" s="406">
        <v>0</v>
      </c>
      <c r="E79" s="407">
        <v>1</v>
      </c>
      <c r="F79" s="405">
        <v>0</v>
      </c>
      <c r="G79" s="406">
        <v>0</v>
      </c>
      <c r="H79" s="408">
        <v>0</v>
      </c>
      <c r="I79" s="405">
        <v>0.45700000000000002</v>
      </c>
      <c r="J79" s="406">
        <v>0.45700000000000002</v>
      </c>
      <c r="K79" s="416" t="s">
        <v>265</v>
      </c>
    </row>
    <row r="80" spans="1:11" ht="14.4" customHeight="1" thickBot="1" x14ac:dyDescent="0.35">
      <c r="A80" s="424" t="s">
        <v>48</v>
      </c>
      <c r="B80" s="405">
        <v>7036.99977835155</v>
      </c>
      <c r="C80" s="405">
        <v>7699.9281300000002</v>
      </c>
      <c r="D80" s="406">
        <v>662.92835164844701</v>
      </c>
      <c r="E80" s="407">
        <v>1.0942061066540001</v>
      </c>
      <c r="F80" s="405">
        <v>7468.0006742072601</v>
      </c>
      <c r="G80" s="406">
        <v>7468.0006742072601</v>
      </c>
      <c r="H80" s="408">
        <v>749.82868000000303</v>
      </c>
      <c r="I80" s="405">
        <v>7859.2764700000098</v>
      </c>
      <c r="J80" s="406">
        <v>391.27579579274698</v>
      </c>
      <c r="K80" s="409">
        <v>1.052393647625</v>
      </c>
    </row>
    <row r="81" spans="1:11" ht="14.4" customHeight="1" thickBot="1" x14ac:dyDescent="0.35">
      <c r="A81" s="430" t="s">
        <v>320</v>
      </c>
      <c r="B81" s="410">
        <v>5216.9998356771403</v>
      </c>
      <c r="C81" s="410">
        <v>5705.491</v>
      </c>
      <c r="D81" s="411">
        <v>488.491164322857</v>
      </c>
      <c r="E81" s="417">
        <v>1.093634498698</v>
      </c>
      <c r="F81" s="410">
        <v>5515.0004978914103</v>
      </c>
      <c r="G81" s="411">
        <v>5515.0004978914103</v>
      </c>
      <c r="H81" s="413">
        <v>553.37900000000297</v>
      </c>
      <c r="I81" s="410">
        <v>5801.1819999999998</v>
      </c>
      <c r="J81" s="411">
        <v>286.18150210859602</v>
      </c>
      <c r="K81" s="418">
        <v>1.051891473485</v>
      </c>
    </row>
    <row r="82" spans="1:11" ht="14.4" customHeight="1" thickBot="1" x14ac:dyDescent="0.35">
      <c r="A82" s="426" t="s">
        <v>321</v>
      </c>
      <c r="B82" s="410">
        <v>5199.9998362125998</v>
      </c>
      <c r="C82" s="410">
        <v>5698.6840000000002</v>
      </c>
      <c r="D82" s="411">
        <v>498.68416378739897</v>
      </c>
      <c r="E82" s="417">
        <v>1.095900803748</v>
      </c>
      <c r="F82" s="410">
        <v>5500.00049653721</v>
      </c>
      <c r="G82" s="411">
        <v>5500.00049653721</v>
      </c>
      <c r="H82" s="413">
        <v>553.37900000000297</v>
      </c>
      <c r="I82" s="410">
        <v>5797.2780000000002</v>
      </c>
      <c r="J82" s="411">
        <v>297.27750346278799</v>
      </c>
      <c r="K82" s="418">
        <v>1.0540504502950001</v>
      </c>
    </row>
    <row r="83" spans="1:11" ht="14.4" customHeight="1" thickBot="1" x14ac:dyDescent="0.35">
      <c r="A83" s="427" t="s">
        <v>322</v>
      </c>
      <c r="B83" s="405">
        <v>5199.9998362125998</v>
      </c>
      <c r="C83" s="405">
        <v>5698.6840000000002</v>
      </c>
      <c r="D83" s="406">
        <v>498.68416378739897</v>
      </c>
      <c r="E83" s="407">
        <v>1.095900803748</v>
      </c>
      <c r="F83" s="405">
        <v>5500.00049653721</v>
      </c>
      <c r="G83" s="406">
        <v>5500.00049653721</v>
      </c>
      <c r="H83" s="408">
        <v>553.37900000000297</v>
      </c>
      <c r="I83" s="405">
        <v>5797.2780000000002</v>
      </c>
      <c r="J83" s="406">
        <v>297.27750346278799</v>
      </c>
      <c r="K83" s="409">
        <v>1.0540504502950001</v>
      </c>
    </row>
    <row r="84" spans="1:11" ht="14.4" customHeight="1" thickBot="1" x14ac:dyDescent="0.35">
      <c r="A84" s="426" t="s">
        <v>323</v>
      </c>
      <c r="B84" s="410">
        <v>16.999999464540998</v>
      </c>
      <c r="C84" s="410">
        <v>6.8070000000000004</v>
      </c>
      <c r="D84" s="411">
        <v>-10.192999464541</v>
      </c>
      <c r="E84" s="417">
        <v>0.40041177731700001</v>
      </c>
      <c r="F84" s="410">
        <v>15.000001354191999</v>
      </c>
      <c r="G84" s="411">
        <v>15.000001354191999</v>
      </c>
      <c r="H84" s="413">
        <v>0</v>
      </c>
      <c r="I84" s="410">
        <v>3.9039999999999999</v>
      </c>
      <c r="J84" s="411">
        <v>-11.096001354192</v>
      </c>
      <c r="K84" s="418">
        <v>0.260266643169</v>
      </c>
    </row>
    <row r="85" spans="1:11" ht="14.4" customHeight="1" thickBot="1" x14ac:dyDescent="0.35">
      <c r="A85" s="427" t="s">
        <v>324</v>
      </c>
      <c r="B85" s="405">
        <v>16.999999464540998</v>
      </c>
      <c r="C85" s="405">
        <v>6.8070000000000004</v>
      </c>
      <c r="D85" s="406">
        <v>-10.192999464541</v>
      </c>
      <c r="E85" s="407">
        <v>0.40041177731700001</v>
      </c>
      <c r="F85" s="405">
        <v>15.000001354191999</v>
      </c>
      <c r="G85" s="406">
        <v>15.000001354191999</v>
      </c>
      <c r="H85" s="408">
        <v>0</v>
      </c>
      <c r="I85" s="405">
        <v>3.9039999999999999</v>
      </c>
      <c r="J85" s="406">
        <v>-11.096001354192</v>
      </c>
      <c r="K85" s="409">
        <v>0.260266643169</v>
      </c>
    </row>
    <row r="86" spans="1:11" ht="14.4" customHeight="1" thickBot="1" x14ac:dyDescent="0.35">
      <c r="A86" s="425" t="s">
        <v>325</v>
      </c>
      <c r="B86" s="405">
        <v>1767.9999443122799</v>
      </c>
      <c r="C86" s="405">
        <v>1937.3815500000001</v>
      </c>
      <c r="D86" s="406">
        <v>169.38160568771599</v>
      </c>
      <c r="E86" s="407">
        <v>1.095804078632</v>
      </c>
      <c r="F86" s="405">
        <v>1870.00016882265</v>
      </c>
      <c r="G86" s="406">
        <v>1870.00016882265</v>
      </c>
      <c r="H86" s="408">
        <v>188.148750000001</v>
      </c>
      <c r="I86" s="405">
        <v>1971.07779</v>
      </c>
      <c r="J86" s="406">
        <v>101.07762117734799</v>
      </c>
      <c r="K86" s="409">
        <v>1.0540521989580001</v>
      </c>
    </row>
    <row r="87" spans="1:11" ht="14.4" customHeight="1" thickBot="1" x14ac:dyDescent="0.35">
      <c r="A87" s="426" t="s">
        <v>326</v>
      </c>
      <c r="B87" s="410">
        <v>467.99998525913401</v>
      </c>
      <c r="C87" s="410">
        <v>512.88554999999997</v>
      </c>
      <c r="D87" s="411">
        <v>44.885564740865</v>
      </c>
      <c r="E87" s="417">
        <v>1.09590932939</v>
      </c>
      <c r="F87" s="410">
        <v>495.00004468834902</v>
      </c>
      <c r="G87" s="411">
        <v>495.00004468834902</v>
      </c>
      <c r="H87" s="413">
        <v>49.804000000000002</v>
      </c>
      <c r="I87" s="410">
        <v>521.75828999999999</v>
      </c>
      <c r="J87" s="411">
        <v>26.758245311650999</v>
      </c>
      <c r="K87" s="418">
        <v>1.054057056355</v>
      </c>
    </row>
    <row r="88" spans="1:11" ht="14.4" customHeight="1" thickBot="1" x14ac:dyDescent="0.35">
      <c r="A88" s="427" t="s">
        <v>327</v>
      </c>
      <c r="B88" s="405">
        <v>467.99998525913401</v>
      </c>
      <c r="C88" s="405">
        <v>512.88554999999997</v>
      </c>
      <c r="D88" s="406">
        <v>44.885564740865</v>
      </c>
      <c r="E88" s="407">
        <v>1.09590932939</v>
      </c>
      <c r="F88" s="405">
        <v>495.00004468834902</v>
      </c>
      <c r="G88" s="406">
        <v>495.00004468834902</v>
      </c>
      <c r="H88" s="408">
        <v>49.804000000000002</v>
      </c>
      <c r="I88" s="405">
        <v>521.75828999999999</v>
      </c>
      <c r="J88" s="406">
        <v>26.758245311650999</v>
      </c>
      <c r="K88" s="409">
        <v>1.054057056355</v>
      </c>
    </row>
    <row r="89" spans="1:11" ht="14.4" customHeight="1" thickBot="1" x14ac:dyDescent="0.35">
      <c r="A89" s="426" t="s">
        <v>328</v>
      </c>
      <c r="B89" s="410">
        <v>1299.99995905315</v>
      </c>
      <c r="C89" s="410">
        <v>1424.4960000000001</v>
      </c>
      <c r="D89" s="411">
        <v>124.49604094685</v>
      </c>
      <c r="E89" s="417">
        <v>1.0957661883600001</v>
      </c>
      <c r="F89" s="410">
        <v>1375.0001241343</v>
      </c>
      <c r="G89" s="411">
        <v>1375.0001241343</v>
      </c>
      <c r="H89" s="413">
        <v>138.344750000001</v>
      </c>
      <c r="I89" s="410">
        <v>1449.3195000000001</v>
      </c>
      <c r="J89" s="411">
        <v>74.319375865696003</v>
      </c>
      <c r="K89" s="418">
        <v>1.0540504502950001</v>
      </c>
    </row>
    <row r="90" spans="1:11" ht="14.4" customHeight="1" thickBot="1" x14ac:dyDescent="0.35">
      <c r="A90" s="427" t="s">
        <v>329</v>
      </c>
      <c r="B90" s="405">
        <v>1299.99995905315</v>
      </c>
      <c r="C90" s="405">
        <v>1424.4960000000001</v>
      </c>
      <c r="D90" s="406">
        <v>124.49604094685</v>
      </c>
      <c r="E90" s="407">
        <v>1.0957661883600001</v>
      </c>
      <c r="F90" s="405">
        <v>1375.0001241343</v>
      </c>
      <c r="G90" s="406">
        <v>1375.0001241343</v>
      </c>
      <c r="H90" s="408">
        <v>138.344750000001</v>
      </c>
      <c r="I90" s="405">
        <v>1449.3195000000001</v>
      </c>
      <c r="J90" s="406">
        <v>74.319375865696003</v>
      </c>
      <c r="K90" s="409">
        <v>1.0540504502950001</v>
      </c>
    </row>
    <row r="91" spans="1:11" ht="14.4" customHeight="1" thickBot="1" x14ac:dyDescent="0.35">
      <c r="A91" s="425" t="s">
        <v>330</v>
      </c>
      <c r="B91" s="405">
        <v>51.999998362126</v>
      </c>
      <c r="C91" s="405">
        <v>57.055579999999999</v>
      </c>
      <c r="D91" s="406">
        <v>5.0555816378729999</v>
      </c>
      <c r="E91" s="407">
        <v>1.0972227268670001</v>
      </c>
      <c r="F91" s="405">
        <v>83.000007493197998</v>
      </c>
      <c r="G91" s="406">
        <v>83.000007493197998</v>
      </c>
      <c r="H91" s="408">
        <v>8.3009299999999993</v>
      </c>
      <c r="I91" s="405">
        <v>87.016679999999994</v>
      </c>
      <c r="J91" s="406">
        <v>4.0166725068020002</v>
      </c>
      <c r="K91" s="409">
        <v>1.0483936402909999</v>
      </c>
    </row>
    <row r="92" spans="1:11" ht="14.4" customHeight="1" thickBot="1" x14ac:dyDescent="0.35">
      <c r="A92" s="426" t="s">
        <v>331</v>
      </c>
      <c r="B92" s="410">
        <v>51.999998362126</v>
      </c>
      <c r="C92" s="410">
        <v>57.055579999999999</v>
      </c>
      <c r="D92" s="411">
        <v>5.0555816378729999</v>
      </c>
      <c r="E92" s="417">
        <v>1.0972227268670001</v>
      </c>
      <c r="F92" s="410">
        <v>83.000007493197998</v>
      </c>
      <c r="G92" s="411">
        <v>83.000007493197998</v>
      </c>
      <c r="H92" s="413">
        <v>8.3009299999999993</v>
      </c>
      <c r="I92" s="410">
        <v>87.016679999999994</v>
      </c>
      <c r="J92" s="411">
        <v>4.0166725068020002</v>
      </c>
      <c r="K92" s="418">
        <v>1.0483936402909999</v>
      </c>
    </row>
    <row r="93" spans="1:11" ht="14.4" customHeight="1" thickBot="1" x14ac:dyDescent="0.35">
      <c r="A93" s="427" t="s">
        <v>332</v>
      </c>
      <c r="B93" s="405">
        <v>51.999998362126</v>
      </c>
      <c r="C93" s="405">
        <v>57.055579999999999</v>
      </c>
      <c r="D93" s="406">
        <v>5.0555816378729999</v>
      </c>
      <c r="E93" s="407">
        <v>1.0972227268670001</v>
      </c>
      <c r="F93" s="405">
        <v>83.000007493197998</v>
      </c>
      <c r="G93" s="406">
        <v>83.000007493197998</v>
      </c>
      <c r="H93" s="408">
        <v>8.3009299999999993</v>
      </c>
      <c r="I93" s="405">
        <v>87.016679999999994</v>
      </c>
      <c r="J93" s="406">
        <v>4.0166725068020002</v>
      </c>
      <c r="K93" s="409">
        <v>1.0483936402909999</v>
      </c>
    </row>
    <row r="94" spans="1:11" ht="14.4" customHeight="1" thickBot="1" x14ac:dyDescent="0.35">
      <c r="A94" s="424" t="s">
        <v>333</v>
      </c>
      <c r="B94" s="405">
        <v>0</v>
      </c>
      <c r="C94" s="405">
        <v>9.7431999999999999</v>
      </c>
      <c r="D94" s="406">
        <v>9.7431999999999999</v>
      </c>
      <c r="E94" s="415" t="s">
        <v>247</v>
      </c>
      <c r="F94" s="405">
        <v>0</v>
      </c>
      <c r="G94" s="406">
        <v>0</v>
      </c>
      <c r="H94" s="408">
        <v>0.82772000000000001</v>
      </c>
      <c r="I94" s="405">
        <v>0.17496999999999999</v>
      </c>
      <c r="J94" s="406">
        <v>0.17496999999999999</v>
      </c>
      <c r="K94" s="416" t="s">
        <v>247</v>
      </c>
    </row>
    <row r="95" spans="1:11" ht="14.4" customHeight="1" thickBot="1" x14ac:dyDescent="0.35">
      <c r="A95" s="425" t="s">
        <v>334</v>
      </c>
      <c r="B95" s="405">
        <v>0</v>
      </c>
      <c r="C95" s="405">
        <v>9.7431999999999999</v>
      </c>
      <c r="D95" s="406">
        <v>9.7431999999999999</v>
      </c>
      <c r="E95" s="415" t="s">
        <v>247</v>
      </c>
      <c r="F95" s="405">
        <v>0</v>
      </c>
      <c r="G95" s="406">
        <v>0</v>
      </c>
      <c r="H95" s="408">
        <v>0.82772000000000001</v>
      </c>
      <c r="I95" s="405">
        <v>0.17496999999999999</v>
      </c>
      <c r="J95" s="406">
        <v>0.17496999999999999</v>
      </c>
      <c r="K95" s="416" t="s">
        <v>247</v>
      </c>
    </row>
    <row r="96" spans="1:11" ht="14.4" customHeight="1" thickBot="1" x14ac:dyDescent="0.35">
      <c r="A96" s="426" t="s">
        <v>335</v>
      </c>
      <c r="B96" s="410">
        <v>0</v>
      </c>
      <c r="C96" s="410">
        <v>8.5432000000000006</v>
      </c>
      <c r="D96" s="411">
        <v>8.5432000000000006</v>
      </c>
      <c r="E96" s="412" t="s">
        <v>265</v>
      </c>
      <c r="F96" s="410">
        <v>0</v>
      </c>
      <c r="G96" s="411">
        <v>0</v>
      </c>
      <c r="H96" s="413">
        <v>0.82772000000000001</v>
      </c>
      <c r="I96" s="410">
        <v>0.17496999999999999</v>
      </c>
      <c r="J96" s="411">
        <v>0.17496999999999999</v>
      </c>
      <c r="K96" s="414" t="s">
        <v>247</v>
      </c>
    </row>
    <row r="97" spans="1:11" ht="14.4" customHeight="1" thickBot="1" x14ac:dyDescent="0.35">
      <c r="A97" s="427" t="s">
        <v>336</v>
      </c>
      <c r="B97" s="405">
        <v>0</v>
      </c>
      <c r="C97" s="405">
        <v>2.3231999999999999</v>
      </c>
      <c r="D97" s="406">
        <v>2.3231999999999999</v>
      </c>
      <c r="E97" s="415" t="s">
        <v>265</v>
      </c>
      <c r="F97" s="405">
        <v>0</v>
      </c>
      <c r="G97" s="406">
        <v>0</v>
      </c>
      <c r="H97" s="408">
        <v>0.82772000000000001</v>
      </c>
      <c r="I97" s="405">
        <v>1.0359700000000001</v>
      </c>
      <c r="J97" s="406">
        <v>1.0359700000000001</v>
      </c>
      <c r="K97" s="416" t="s">
        <v>247</v>
      </c>
    </row>
    <row r="98" spans="1:11" ht="14.4" customHeight="1" thickBot="1" x14ac:dyDescent="0.35">
      <c r="A98" s="427" t="s">
        <v>337</v>
      </c>
      <c r="B98" s="405">
        <v>0</v>
      </c>
      <c r="C98" s="405">
        <v>-0.57999999999999996</v>
      </c>
      <c r="D98" s="406">
        <v>-0.57999999999999996</v>
      </c>
      <c r="E98" s="415" t="s">
        <v>265</v>
      </c>
      <c r="F98" s="405">
        <v>0</v>
      </c>
      <c r="G98" s="406">
        <v>0</v>
      </c>
      <c r="H98" s="408">
        <v>0</v>
      </c>
      <c r="I98" s="405">
        <v>-0.86099999999999999</v>
      </c>
      <c r="J98" s="406">
        <v>-0.86099999999999999</v>
      </c>
      <c r="K98" s="416" t="s">
        <v>247</v>
      </c>
    </row>
    <row r="99" spans="1:11" ht="14.4" customHeight="1" thickBot="1" x14ac:dyDescent="0.35">
      <c r="A99" s="427" t="s">
        <v>338</v>
      </c>
      <c r="B99" s="405">
        <v>0</v>
      </c>
      <c r="C99" s="405">
        <v>6.8</v>
      </c>
      <c r="D99" s="406">
        <v>6.8</v>
      </c>
      <c r="E99" s="415" t="s">
        <v>265</v>
      </c>
      <c r="F99" s="405">
        <v>0</v>
      </c>
      <c r="G99" s="406">
        <v>0</v>
      </c>
      <c r="H99" s="408">
        <v>0</v>
      </c>
      <c r="I99" s="405">
        <v>0</v>
      </c>
      <c r="J99" s="406">
        <v>0</v>
      </c>
      <c r="K99" s="416" t="s">
        <v>247</v>
      </c>
    </row>
    <row r="100" spans="1:11" ht="14.4" customHeight="1" thickBot="1" x14ac:dyDescent="0.35">
      <c r="A100" s="429" t="s">
        <v>339</v>
      </c>
      <c r="B100" s="405">
        <v>0</v>
      </c>
      <c r="C100" s="405">
        <v>1.2</v>
      </c>
      <c r="D100" s="406">
        <v>1.2</v>
      </c>
      <c r="E100" s="415" t="s">
        <v>265</v>
      </c>
      <c r="F100" s="405">
        <v>0</v>
      </c>
      <c r="G100" s="406">
        <v>0</v>
      </c>
      <c r="H100" s="408">
        <v>0</v>
      </c>
      <c r="I100" s="405">
        <v>0</v>
      </c>
      <c r="J100" s="406">
        <v>0</v>
      </c>
      <c r="K100" s="416" t="s">
        <v>247</v>
      </c>
    </row>
    <row r="101" spans="1:11" ht="14.4" customHeight="1" thickBot="1" x14ac:dyDescent="0.35">
      <c r="A101" s="427" t="s">
        <v>340</v>
      </c>
      <c r="B101" s="405">
        <v>0</v>
      </c>
      <c r="C101" s="405">
        <v>1.2</v>
      </c>
      <c r="D101" s="406">
        <v>1.2</v>
      </c>
      <c r="E101" s="415" t="s">
        <v>265</v>
      </c>
      <c r="F101" s="405">
        <v>0</v>
      </c>
      <c r="G101" s="406">
        <v>0</v>
      </c>
      <c r="H101" s="408">
        <v>0</v>
      </c>
      <c r="I101" s="405">
        <v>0</v>
      </c>
      <c r="J101" s="406">
        <v>0</v>
      </c>
      <c r="K101" s="416" t="s">
        <v>247</v>
      </c>
    </row>
    <row r="102" spans="1:11" ht="14.4" customHeight="1" thickBot="1" x14ac:dyDescent="0.35">
      <c r="A102" s="424" t="s">
        <v>341</v>
      </c>
      <c r="B102" s="405">
        <v>348.44570758665299</v>
      </c>
      <c r="C102" s="405">
        <v>368.7</v>
      </c>
      <c r="D102" s="406">
        <v>20.254292413346001</v>
      </c>
      <c r="E102" s="407">
        <v>1.0581275417439999</v>
      </c>
      <c r="F102" s="405">
        <v>306.000706633454</v>
      </c>
      <c r="G102" s="406">
        <v>306.000706633454</v>
      </c>
      <c r="H102" s="408">
        <v>25.434000000000001</v>
      </c>
      <c r="I102" s="405">
        <v>329.98718000000002</v>
      </c>
      <c r="J102" s="406">
        <v>23.986473366546001</v>
      </c>
      <c r="K102" s="409">
        <v>1.0783869868480001</v>
      </c>
    </row>
    <row r="103" spans="1:11" ht="14.4" customHeight="1" thickBot="1" x14ac:dyDescent="0.35">
      <c r="A103" s="425" t="s">
        <v>342</v>
      </c>
      <c r="B103" s="405">
        <v>288.99970758665302</v>
      </c>
      <c r="C103" s="405">
        <v>294.37</v>
      </c>
      <c r="D103" s="406">
        <v>5.3702924133460002</v>
      </c>
      <c r="E103" s="407">
        <v>1.0185823454909999</v>
      </c>
      <c r="F103" s="405">
        <v>306.000706633454</v>
      </c>
      <c r="G103" s="406">
        <v>306.000706633454</v>
      </c>
      <c r="H103" s="408">
        <v>25.434000000000001</v>
      </c>
      <c r="I103" s="405">
        <v>305.20800000000003</v>
      </c>
      <c r="J103" s="406">
        <v>-0.79270663345299996</v>
      </c>
      <c r="K103" s="409">
        <v>0.99740946142800002</v>
      </c>
    </row>
    <row r="104" spans="1:11" ht="14.4" customHeight="1" thickBot="1" x14ac:dyDescent="0.35">
      <c r="A104" s="426" t="s">
        <v>343</v>
      </c>
      <c r="B104" s="410">
        <v>288.99970758665302</v>
      </c>
      <c r="C104" s="410">
        <v>294.37</v>
      </c>
      <c r="D104" s="411">
        <v>5.3702924133460002</v>
      </c>
      <c r="E104" s="417">
        <v>1.0185823454909999</v>
      </c>
      <c r="F104" s="410">
        <v>306.000706633454</v>
      </c>
      <c r="G104" s="411">
        <v>306.000706633454</v>
      </c>
      <c r="H104" s="413">
        <v>25.434000000000001</v>
      </c>
      <c r="I104" s="410">
        <v>305.20800000000003</v>
      </c>
      <c r="J104" s="411">
        <v>-0.79270663345299996</v>
      </c>
      <c r="K104" s="418">
        <v>0.99740946142800002</v>
      </c>
    </row>
    <row r="105" spans="1:11" ht="14.4" customHeight="1" thickBot="1" x14ac:dyDescent="0.35">
      <c r="A105" s="427" t="s">
        <v>344</v>
      </c>
      <c r="B105" s="405">
        <v>128.99999593681</v>
      </c>
      <c r="C105" s="405">
        <v>128.827</v>
      </c>
      <c r="D105" s="406">
        <v>-0.17299593681</v>
      </c>
      <c r="E105" s="407">
        <v>0.99865894618399997</v>
      </c>
      <c r="F105" s="405">
        <v>129.00029789449499</v>
      </c>
      <c r="G105" s="406">
        <v>129.00029789449499</v>
      </c>
      <c r="H105" s="408">
        <v>10.715999999999999</v>
      </c>
      <c r="I105" s="405">
        <v>128.59200000000001</v>
      </c>
      <c r="J105" s="406">
        <v>-0.40829789449499998</v>
      </c>
      <c r="K105" s="409">
        <v>0.996834907351</v>
      </c>
    </row>
    <row r="106" spans="1:11" ht="14.4" customHeight="1" thickBot="1" x14ac:dyDescent="0.35">
      <c r="A106" s="427" t="s">
        <v>345</v>
      </c>
      <c r="B106" s="405">
        <v>136.99999568482701</v>
      </c>
      <c r="C106" s="405">
        <v>142.399</v>
      </c>
      <c r="D106" s="406">
        <v>5.3990043151730003</v>
      </c>
      <c r="E106" s="407">
        <v>1.0394087918620001</v>
      </c>
      <c r="F106" s="405">
        <v>154.000355625987</v>
      </c>
      <c r="G106" s="406">
        <v>154.000355625987</v>
      </c>
      <c r="H106" s="408">
        <v>12.798999999999999</v>
      </c>
      <c r="I106" s="405">
        <v>153.58799999999999</v>
      </c>
      <c r="J106" s="406">
        <v>-0.41235562598600001</v>
      </c>
      <c r="K106" s="409">
        <v>0.99732237224800002</v>
      </c>
    </row>
    <row r="107" spans="1:11" ht="14.4" customHeight="1" thickBot="1" x14ac:dyDescent="0.35">
      <c r="A107" s="427" t="s">
        <v>346</v>
      </c>
      <c r="B107" s="405">
        <v>22.999715965016001</v>
      </c>
      <c r="C107" s="405">
        <v>23.143999999999998</v>
      </c>
      <c r="D107" s="406">
        <v>0.14428403498299999</v>
      </c>
      <c r="E107" s="407">
        <v>1.0062732963829999</v>
      </c>
      <c r="F107" s="405">
        <v>23.000053112972001</v>
      </c>
      <c r="G107" s="406">
        <v>23.000053112972001</v>
      </c>
      <c r="H107" s="408">
        <v>1.919</v>
      </c>
      <c r="I107" s="405">
        <v>23.027999999999999</v>
      </c>
      <c r="J107" s="406">
        <v>2.7946887027E-2</v>
      </c>
      <c r="K107" s="409">
        <v>1.0012150792379999</v>
      </c>
    </row>
    <row r="108" spans="1:11" ht="14.4" customHeight="1" thickBot="1" x14ac:dyDescent="0.35">
      <c r="A108" s="425" t="s">
        <v>347</v>
      </c>
      <c r="B108" s="405">
        <v>59.445999999999998</v>
      </c>
      <c r="C108" s="405">
        <v>74.33</v>
      </c>
      <c r="D108" s="406">
        <v>14.884</v>
      </c>
      <c r="E108" s="407">
        <v>1.2503784947679999</v>
      </c>
      <c r="F108" s="405">
        <v>0</v>
      </c>
      <c r="G108" s="406">
        <v>0</v>
      </c>
      <c r="H108" s="408">
        <v>0</v>
      </c>
      <c r="I108" s="405">
        <v>24.77918</v>
      </c>
      <c r="J108" s="406">
        <v>24.77918</v>
      </c>
      <c r="K108" s="416" t="s">
        <v>247</v>
      </c>
    </row>
    <row r="109" spans="1:11" ht="14.4" customHeight="1" thickBot="1" x14ac:dyDescent="0.35">
      <c r="A109" s="426" t="s">
        <v>348</v>
      </c>
      <c r="B109" s="410">
        <v>59.445999999999998</v>
      </c>
      <c r="C109" s="410">
        <v>50.094000000000001</v>
      </c>
      <c r="D109" s="411">
        <v>-9.3520000000000003</v>
      </c>
      <c r="E109" s="417">
        <v>0.84268075227899997</v>
      </c>
      <c r="F109" s="410">
        <v>0</v>
      </c>
      <c r="G109" s="411">
        <v>0</v>
      </c>
      <c r="H109" s="413">
        <v>0</v>
      </c>
      <c r="I109" s="410">
        <v>23.775300000000001</v>
      </c>
      <c r="J109" s="411">
        <v>23.775300000000001</v>
      </c>
      <c r="K109" s="414" t="s">
        <v>247</v>
      </c>
    </row>
    <row r="110" spans="1:11" ht="14.4" customHeight="1" thickBot="1" x14ac:dyDescent="0.35">
      <c r="A110" s="427" t="s">
        <v>349</v>
      </c>
      <c r="B110" s="405">
        <v>59.445999999999998</v>
      </c>
      <c r="C110" s="405">
        <v>50.094000000000001</v>
      </c>
      <c r="D110" s="406">
        <v>-9.3520000000000003</v>
      </c>
      <c r="E110" s="407">
        <v>0.84268075227899997</v>
      </c>
      <c r="F110" s="405">
        <v>0</v>
      </c>
      <c r="G110" s="406">
        <v>0</v>
      </c>
      <c r="H110" s="408">
        <v>0</v>
      </c>
      <c r="I110" s="405">
        <v>23.775300000000001</v>
      </c>
      <c r="J110" s="406">
        <v>23.775300000000001</v>
      </c>
      <c r="K110" s="416" t="s">
        <v>247</v>
      </c>
    </row>
    <row r="111" spans="1:11" ht="14.4" customHeight="1" thickBot="1" x14ac:dyDescent="0.35">
      <c r="A111" s="426" t="s">
        <v>350</v>
      </c>
      <c r="B111" s="410">
        <v>0</v>
      </c>
      <c r="C111" s="410">
        <v>24.236000000000001</v>
      </c>
      <c r="D111" s="411">
        <v>24.236000000000001</v>
      </c>
      <c r="E111" s="412" t="s">
        <v>247</v>
      </c>
      <c r="F111" s="410">
        <v>0</v>
      </c>
      <c r="G111" s="411">
        <v>0</v>
      </c>
      <c r="H111" s="413">
        <v>0</v>
      </c>
      <c r="I111" s="410">
        <v>1.0038800000000001</v>
      </c>
      <c r="J111" s="411">
        <v>1.0038800000000001</v>
      </c>
      <c r="K111" s="414" t="s">
        <v>247</v>
      </c>
    </row>
    <row r="112" spans="1:11" ht="14.4" customHeight="1" thickBot="1" x14ac:dyDescent="0.35">
      <c r="A112" s="427" t="s">
        <v>351</v>
      </c>
      <c r="B112" s="405">
        <v>0</v>
      </c>
      <c r="C112" s="405">
        <v>24.236000000000001</v>
      </c>
      <c r="D112" s="406">
        <v>24.236000000000001</v>
      </c>
      <c r="E112" s="415" t="s">
        <v>247</v>
      </c>
      <c r="F112" s="405">
        <v>0</v>
      </c>
      <c r="G112" s="406">
        <v>0</v>
      </c>
      <c r="H112" s="408">
        <v>0</v>
      </c>
      <c r="I112" s="405">
        <v>1.0038800000000001</v>
      </c>
      <c r="J112" s="406">
        <v>1.0038800000000001</v>
      </c>
      <c r="K112" s="416" t="s">
        <v>247</v>
      </c>
    </row>
    <row r="113" spans="1:11" ht="14.4" customHeight="1" thickBot="1" x14ac:dyDescent="0.35">
      <c r="A113" s="423" t="s">
        <v>352</v>
      </c>
      <c r="B113" s="405">
        <v>5752.1368272560903</v>
      </c>
      <c r="C113" s="405">
        <v>6670.7936900000004</v>
      </c>
      <c r="D113" s="406">
        <v>918.656862743906</v>
      </c>
      <c r="E113" s="407">
        <v>1.159707060233</v>
      </c>
      <c r="F113" s="405">
        <v>6947.2384951597796</v>
      </c>
      <c r="G113" s="406">
        <v>6947.2384951597796</v>
      </c>
      <c r="H113" s="408">
        <v>579.13583000000006</v>
      </c>
      <c r="I113" s="405">
        <v>7160.9029399999999</v>
      </c>
      <c r="J113" s="406">
        <v>213.66444484022099</v>
      </c>
      <c r="K113" s="409">
        <v>1.0307553058650001</v>
      </c>
    </row>
    <row r="114" spans="1:11" ht="14.4" customHeight="1" thickBot="1" x14ac:dyDescent="0.35">
      <c r="A114" s="424" t="s">
        <v>353</v>
      </c>
      <c r="B114" s="405">
        <v>5731.1332493727105</v>
      </c>
      <c r="C114" s="405">
        <v>6563.1204299999999</v>
      </c>
      <c r="D114" s="406">
        <v>831.98718062729301</v>
      </c>
      <c r="E114" s="407">
        <v>1.14516974993</v>
      </c>
      <c r="F114" s="405">
        <v>6856.7344153613503</v>
      </c>
      <c r="G114" s="406">
        <v>6856.7344153613503</v>
      </c>
      <c r="H114" s="408">
        <v>579.13251000000002</v>
      </c>
      <c r="I114" s="405">
        <v>7105.4462000000003</v>
      </c>
      <c r="J114" s="406">
        <v>248.71178463864601</v>
      </c>
      <c r="K114" s="409">
        <v>1.036272629151</v>
      </c>
    </row>
    <row r="115" spans="1:11" ht="14.4" customHeight="1" thickBot="1" x14ac:dyDescent="0.35">
      <c r="A115" s="425" t="s">
        <v>354</v>
      </c>
      <c r="B115" s="405">
        <v>5731.1332493727105</v>
      </c>
      <c r="C115" s="405">
        <v>6563.1204299999999</v>
      </c>
      <c r="D115" s="406">
        <v>831.98718062729301</v>
      </c>
      <c r="E115" s="407">
        <v>1.14516974993</v>
      </c>
      <c r="F115" s="405">
        <v>6856.7344153613503</v>
      </c>
      <c r="G115" s="406">
        <v>6856.7344153613503</v>
      </c>
      <c r="H115" s="408">
        <v>579.13251000000002</v>
      </c>
      <c r="I115" s="405">
        <v>7105.4462000000003</v>
      </c>
      <c r="J115" s="406">
        <v>248.71178463864601</v>
      </c>
      <c r="K115" s="409">
        <v>1.036272629151</v>
      </c>
    </row>
    <row r="116" spans="1:11" ht="14.4" customHeight="1" thickBot="1" x14ac:dyDescent="0.35">
      <c r="A116" s="426" t="s">
        <v>355</v>
      </c>
      <c r="B116" s="410">
        <v>3710.1332493721802</v>
      </c>
      <c r="C116" s="410">
        <v>4302.8563999999997</v>
      </c>
      <c r="D116" s="411">
        <v>592.72315062782002</v>
      </c>
      <c r="E116" s="417">
        <v>1.159757914551</v>
      </c>
      <c r="F116" s="410">
        <v>4453.7341744157702</v>
      </c>
      <c r="G116" s="411">
        <v>4453.7341744157702</v>
      </c>
      <c r="H116" s="413">
        <v>373.03510999999997</v>
      </c>
      <c r="I116" s="410">
        <v>4811.7146899999998</v>
      </c>
      <c r="J116" s="411">
        <v>357.98051558422998</v>
      </c>
      <c r="K116" s="418">
        <v>1.0803776115870001</v>
      </c>
    </row>
    <row r="117" spans="1:11" ht="14.4" customHeight="1" thickBot="1" x14ac:dyDescent="0.35">
      <c r="A117" s="427" t="s">
        <v>356</v>
      </c>
      <c r="B117" s="405">
        <v>2781.1640440699298</v>
      </c>
      <c r="C117" s="405">
        <v>3254.5423900000001</v>
      </c>
      <c r="D117" s="406">
        <v>473.37834593006801</v>
      </c>
      <c r="E117" s="407">
        <v>1.170208710607</v>
      </c>
      <c r="F117" s="405">
        <v>3427.26425456674</v>
      </c>
      <c r="G117" s="406">
        <v>3427.26425456674</v>
      </c>
      <c r="H117" s="408">
        <v>261.37378999999999</v>
      </c>
      <c r="I117" s="405">
        <v>3716.5016099999998</v>
      </c>
      <c r="J117" s="406">
        <v>289.23735543325699</v>
      </c>
      <c r="K117" s="409">
        <v>1.0843930709589999</v>
      </c>
    </row>
    <row r="118" spans="1:11" ht="14.4" customHeight="1" thickBot="1" x14ac:dyDescent="0.35">
      <c r="A118" s="427" t="s">
        <v>357</v>
      </c>
      <c r="B118" s="405">
        <v>27</v>
      </c>
      <c r="C118" s="405">
        <v>60.4512</v>
      </c>
      <c r="D118" s="406">
        <v>33.4512</v>
      </c>
      <c r="E118" s="407">
        <v>2.2389333333330002</v>
      </c>
      <c r="F118" s="405">
        <v>49.791237304747</v>
      </c>
      <c r="G118" s="406">
        <v>49.791237304747</v>
      </c>
      <c r="H118" s="408">
        <v>0.45</v>
      </c>
      <c r="I118" s="405">
        <v>39.462000000000003</v>
      </c>
      <c r="J118" s="406">
        <v>-10.329237304747</v>
      </c>
      <c r="K118" s="409">
        <v>0.79254909369799997</v>
      </c>
    </row>
    <row r="119" spans="1:11" ht="14.4" customHeight="1" thickBot="1" x14ac:dyDescent="0.35">
      <c r="A119" s="427" t="s">
        <v>358</v>
      </c>
      <c r="B119" s="405">
        <v>67</v>
      </c>
      <c r="C119" s="405">
        <v>101.714</v>
      </c>
      <c r="D119" s="406">
        <v>34.713999999999999</v>
      </c>
      <c r="E119" s="407">
        <v>1.518119402985</v>
      </c>
      <c r="F119" s="405">
        <v>104.245743218396</v>
      </c>
      <c r="G119" s="406">
        <v>104.245743218396</v>
      </c>
      <c r="H119" s="408">
        <v>8.2704000000000004</v>
      </c>
      <c r="I119" s="405">
        <v>124.29519999999999</v>
      </c>
      <c r="J119" s="406">
        <v>20.049456781604</v>
      </c>
      <c r="K119" s="409">
        <v>1.1923287816129999</v>
      </c>
    </row>
    <row r="120" spans="1:11" ht="14.4" customHeight="1" thickBot="1" x14ac:dyDescent="0.35">
      <c r="A120" s="427" t="s">
        <v>359</v>
      </c>
      <c r="B120" s="405">
        <v>834.96920530224702</v>
      </c>
      <c r="C120" s="405">
        <v>886.14881000000003</v>
      </c>
      <c r="D120" s="406">
        <v>51.179604697751998</v>
      </c>
      <c r="E120" s="407">
        <v>1.061295200317</v>
      </c>
      <c r="F120" s="405">
        <v>872.43293932588494</v>
      </c>
      <c r="G120" s="406">
        <v>872.43293932588494</v>
      </c>
      <c r="H120" s="408">
        <v>102.94092000000001</v>
      </c>
      <c r="I120" s="405">
        <v>931.45587999999998</v>
      </c>
      <c r="J120" s="406">
        <v>59.022940674114999</v>
      </c>
      <c r="K120" s="409">
        <v>1.067653269395</v>
      </c>
    </row>
    <row r="121" spans="1:11" ht="14.4" customHeight="1" thickBot="1" x14ac:dyDescent="0.35">
      <c r="A121" s="426" t="s">
        <v>360</v>
      </c>
      <c r="B121" s="410">
        <v>2</v>
      </c>
      <c r="C121" s="410">
        <v>0</v>
      </c>
      <c r="D121" s="411">
        <v>-2</v>
      </c>
      <c r="E121" s="417">
        <v>0</v>
      </c>
      <c r="F121" s="410">
        <v>0</v>
      </c>
      <c r="G121" s="411">
        <v>0</v>
      </c>
      <c r="H121" s="413">
        <v>0</v>
      </c>
      <c r="I121" s="410">
        <v>1.5181899999999999</v>
      </c>
      <c r="J121" s="411">
        <v>1.5181899999999999</v>
      </c>
      <c r="K121" s="414" t="s">
        <v>247</v>
      </c>
    </row>
    <row r="122" spans="1:11" ht="14.4" customHeight="1" thickBot="1" x14ac:dyDescent="0.35">
      <c r="A122" s="427" t="s">
        <v>361</v>
      </c>
      <c r="B122" s="405">
        <v>2</v>
      </c>
      <c r="C122" s="405">
        <v>0</v>
      </c>
      <c r="D122" s="406">
        <v>-2</v>
      </c>
      <c r="E122" s="407">
        <v>0</v>
      </c>
      <c r="F122" s="405">
        <v>0</v>
      </c>
      <c r="G122" s="406">
        <v>0</v>
      </c>
      <c r="H122" s="408">
        <v>0</v>
      </c>
      <c r="I122" s="405">
        <v>1.5181899999999999</v>
      </c>
      <c r="J122" s="406">
        <v>1.5181899999999999</v>
      </c>
      <c r="K122" s="416" t="s">
        <v>247</v>
      </c>
    </row>
    <row r="123" spans="1:11" ht="14.4" customHeight="1" thickBot="1" x14ac:dyDescent="0.35">
      <c r="A123" s="426" t="s">
        <v>362</v>
      </c>
      <c r="B123" s="410">
        <v>2</v>
      </c>
      <c r="C123" s="410">
        <v>0.371</v>
      </c>
      <c r="D123" s="411">
        <v>-1.629</v>
      </c>
      <c r="E123" s="417">
        <v>0.18549999999899999</v>
      </c>
      <c r="F123" s="410">
        <v>1.0000001002679999</v>
      </c>
      <c r="G123" s="411">
        <v>1.0000001002679999</v>
      </c>
      <c r="H123" s="413">
        <v>0</v>
      </c>
      <c r="I123" s="410">
        <v>0</v>
      </c>
      <c r="J123" s="411">
        <v>-1.0000001002679999</v>
      </c>
      <c r="K123" s="418">
        <v>0</v>
      </c>
    </row>
    <row r="124" spans="1:11" ht="14.4" customHeight="1" thickBot="1" x14ac:dyDescent="0.35">
      <c r="A124" s="427" t="s">
        <v>363</v>
      </c>
      <c r="B124" s="405">
        <v>2</v>
      </c>
      <c r="C124" s="405">
        <v>0.371</v>
      </c>
      <c r="D124" s="406">
        <v>-1.629</v>
      </c>
      <c r="E124" s="407">
        <v>0.18549999999899999</v>
      </c>
      <c r="F124" s="405">
        <v>1.0000001002679999</v>
      </c>
      <c r="G124" s="406">
        <v>1.0000001002679999</v>
      </c>
      <c r="H124" s="408">
        <v>0</v>
      </c>
      <c r="I124" s="405">
        <v>0</v>
      </c>
      <c r="J124" s="406">
        <v>-1.0000001002679999</v>
      </c>
      <c r="K124" s="409">
        <v>0</v>
      </c>
    </row>
    <row r="125" spans="1:11" ht="14.4" customHeight="1" thickBot="1" x14ac:dyDescent="0.35">
      <c r="A125" s="426" t="s">
        <v>364</v>
      </c>
      <c r="B125" s="410">
        <v>0</v>
      </c>
      <c r="C125" s="410">
        <v>0</v>
      </c>
      <c r="D125" s="411">
        <v>0</v>
      </c>
      <c r="E125" s="417">
        <v>1</v>
      </c>
      <c r="F125" s="410">
        <v>0</v>
      </c>
      <c r="G125" s="411">
        <v>0</v>
      </c>
      <c r="H125" s="413">
        <v>0</v>
      </c>
      <c r="I125" s="410">
        <v>0.126</v>
      </c>
      <c r="J125" s="411">
        <v>0.126</v>
      </c>
      <c r="K125" s="414" t="s">
        <v>265</v>
      </c>
    </row>
    <row r="126" spans="1:11" ht="14.4" customHeight="1" thickBot="1" x14ac:dyDescent="0.35">
      <c r="A126" s="427" t="s">
        <v>365</v>
      </c>
      <c r="B126" s="405">
        <v>0</v>
      </c>
      <c r="C126" s="405">
        <v>0</v>
      </c>
      <c r="D126" s="406">
        <v>0</v>
      </c>
      <c r="E126" s="407">
        <v>1</v>
      </c>
      <c r="F126" s="405">
        <v>0</v>
      </c>
      <c r="G126" s="406">
        <v>0</v>
      </c>
      <c r="H126" s="408">
        <v>0</v>
      </c>
      <c r="I126" s="405">
        <v>0.126</v>
      </c>
      <c r="J126" s="406">
        <v>0.126</v>
      </c>
      <c r="K126" s="416" t="s">
        <v>265</v>
      </c>
    </row>
    <row r="127" spans="1:11" ht="14.4" customHeight="1" thickBot="1" x14ac:dyDescent="0.35">
      <c r="A127" s="426" t="s">
        <v>366</v>
      </c>
      <c r="B127" s="410">
        <v>2017.00000000053</v>
      </c>
      <c r="C127" s="410">
        <v>2190.5068700000002</v>
      </c>
      <c r="D127" s="411">
        <v>173.506869999473</v>
      </c>
      <c r="E127" s="417">
        <v>1.0860222459090001</v>
      </c>
      <c r="F127" s="410">
        <v>2402.0002408453101</v>
      </c>
      <c r="G127" s="411">
        <v>2402.0002408453101</v>
      </c>
      <c r="H127" s="413">
        <v>150.32961</v>
      </c>
      <c r="I127" s="410">
        <v>2158.1463199999998</v>
      </c>
      <c r="J127" s="411">
        <v>-243.85392084531401</v>
      </c>
      <c r="K127" s="418">
        <v>0.89847881082600001</v>
      </c>
    </row>
    <row r="128" spans="1:11" ht="14.4" customHeight="1" thickBot="1" x14ac:dyDescent="0.35">
      <c r="A128" s="427" t="s">
        <v>367</v>
      </c>
      <c r="B128" s="405">
        <v>801.00000000020896</v>
      </c>
      <c r="C128" s="405">
        <v>802.35374999999999</v>
      </c>
      <c r="D128" s="406">
        <v>1.35374999979</v>
      </c>
      <c r="E128" s="407">
        <v>1.001690074906</v>
      </c>
      <c r="F128" s="405">
        <v>966.00009685952296</v>
      </c>
      <c r="G128" s="406">
        <v>966.00009685952296</v>
      </c>
      <c r="H128" s="408">
        <v>57.592140000000001</v>
      </c>
      <c r="I128" s="405">
        <v>776.46451999999999</v>
      </c>
      <c r="J128" s="406">
        <v>-189.53557685952299</v>
      </c>
      <c r="K128" s="409">
        <v>0.80379341836899998</v>
      </c>
    </row>
    <row r="129" spans="1:11" ht="14.4" customHeight="1" thickBot="1" x14ac:dyDescent="0.35">
      <c r="A129" s="427" t="s">
        <v>368</v>
      </c>
      <c r="B129" s="405">
        <v>1216.0000000003199</v>
      </c>
      <c r="C129" s="405">
        <v>1388.1531199999999</v>
      </c>
      <c r="D129" s="406">
        <v>172.15311999968301</v>
      </c>
      <c r="E129" s="407">
        <v>1.141573289473</v>
      </c>
      <c r="F129" s="405">
        <v>1436.0001439857899</v>
      </c>
      <c r="G129" s="406">
        <v>1436.0001439857899</v>
      </c>
      <c r="H129" s="408">
        <v>92.737470000000002</v>
      </c>
      <c r="I129" s="405">
        <v>1381.6818000000001</v>
      </c>
      <c r="J129" s="406">
        <v>-54.318343985791003</v>
      </c>
      <c r="K129" s="409">
        <v>0.96217385895499996</v>
      </c>
    </row>
    <row r="130" spans="1:11" ht="14.4" customHeight="1" thickBot="1" x14ac:dyDescent="0.35">
      <c r="A130" s="426" t="s">
        <v>369</v>
      </c>
      <c r="B130" s="410">
        <v>0</v>
      </c>
      <c r="C130" s="410">
        <v>69.386160000000004</v>
      </c>
      <c r="D130" s="411">
        <v>69.386160000000004</v>
      </c>
      <c r="E130" s="412" t="s">
        <v>247</v>
      </c>
      <c r="F130" s="410">
        <v>0</v>
      </c>
      <c r="G130" s="411">
        <v>0</v>
      </c>
      <c r="H130" s="413">
        <v>55.767789999999998</v>
      </c>
      <c r="I130" s="410">
        <v>133.941</v>
      </c>
      <c r="J130" s="411">
        <v>133.941</v>
      </c>
      <c r="K130" s="414" t="s">
        <v>247</v>
      </c>
    </row>
    <row r="131" spans="1:11" ht="14.4" customHeight="1" thickBot="1" x14ac:dyDescent="0.35">
      <c r="A131" s="427" t="s">
        <v>370</v>
      </c>
      <c r="B131" s="405">
        <v>0</v>
      </c>
      <c r="C131" s="405">
        <v>19.357040000000001</v>
      </c>
      <c r="D131" s="406">
        <v>19.357040000000001</v>
      </c>
      <c r="E131" s="415" t="s">
        <v>247</v>
      </c>
      <c r="F131" s="405">
        <v>0</v>
      </c>
      <c r="G131" s="406">
        <v>0</v>
      </c>
      <c r="H131" s="408">
        <v>0</v>
      </c>
      <c r="I131" s="405">
        <v>14.798069999999999</v>
      </c>
      <c r="J131" s="406">
        <v>14.798069999999999</v>
      </c>
      <c r="K131" s="416" t="s">
        <v>247</v>
      </c>
    </row>
    <row r="132" spans="1:11" ht="14.4" customHeight="1" thickBot="1" x14ac:dyDescent="0.35">
      <c r="A132" s="427" t="s">
        <v>371</v>
      </c>
      <c r="B132" s="405">
        <v>0</v>
      </c>
      <c r="C132" s="405">
        <v>50.029119999999999</v>
      </c>
      <c r="D132" s="406">
        <v>50.029119999999999</v>
      </c>
      <c r="E132" s="415" t="s">
        <v>247</v>
      </c>
      <c r="F132" s="405">
        <v>0</v>
      </c>
      <c r="G132" s="406">
        <v>0</v>
      </c>
      <c r="H132" s="408">
        <v>55.767789999999998</v>
      </c>
      <c r="I132" s="405">
        <v>119.14293000000001</v>
      </c>
      <c r="J132" s="406">
        <v>119.14293000000001</v>
      </c>
      <c r="K132" s="416" t="s">
        <v>247</v>
      </c>
    </row>
    <row r="133" spans="1:11" ht="14.4" customHeight="1" thickBot="1" x14ac:dyDescent="0.35">
      <c r="A133" s="424" t="s">
        <v>372</v>
      </c>
      <c r="B133" s="405">
        <v>21.003577883384999</v>
      </c>
      <c r="C133" s="405">
        <v>107.67326</v>
      </c>
      <c r="D133" s="406">
        <v>86.669682116613998</v>
      </c>
      <c r="E133" s="407">
        <v>5.1264246785859999</v>
      </c>
      <c r="F133" s="405">
        <v>90.504079798424002</v>
      </c>
      <c r="G133" s="406">
        <v>90.504079798424002</v>
      </c>
      <c r="H133" s="408">
        <v>3.32E-3</v>
      </c>
      <c r="I133" s="405">
        <v>55.456740000000003</v>
      </c>
      <c r="J133" s="406">
        <v>-35.047339798423998</v>
      </c>
      <c r="K133" s="409">
        <v>0.61275403411100005</v>
      </c>
    </row>
    <row r="134" spans="1:11" ht="14.4" customHeight="1" thickBot="1" x14ac:dyDescent="0.35">
      <c r="A134" s="430" t="s">
        <v>373</v>
      </c>
      <c r="B134" s="410">
        <v>21.003577883384999</v>
      </c>
      <c r="C134" s="410">
        <v>107.67326</v>
      </c>
      <c r="D134" s="411">
        <v>86.669682116613998</v>
      </c>
      <c r="E134" s="417">
        <v>5.1264246785859999</v>
      </c>
      <c r="F134" s="410">
        <v>90.504079798424002</v>
      </c>
      <c r="G134" s="411">
        <v>90.504079798424002</v>
      </c>
      <c r="H134" s="413">
        <v>3.32E-3</v>
      </c>
      <c r="I134" s="410">
        <v>55.456740000000003</v>
      </c>
      <c r="J134" s="411">
        <v>-35.047339798423998</v>
      </c>
      <c r="K134" s="418">
        <v>0.61275403411100005</v>
      </c>
    </row>
    <row r="135" spans="1:11" ht="14.4" customHeight="1" thickBot="1" x14ac:dyDescent="0.35">
      <c r="A135" s="426" t="s">
        <v>374</v>
      </c>
      <c r="B135" s="410">
        <v>0</v>
      </c>
      <c r="C135" s="410">
        <v>4.4699999999999997E-2</v>
      </c>
      <c r="D135" s="411">
        <v>4.4699999999999997E-2</v>
      </c>
      <c r="E135" s="412" t="s">
        <v>247</v>
      </c>
      <c r="F135" s="410">
        <v>0</v>
      </c>
      <c r="G135" s="411">
        <v>0</v>
      </c>
      <c r="H135" s="413">
        <v>3.32E-3</v>
      </c>
      <c r="I135" s="410">
        <v>1.6619999999999999E-2</v>
      </c>
      <c r="J135" s="411">
        <v>1.6619999999999999E-2</v>
      </c>
      <c r="K135" s="414" t="s">
        <v>247</v>
      </c>
    </row>
    <row r="136" spans="1:11" ht="14.4" customHeight="1" thickBot="1" x14ac:dyDescent="0.35">
      <c r="A136" s="427" t="s">
        <v>375</v>
      </c>
      <c r="B136" s="405">
        <v>0</v>
      </c>
      <c r="C136" s="405">
        <v>4.4699999999999997E-2</v>
      </c>
      <c r="D136" s="406">
        <v>4.4699999999999997E-2</v>
      </c>
      <c r="E136" s="415" t="s">
        <v>247</v>
      </c>
      <c r="F136" s="405">
        <v>0</v>
      </c>
      <c r="G136" s="406">
        <v>0</v>
      </c>
      <c r="H136" s="408">
        <v>3.32E-3</v>
      </c>
      <c r="I136" s="405">
        <v>1.6619999999999999E-2</v>
      </c>
      <c r="J136" s="406">
        <v>1.6619999999999999E-2</v>
      </c>
      <c r="K136" s="416" t="s">
        <v>247</v>
      </c>
    </row>
    <row r="137" spans="1:11" ht="14.4" customHeight="1" thickBot="1" x14ac:dyDescent="0.35">
      <c r="A137" s="426" t="s">
        <v>376</v>
      </c>
      <c r="B137" s="410">
        <v>21.003577883384999</v>
      </c>
      <c r="C137" s="410">
        <v>107.14542</v>
      </c>
      <c r="D137" s="411">
        <v>86.141842116614001</v>
      </c>
      <c r="E137" s="417">
        <v>5.1012937221870001</v>
      </c>
      <c r="F137" s="410">
        <v>90.504079798424002</v>
      </c>
      <c r="G137" s="411">
        <v>90.504079798424002</v>
      </c>
      <c r="H137" s="413">
        <v>0</v>
      </c>
      <c r="I137" s="410">
        <v>55.44012</v>
      </c>
      <c r="J137" s="411">
        <v>-35.063959798424001</v>
      </c>
      <c r="K137" s="418">
        <v>0.61257039597999996</v>
      </c>
    </row>
    <row r="138" spans="1:11" ht="14.4" customHeight="1" thickBot="1" x14ac:dyDescent="0.35">
      <c r="A138" s="427" t="s">
        <v>377</v>
      </c>
      <c r="B138" s="405">
        <v>0</v>
      </c>
      <c r="C138" s="405">
        <v>2.3E-2</v>
      </c>
      <c r="D138" s="406">
        <v>2.3E-2</v>
      </c>
      <c r="E138" s="415" t="s">
        <v>247</v>
      </c>
      <c r="F138" s="405">
        <v>2.2848444865000001E-2</v>
      </c>
      <c r="G138" s="406">
        <v>2.2848444865000001E-2</v>
      </c>
      <c r="H138" s="408">
        <v>0</v>
      </c>
      <c r="I138" s="405">
        <v>0</v>
      </c>
      <c r="J138" s="406">
        <v>-2.2848444865000001E-2</v>
      </c>
      <c r="K138" s="409">
        <v>0</v>
      </c>
    </row>
    <row r="139" spans="1:11" ht="14.4" customHeight="1" thickBot="1" x14ac:dyDescent="0.35">
      <c r="A139" s="427" t="s">
        <v>378</v>
      </c>
      <c r="B139" s="405">
        <v>21</v>
      </c>
      <c r="C139" s="405">
        <v>59.77</v>
      </c>
      <c r="D139" s="406">
        <v>38.770000000000003</v>
      </c>
      <c r="E139" s="407">
        <v>2.8461904761899999</v>
      </c>
      <c r="F139" s="405">
        <v>60.390770925901002</v>
      </c>
      <c r="G139" s="406">
        <v>60.390770925901002</v>
      </c>
      <c r="H139" s="408">
        <v>0</v>
      </c>
      <c r="I139" s="405">
        <v>31.6</v>
      </c>
      <c r="J139" s="406">
        <v>-28.790770925901001</v>
      </c>
      <c r="K139" s="409">
        <v>0.52325876148799999</v>
      </c>
    </row>
    <row r="140" spans="1:11" ht="14.4" customHeight="1" thickBot="1" x14ac:dyDescent="0.35">
      <c r="A140" s="427" t="s">
        <v>379</v>
      </c>
      <c r="B140" s="405">
        <v>3.5778833850000002E-3</v>
      </c>
      <c r="C140" s="405">
        <v>0</v>
      </c>
      <c r="D140" s="406">
        <v>-3.5778833850000002E-3</v>
      </c>
      <c r="E140" s="407">
        <v>0</v>
      </c>
      <c r="F140" s="405">
        <v>0</v>
      </c>
      <c r="G140" s="406">
        <v>0</v>
      </c>
      <c r="H140" s="408">
        <v>0</v>
      </c>
      <c r="I140" s="405">
        <v>0</v>
      </c>
      <c r="J140" s="406">
        <v>0</v>
      </c>
      <c r="K140" s="409">
        <v>12</v>
      </c>
    </row>
    <row r="141" spans="1:11" ht="14.4" customHeight="1" thickBot="1" x14ac:dyDescent="0.35">
      <c r="A141" s="427" t="s">
        <v>380</v>
      </c>
      <c r="B141" s="405">
        <v>0</v>
      </c>
      <c r="C141" s="405">
        <v>3.9636</v>
      </c>
      <c r="D141" s="406">
        <v>3.9636</v>
      </c>
      <c r="E141" s="415" t="s">
        <v>265</v>
      </c>
      <c r="F141" s="405">
        <v>6.3686558441359997</v>
      </c>
      <c r="G141" s="406">
        <v>6.3686558441359997</v>
      </c>
      <c r="H141" s="408">
        <v>0</v>
      </c>
      <c r="I141" s="405">
        <v>2.8151999999999999</v>
      </c>
      <c r="J141" s="406">
        <v>-3.5534558441359998</v>
      </c>
      <c r="K141" s="409">
        <v>0.44203990118100001</v>
      </c>
    </row>
    <row r="142" spans="1:11" ht="14.4" customHeight="1" thickBot="1" x14ac:dyDescent="0.35">
      <c r="A142" s="427" t="s">
        <v>381</v>
      </c>
      <c r="B142" s="405">
        <v>0</v>
      </c>
      <c r="C142" s="405">
        <v>43.388820000000003</v>
      </c>
      <c r="D142" s="406">
        <v>43.388820000000003</v>
      </c>
      <c r="E142" s="415" t="s">
        <v>265</v>
      </c>
      <c r="F142" s="405">
        <v>23.721804583522001</v>
      </c>
      <c r="G142" s="406">
        <v>23.721804583522001</v>
      </c>
      <c r="H142" s="408">
        <v>0</v>
      </c>
      <c r="I142" s="405">
        <v>21.024920000000002</v>
      </c>
      <c r="J142" s="406">
        <v>-2.6968845835209998</v>
      </c>
      <c r="K142" s="409">
        <v>0.88631199729999999</v>
      </c>
    </row>
    <row r="143" spans="1:11" ht="14.4" customHeight="1" thickBot="1" x14ac:dyDescent="0.35">
      <c r="A143" s="426" t="s">
        <v>382</v>
      </c>
      <c r="B143" s="410">
        <v>0</v>
      </c>
      <c r="C143" s="410">
        <v>0.48314000000000001</v>
      </c>
      <c r="D143" s="411">
        <v>0.48314000000000001</v>
      </c>
      <c r="E143" s="412" t="s">
        <v>265</v>
      </c>
      <c r="F143" s="410">
        <v>0</v>
      </c>
      <c r="G143" s="411">
        <v>0</v>
      </c>
      <c r="H143" s="413">
        <v>0</v>
      </c>
      <c r="I143" s="410">
        <v>0</v>
      </c>
      <c r="J143" s="411">
        <v>0</v>
      </c>
      <c r="K143" s="414" t="s">
        <v>247</v>
      </c>
    </row>
    <row r="144" spans="1:11" ht="14.4" customHeight="1" thickBot="1" x14ac:dyDescent="0.35">
      <c r="A144" s="427" t="s">
        <v>383</v>
      </c>
      <c r="B144" s="405">
        <v>0</v>
      </c>
      <c r="C144" s="405">
        <v>0.48314000000000001</v>
      </c>
      <c r="D144" s="406">
        <v>0.48314000000000001</v>
      </c>
      <c r="E144" s="415" t="s">
        <v>265</v>
      </c>
      <c r="F144" s="405">
        <v>0</v>
      </c>
      <c r="G144" s="406">
        <v>0</v>
      </c>
      <c r="H144" s="408">
        <v>0</v>
      </c>
      <c r="I144" s="405">
        <v>0</v>
      </c>
      <c r="J144" s="406">
        <v>0</v>
      </c>
      <c r="K144" s="416" t="s">
        <v>247</v>
      </c>
    </row>
    <row r="145" spans="1:11" ht="14.4" customHeight="1" thickBot="1" x14ac:dyDescent="0.35">
      <c r="A145" s="423" t="s">
        <v>384</v>
      </c>
      <c r="B145" s="405">
        <v>1298.4410050310601</v>
      </c>
      <c r="C145" s="405">
        <v>1287.49343</v>
      </c>
      <c r="D145" s="406">
        <v>-10.94757503106</v>
      </c>
      <c r="E145" s="407">
        <v>0.99156867736800003</v>
      </c>
      <c r="F145" s="405">
        <v>1430.14749503029</v>
      </c>
      <c r="G145" s="406">
        <v>1430.14749503029</v>
      </c>
      <c r="H145" s="408">
        <v>137.17590000000001</v>
      </c>
      <c r="I145" s="405">
        <v>1370.25926</v>
      </c>
      <c r="J145" s="406">
        <v>-59.888235030292002</v>
      </c>
      <c r="K145" s="409">
        <v>0.95812443454999996</v>
      </c>
    </row>
    <row r="146" spans="1:11" ht="14.4" customHeight="1" thickBot="1" x14ac:dyDescent="0.35">
      <c r="A146" s="428" t="s">
        <v>385</v>
      </c>
      <c r="B146" s="410">
        <v>1298.4410050310601</v>
      </c>
      <c r="C146" s="410">
        <v>1287.49343</v>
      </c>
      <c r="D146" s="411">
        <v>-10.94757503106</v>
      </c>
      <c r="E146" s="417">
        <v>0.99156867736800003</v>
      </c>
      <c r="F146" s="410">
        <v>1430.14749503029</v>
      </c>
      <c r="G146" s="411">
        <v>1430.14749503029</v>
      </c>
      <c r="H146" s="413">
        <v>137.17590000000001</v>
      </c>
      <c r="I146" s="410">
        <v>1370.25926</v>
      </c>
      <c r="J146" s="411">
        <v>-59.888235030292002</v>
      </c>
      <c r="K146" s="418">
        <v>0.95812443454999996</v>
      </c>
    </row>
    <row r="147" spans="1:11" ht="14.4" customHeight="1" thickBot="1" x14ac:dyDescent="0.35">
      <c r="A147" s="430" t="s">
        <v>54</v>
      </c>
      <c r="B147" s="410">
        <v>1298.4410050310601</v>
      </c>
      <c r="C147" s="410">
        <v>1287.49343</v>
      </c>
      <c r="D147" s="411">
        <v>-10.94757503106</v>
      </c>
      <c r="E147" s="417">
        <v>0.99156867736800003</v>
      </c>
      <c r="F147" s="410">
        <v>1430.14749503029</v>
      </c>
      <c r="G147" s="411">
        <v>1430.14749503029</v>
      </c>
      <c r="H147" s="413">
        <v>137.17590000000001</v>
      </c>
      <c r="I147" s="410">
        <v>1370.25926</v>
      </c>
      <c r="J147" s="411">
        <v>-59.888235030292002</v>
      </c>
      <c r="K147" s="418">
        <v>0.95812443454999996</v>
      </c>
    </row>
    <row r="148" spans="1:11" ht="14.4" customHeight="1" thickBot="1" x14ac:dyDescent="0.35">
      <c r="A148" s="426" t="s">
        <v>386</v>
      </c>
      <c r="B148" s="410">
        <v>27.862756224478002</v>
      </c>
      <c r="C148" s="410">
        <v>32.6</v>
      </c>
      <c r="D148" s="411">
        <v>4.7372437755219998</v>
      </c>
      <c r="E148" s="417">
        <v>1.1700206446679999</v>
      </c>
      <c r="F148" s="410">
        <v>35.239978730164999</v>
      </c>
      <c r="G148" s="411">
        <v>35.239978730164999</v>
      </c>
      <c r="H148" s="413">
        <v>2.6909999999999998</v>
      </c>
      <c r="I148" s="410">
        <v>32.417000000000002</v>
      </c>
      <c r="J148" s="411">
        <v>-2.822978730165</v>
      </c>
      <c r="K148" s="418">
        <v>0.91989272321100002</v>
      </c>
    </row>
    <row r="149" spans="1:11" ht="14.4" customHeight="1" thickBot="1" x14ac:dyDescent="0.35">
      <c r="A149" s="427" t="s">
        <v>387</v>
      </c>
      <c r="B149" s="405">
        <v>27.862756224478002</v>
      </c>
      <c r="C149" s="405">
        <v>32.6</v>
      </c>
      <c r="D149" s="406">
        <v>4.7372437755219998</v>
      </c>
      <c r="E149" s="407">
        <v>1.1700206446679999</v>
      </c>
      <c r="F149" s="405">
        <v>35.239978730164999</v>
      </c>
      <c r="G149" s="406">
        <v>35.239978730164999</v>
      </c>
      <c r="H149" s="408">
        <v>2.6909999999999998</v>
      </c>
      <c r="I149" s="405">
        <v>32.417000000000002</v>
      </c>
      <c r="J149" s="406">
        <v>-2.822978730165</v>
      </c>
      <c r="K149" s="409">
        <v>0.91989272321100002</v>
      </c>
    </row>
    <row r="150" spans="1:11" ht="14.4" customHeight="1" thickBot="1" x14ac:dyDescent="0.35">
      <c r="A150" s="426" t="s">
        <v>388</v>
      </c>
      <c r="B150" s="410">
        <v>9.2508408133090008</v>
      </c>
      <c r="C150" s="410">
        <v>12.31302</v>
      </c>
      <c r="D150" s="411">
        <v>3.0621791866899999</v>
      </c>
      <c r="E150" s="417">
        <v>1.3310163095959999</v>
      </c>
      <c r="F150" s="410">
        <v>11.721061611905</v>
      </c>
      <c r="G150" s="411">
        <v>11.721061611905</v>
      </c>
      <c r="H150" s="413">
        <v>0.8085</v>
      </c>
      <c r="I150" s="410">
        <v>10.515499999999999</v>
      </c>
      <c r="J150" s="411">
        <v>-1.2055616119050001</v>
      </c>
      <c r="K150" s="418">
        <v>0.89714569790400001</v>
      </c>
    </row>
    <row r="151" spans="1:11" ht="14.4" customHeight="1" thickBot="1" x14ac:dyDescent="0.35">
      <c r="A151" s="427" t="s">
        <v>389</v>
      </c>
      <c r="B151" s="405">
        <v>1.2942322681209999</v>
      </c>
      <c r="C151" s="405">
        <v>2.2200000000000002</v>
      </c>
      <c r="D151" s="406">
        <v>0.92576773187799999</v>
      </c>
      <c r="E151" s="407">
        <v>1.715302619692</v>
      </c>
      <c r="F151" s="405">
        <v>0.95173613292699999</v>
      </c>
      <c r="G151" s="406">
        <v>0.95173613292699999</v>
      </c>
      <c r="H151" s="408">
        <v>0</v>
      </c>
      <c r="I151" s="405">
        <v>0.74</v>
      </c>
      <c r="J151" s="406">
        <v>-0.211736132927</v>
      </c>
      <c r="K151" s="409">
        <v>0.77752643237700003</v>
      </c>
    </row>
    <row r="152" spans="1:11" ht="14.4" customHeight="1" thickBot="1" x14ac:dyDescent="0.35">
      <c r="A152" s="427" t="s">
        <v>390</v>
      </c>
      <c r="B152" s="405">
        <v>7.9566085451879998</v>
      </c>
      <c r="C152" s="405">
        <v>10.093019999999999</v>
      </c>
      <c r="D152" s="406">
        <v>2.1364114548109998</v>
      </c>
      <c r="E152" s="407">
        <v>1.268507799859</v>
      </c>
      <c r="F152" s="405">
        <v>10.769325478977001</v>
      </c>
      <c r="G152" s="406">
        <v>10.769325478977001</v>
      </c>
      <c r="H152" s="408">
        <v>0.8085</v>
      </c>
      <c r="I152" s="405">
        <v>9.7754999999999992</v>
      </c>
      <c r="J152" s="406">
        <v>-0.99382547897700002</v>
      </c>
      <c r="K152" s="409">
        <v>0.90771701710399999</v>
      </c>
    </row>
    <row r="153" spans="1:11" ht="14.4" customHeight="1" thickBot="1" x14ac:dyDescent="0.35">
      <c r="A153" s="426" t="s">
        <v>391</v>
      </c>
      <c r="B153" s="410">
        <v>29.393090988152</v>
      </c>
      <c r="C153" s="410">
        <v>31.767479999999999</v>
      </c>
      <c r="D153" s="411">
        <v>2.3743890118470001</v>
      </c>
      <c r="E153" s="417">
        <v>1.0807805144680001</v>
      </c>
      <c r="F153" s="410">
        <v>28.055568512634</v>
      </c>
      <c r="G153" s="411">
        <v>28.055568512634</v>
      </c>
      <c r="H153" s="413">
        <v>2.4236499999999999</v>
      </c>
      <c r="I153" s="410">
        <v>29.81325</v>
      </c>
      <c r="J153" s="411">
        <v>1.757681487365</v>
      </c>
      <c r="K153" s="418">
        <v>1.062650004278</v>
      </c>
    </row>
    <row r="154" spans="1:11" ht="14.4" customHeight="1" thickBot="1" x14ac:dyDescent="0.35">
      <c r="A154" s="427" t="s">
        <v>392</v>
      </c>
      <c r="B154" s="405">
        <v>29.393090988152</v>
      </c>
      <c r="C154" s="405">
        <v>31.767479999999999</v>
      </c>
      <c r="D154" s="406">
        <v>2.3743890118470001</v>
      </c>
      <c r="E154" s="407">
        <v>1.0807805144680001</v>
      </c>
      <c r="F154" s="405">
        <v>28.055568512634</v>
      </c>
      <c r="G154" s="406">
        <v>28.055568512634</v>
      </c>
      <c r="H154" s="408">
        <v>2.4236499999999999</v>
      </c>
      <c r="I154" s="405">
        <v>29.81325</v>
      </c>
      <c r="J154" s="406">
        <v>1.757681487365</v>
      </c>
      <c r="K154" s="409">
        <v>1.062650004278</v>
      </c>
    </row>
    <row r="155" spans="1:11" ht="14.4" customHeight="1" thickBot="1" x14ac:dyDescent="0.35">
      <c r="A155" s="426" t="s">
        <v>393</v>
      </c>
      <c r="B155" s="410">
        <v>0</v>
      </c>
      <c r="C155" s="410">
        <v>1.651</v>
      </c>
      <c r="D155" s="411">
        <v>1.651</v>
      </c>
      <c r="E155" s="412" t="s">
        <v>247</v>
      </c>
      <c r="F155" s="410">
        <v>0</v>
      </c>
      <c r="G155" s="411">
        <v>0</v>
      </c>
      <c r="H155" s="413">
        <v>0</v>
      </c>
      <c r="I155" s="410">
        <v>0.59199999999999997</v>
      </c>
      <c r="J155" s="411">
        <v>0.59199999999999997</v>
      </c>
      <c r="K155" s="414" t="s">
        <v>265</v>
      </c>
    </row>
    <row r="156" spans="1:11" ht="14.4" customHeight="1" thickBot="1" x14ac:dyDescent="0.35">
      <c r="A156" s="427" t="s">
        <v>394</v>
      </c>
      <c r="B156" s="405">
        <v>0</v>
      </c>
      <c r="C156" s="405">
        <v>1.651</v>
      </c>
      <c r="D156" s="406">
        <v>1.651</v>
      </c>
      <c r="E156" s="415" t="s">
        <v>247</v>
      </c>
      <c r="F156" s="405">
        <v>0</v>
      </c>
      <c r="G156" s="406">
        <v>0</v>
      </c>
      <c r="H156" s="408">
        <v>0</v>
      </c>
      <c r="I156" s="405">
        <v>0.59199999999999997</v>
      </c>
      <c r="J156" s="406">
        <v>0.59199999999999997</v>
      </c>
      <c r="K156" s="416" t="s">
        <v>265</v>
      </c>
    </row>
    <row r="157" spans="1:11" ht="14.4" customHeight="1" thickBot="1" x14ac:dyDescent="0.35">
      <c r="A157" s="426" t="s">
        <v>395</v>
      </c>
      <c r="B157" s="410">
        <v>439</v>
      </c>
      <c r="C157" s="410">
        <v>400.04282999999998</v>
      </c>
      <c r="D157" s="411">
        <v>-38.957169999999003</v>
      </c>
      <c r="E157" s="417">
        <v>0.91125929384899995</v>
      </c>
      <c r="F157" s="410">
        <v>512.28718251138901</v>
      </c>
      <c r="G157" s="411">
        <v>512.28718251138901</v>
      </c>
      <c r="H157" s="413">
        <v>51.163220000000003</v>
      </c>
      <c r="I157" s="410">
        <v>490.15016000000003</v>
      </c>
      <c r="J157" s="411">
        <v>-22.137022511388</v>
      </c>
      <c r="K157" s="418">
        <v>0.95678786573700003</v>
      </c>
    </row>
    <row r="158" spans="1:11" ht="14.4" customHeight="1" thickBot="1" x14ac:dyDescent="0.35">
      <c r="A158" s="427" t="s">
        <v>396</v>
      </c>
      <c r="B158" s="405">
        <v>439</v>
      </c>
      <c r="C158" s="405">
        <v>400.04282999999998</v>
      </c>
      <c r="D158" s="406">
        <v>-38.957169999999003</v>
      </c>
      <c r="E158" s="407">
        <v>0.91125929384899995</v>
      </c>
      <c r="F158" s="405">
        <v>512.28718251138901</v>
      </c>
      <c r="G158" s="406">
        <v>512.28718251138901</v>
      </c>
      <c r="H158" s="408">
        <v>51.163220000000003</v>
      </c>
      <c r="I158" s="405">
        <v>490.15016000000003</v>
      </c>
      <c r="J158" s="406">
        <v>-22.137022511388</v>
      </c>
      <c r="K158" s="409">
        <v>0.95678786573700003</v>
      </c>
    </row>
    <row r="159" spans="1:11" ht="14.4" customHeight="1" thickBot="1" x14ac:dyDescent="0.35">
      <c r="A159" s="426" t="s">
        <v>397</v>
      </c>
      <c r="B159" s="410">
        <v>0</v>
      </c>
      <c r="C159" s="410">
        <v>1.8773299999999999</v>
      </c>
      <c r="D159" s="411">
        <v>1.8773299999999999</v>
      </c>
      <c r="E159" s="412" t="s">
        <v>247</v>
      </c>
      <c r="F159" s="410">
        <v>0</v>
      </c>
      <c r="G159" s="411">
        <v>0</v>
      </c>
      <c r="H159" s="413">
        <v>0</v>
      </c>
      <c r="I159" s="410">
        <v>0</v>
      </c>
      <c r="J159" s="411">
        <v>0</v>
      </c>
      <c r="K159" s="418">
        <v>0</v>
      </c>
    </row>
    <row r="160" spans="1:11" ht="14.4" customHeight="1" thickBot="1" x14ac:dyDescent="0.35">
      <c r="A160" s="427" t="s">
        <v>398</v>
      </c>
      <c r="B160" s="405">
        <v>0</v>
      </c>
      <c r="C160" s="405">
        <v>1.8773299999999999</v>
      </c>
      <c r="D160" s="406">
        <v>1.8773299999999999</v>
      </c>
      <c r="E160" s="415" t="s">
        <v>247</v>
      </c>
      <c r="F160" s="405">
        <v>0</v>
      </c>
      <c r="G160" s="406">
        <v>0</v>
      </c>
      <c r="H160" s="408">
        <v>0</v>
      </c>
      <c r="I160" s="405">
        <v>0</v>
      </c>
      <c r="J160" s="406">
        <v>0</v>
      </c>
      <c r="K160" s="409">
        <v>0</v>
      </c>
    </row>
    <row r="161" spans="1:11" ht="14.4" customHeight="1" thickBot="1" x14ac:dyDescent="0.35">
      <c r="A161" s="426" t="s">
        <v>399</v>
      </c>
      <c r="B161" s="410">
        <v>792.93431700512201</v>
      </c>
      <c r="C161" s="410">
        <v>807.241770000001</v>
      </c>
      <c r="D161" s="411">
        <v>14.307452994879</v>
      </c>
      <c r="E161" s="417">
        <v>1.018043679896</v>
      </c>
      <c r="F161" s="410">
        <v>842.84370366419796</v>
      </c>
      <c r="G161" s="411">
        <v>842.84370366419898</v>
      </c>
      <c r="H161" s="413">
        <v>80.089529999999996</v>
      </c>
      <c r="I161" s="410">
        <v>806.77134999999998</v>
      </c>
      <c r="J161" s="411">
        <v>-36.072353664197998</v>
      </c>
      <c r="K161" s="418">
        <v>0.95720160985000002</v>
      </c>
    </row>
    <row r="162" spans="1:11" ht="14.4" customHeight="1" thickBot="1" x14ac:dyDescent="0.35">
      <c r="A162" s="427" t="s">
        <v>400</v>
      </c>
      <c r="B162" s="405">
        <v>792.93431700512201</v>
      </c>
      <c r="C162" s="405">
        <v>807.241770000001</v>
      </c>
      <c r="D162" s="406">
        <v>14.307452994879</v>
      </c>
      <c r="E162" s="407">
        <v>1.018043679896</v>
      </c>
      <c r="F162" s="405">
        <v>842.84370366419796</v>
      </c>
      <c r="G162" s="406">
        <v>842.84370366419898</v>
      </c>
      <c r="H162" s="408">
        <v>80.089529999999996</v>
      </c>
      <c r="I162" s="405">
        <v>806.77134999999998</v>
      </c>
      <c r="J162" s="406">
        <v>-36.072353664197998</v>
      </c>
      <c r="K162" s="409">
        <v>0.95720160985000002</v>
      </c>
    </row>
    <row r="163" spans="1:11" ht="14.4" customHeight="1" thickBot="1" x14ac:dyDescent="0.35">
      <c r="A163" s="431" t="s">
        <v>401</v>
      </c>
      <c r="B163" s="410">
        <v>0</v>
      </c>
      <c r="C163" s="410">
        <v>1.94021</v>
      </c>
      <c r="D163" s="411">
        <v>1.94021</v>
      </c>
      <c r="E163" s="412" t="s">
        <v>247</v>
      </c>
      <c r="F163" s="410">
        <v>0</v>
      </c>
      <c r="G163" s="411">
        <v>0</v>
      </c>
      <c r="H163" s="413">
        <v>7.9149999999999998E-2</v>
      </c>
      <c r="I163" s="410">
        <v>0.21718000000000001</v>
      </c>
      <c r="J163" s="411">
        <v>0.21718000000000001</v>
      </c>
      <c r="K163" s="414" t="s">
        <v>265</v>
      </c>
    </row>
    <row r="164" spans="1:11" ht="14.4" customHeight="1" thickBot="1" x14ac:dyDescent="0.35">
      <c r="A164" s="428" t="s">
        <v>402</v>
      </c>
      <c r="B164" s="410">
        <v>0</v>
      </c>
      <c r="C164" s="410">
        <v>1.94021</v>
      </c>
      <c r="D164" s="411">
        <v>1.94021</v>
      </c>
      <c r="E164" s="412" t="s">
        <v>247</v>
      </c>
      <c r="F164" s="410">
        <v>0</v>
      </c>
      <c r="G164" s="411">
        <v>0</v>
      </c>
      <c r="H164" s="413">
        <v>7.9149999999999998E-2</v>
      </c>
      <c r="I164" s="410">
        <v>0.21718000000000001</v>
      </c>
      <c r="J164" s="411">
        <v>0.21718000000000001</v>
      </c>
      <c r="K164" s="414" t="s">
        <v>265</v>
      </c>
    </row>
    <row r="165" spans="1:11" ht="14.4" customHeight="1" thickBot="1" x14ac:dyDescent="0.35">
      <c r="A165" s="430" t="s">
        <v>403</v>
      </c>
      <c r="B165" s="410">
        <v>0</v>
      </c>
      <c r="C165" s="410">
        <v>1.94021</v>
      </c>
      <c r="D165" s="411">
        <v>1.94021</v>
      </c>
      <c r="E165" s="412" t="s">
        <v>247</v>
      </c>
      <c r="F165" s="410">
        <v>0</v>
      </c>
      <c r="G165" s="411">
        <v>0</v>
      </c>
      <c r="H165" s="413">
        <v>7.9149999999999998E-2</v>
      </c>
      <c r="I165" s="410">
        <v>0.21718000000000001</v>
      </c>
      <c r="J165" s="411">
        <v>0.21718000000000001</v>
      </c>
      <c r="K165" s="414" t="s">
        <v>265</v>
      </c>
    </row>
    <row r="166" spans="1:11" ht="14.4" customHeight="1" thickBot="1" x14ac:dyDescent="0.35">
      <c r="A166" s="426" t="s">
        <v>404</v>
      </c>
      <c r="B166" s="410">
        <v>0</v>
      </c>
      <c r="C166" s="410">
        <v>1.94021</v>
      </c>
      <c r="D166" s="411">
        <v>1.94021</v>
      </c>
      <c r="E166" s="412" t="s">
        <v>247</v>
      </c>
      <c r="F166" s="410">
        <v>0</v>
      </c>
      <c r="G166" s="411">
        <v>0</v>
      </c>
      <c r="H166" s="413">
        <v>7.9149999999999998E-2</v>
      </c>
      <c r="I166" s="410">
        <v>0.21718000000000001</v>
      </c>
      <c r="J166" s="411">
        <v>0.21718000000000001</v>
      </c>
      <c r="K166" s="414" t="s">
        <v>265</v>
      </c>
    </row>
    <row r="167" spans="1:11" ht="14.4" customHeight="1" thickBot="1" x14ac:dyDescent="0.35">
      <c r="A167" s="427" t="s">
        <v>405</v>
      </c>
      <c r="B167" s="405">
        <v>0</v>
      </c>
      <c r="C167" s="405">
        <v>1.8773299999999999</v>
      </c>
      <c r="D167" s="406">
        <v>1.8773299999999999</v>
      </c>
      <c r="E167" s="415" t="s">
        <v>247</v>
      </c>
      <c r="F167" s="405">
        <v>0</v>
      </c>
      <c r="G167" s="406">
        <v>0</v>
      </c>
      <c r="H167" s="408">
        <v>0</v>
      </c>
      <c r="I167" s="405">
        <v>0</v>
      </c>
      <c r="J167" s="406">
        <v>0</v>
      </c>
      <c r="K167" s="409">
        <v>0</v>
      </c>
    </row>
    <row r="168" spans="1:11" ht="14.4" customHeight="1" thickBot="1" x14ac:dyDescent="0.35">
      <c r="A168" s="427" t="s">
        <v>406</v>
      </c>
      <c r="B168" s="405">
        <v>0</v>
      </c>
      <c r="C168" s="405">
        <v>6.2880000000000005E-2</v>
      </c>
      <c r="D168" s="406">
        <v>6.2880000000000005E-2</v>
      </c>
      <c r="E168" s="415" t="s">
        <v>247</v>
      </c>
      <c r="F168" s="405">
        <v>0</v>
      </c>
      <c r="G168" s="406">
        <v>0</v>
      </c>
      <c r="H168" s="408">
        <v>7.9149999999999998E-2</v>
      </c>
      <c r="I168" s="405">
        <v>0.21718000000000001</v>
      </c>
      <c r="J168" s="406">
        <v>0.21718000000000001</v>
      </c>
      <c r="K168" s="416" t="s">
        <v>265</v>
      </c>
    </row>
    <row r="169" spans="1:11" ht="14.4" customHeight="1" thickBot="1" x14ac:dyDescent="0.35">
      <c r="A169" s="432"/>
      <c r="B169" s="405">
        <v>-5230.7988461023697</v>
      </c>
      <c r="C169" s="405">
        <v>-4822.4242100000001</v>
      </c>
      <c r="D169" s="406">
        <v>408.37463610237</v>
      </c>
      <c r="E169" s="407">
        <v>0.92192882041199997</v>
      </c>
      <c r="F169" s="405">
        <v>-4547.4292235313496</v>
      </c>
      <c r="G169" s="406">
        <v>-4547.4292235313496</v>
      </c>
      <c r="H169" s="408">
        <v>-536.93890000000499</v>
      </c>
      <c r="I169" s="405">
        <v>-4493.1025399999999</v>
      </c>
      <c r="J169" s="406">
        <v>54.326683531347001</v>
      </c>
      <c r="K169" s="409">
        <v>0.988053319609</v>
      </c>
    </row>
    <row r="170" spans="1:11" ht="14.4" customHeight="1" thickBot="1" x14ac:dyDescent="0.35">
      <c r="A170" s="433" t="s">
        <v>66</v>
      </c>
      <c r="B170" s="419">
        <v>-5230.7988461023697</v>
      </c>
      <c r="C170" s="419">
        <v>-4822.4242100000001</v>
      </c>
      <c r="D170" s="420">
        <v>408.37463610237</v>
      </c>
      <c r="E170" s="421" t="s">
        <v>247</v>
      </c>
      <c r="F170" s="419">
        <v>-4547.4292235313496</v>
      </c>
      <c r="G170" s="420">
        <v>-4547.4292235313496</v>
      </c>
      <c r="H170" s="419">
        <v>-536.93890000000499</v>
      </c>
      <c r="I170" s="419">
        <v>-4493.1025399999999</v>
      </c>
      <c r="J170" s="420">
        <v>54.326683531348003</v>
      </c>
      <c r="K170" s="422">
        <v>0.988053319609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407</v>
      </c>
      <c r="B5" s="435" t="s">
        <v>408</v>
      </c>
      <c r="C5" s="436" t="s">
        <v>409</v>
      </c>
      <c r="D5" s="436" t="s">
        <v>409</v>
      </c>
      <c r="E5" s="436"/>
      <c r="F5" s="436" t="s">
        <v>409</v>
      </c>
      <c r="G5" s="436" t="s">
        <v>409</v>
      </c>
      <c r="H5" s="436" t="s">
        <v>409</v>
      </c>
      <c r="I5" s="437" t="s">
        <v>409</v>
      </c>
      <c r="J5" s="438" t="s">
        <v>69</v>
      </c>
    </row>
    <row r="6" spans="1:10" ht="14.4" customHeight="1" x14ac:dyDescent="0.3">
      <c r="A6" s="434" t="s">
        <v>407</v>
      </c>
      <c r="B6" s="435" t="s">
        <v>255</v>
      </c>
      <c r="C6" s="436">
        <v>545.49551999999994</v>
      </c>
      <c r="D6" s="436">
        <v>498.95971999999904</v>
      </c>
      <c r="E6" s="436"/>
      <c r="F6" s="436">
        <v>513.75162999999907</v>
      </c>
      <c r="G6" s="436">
        <v>692.03907428192201</v>
      </c>
      <c r="H6" s="436">
        <v>-178.28744428192294</v>
      </c>
      <c r="I6" s="437">
        <v>0.74237373161780107</v>
      </c>
      <c r="J6" s="438" t="s">
        <v>1</v>
      </c>
    </row>
    <row r="7" spans="1:10" ht="14.4" customHeight="1" x14ac:dyDescent="0.3">
      <c r="A7" s="434" t="s">
        <v>407</v>
      </c>
      <c r="B7" s="435" t="s">
        <v>410</v>
      </c>
      <c r="C7" s="436">
        <v>0</v>
      </c>
      <c r="D7" s="436" t="s">
        <v>409</v>
      </c>
      <c r="E7" s="436"/>
      <c r="F7" s="436" t="s">
        <v>409</v>
      </c>
      <c r="G7" s="436" t="s">
        <v>409</v>
      </c>
      <c r="H7" s="436" t="s">
        <v>409</v>
      </c>
      <c r="I7" s="437" t="s">
        <v>409</v>
      </c>
      <c r="J7" s="438" t="s">
        <v>1</v>
      </c>
    </row>
    <row r="8" spans="1:10" ht="14.4" customHeight="1" x14ac:dyDescent="0.3">
      <c r="A8" s="434" t="s">
        <v>407</v>
      </c>
      <c r="B8" s="435" t="s">
        <v>411</v>
      </c>
      <c r="C8" s="436">
        <v>545.49551999999994</v>
      </c>
      <c r="D8" s="436">
        <v>498.95971999999904</v>
      </c>
      <c r="E8" s="436"/>
      <c r="F8" s="436">
        <v>513.75162999999907</v>
      </c>
      <c r="G8" s="436">
        <v>692.03907428192201</v>
      </c>
      <c r="H8" s="436">
        <v>-178.28744428192294</v>
      </c>
      <c r="I8" s="437">
        <v>0.74237373161780107</v>
      </c>
      <c r="J8" s="438" t="s">
        <v>412</v>
      </c>
    </row>
    <row r="10" spans="1:10" ht="14.4" customHeight="1" x14ac:dyDescent="0.3">
      <c r="A10" s="434" t="s">
        <v>407</v>
      </c>
      <c r="B10" s="435" t="s">
        <v>408</v>
      </c>
      <c r="C10" s="436" t="s">
        <v>409</v>
      </c>
      <c r="D10" s="436" t="s">
        <v>409</v>
      </c>
      <c r="E10" s="436"/>
      <c r="F10" s="436" t="s">
        <v>409</v>
      </c>
      <c r="G10" s="436" t="s">
        <v>409</v>
      </c>
      <c r="H10" s="436" t="s">
        <v>409</v>
      </c>
      <c r="I10" s="437" t="s">
        <v>409</v>
      </c>
      <c r="J10" s="438" t="s">
        <v>69</v>
      </c>
    </row>
    <row r="11" spans="1:10" ht="14.4" customHeight="1" x14ac:dyDescent="0.3">
      <c r="A11" s="434" t="s">
        <v>413</v>
      </c>
      <c r="B11" s="435" t="s">
        <v>414</v>
      </c>
      <c r="C11" s="436" t="s">
        <v>409</v>
      </c>
      <c r="D11" s="436" t="s">
        <v>409</v>
      </c>
      <c r="E11" s="436"/>
      <c r="F11" s="436" t="s">
        <v>409</v>
      </c>
      <c r="G11" s="436" t="s">
        <v>409</v>
      </c>
      <c r="H11" s="436" t="s">
        <v>409</v>
      </c>
      <c r="I11" s="437" t="s">
        <v>409</v>
      </c>
      <c r="J11" s="438" t="s">
        <v>0</v>
      </c>
    </row>
    <row r="12" spans="1:10" ht="14.4" customHeight="1" x14ac:dyDescent="0.3">
      <c r="A12" s="434" t="s">
        <v>413</v>
      </c>
      <c r="B12" s="435" t="s">
        <v>255</v>
      </c>
      <c r="C12" s="436">
        <v>109.83739999999997</v>
      </c>
      <c r="D12" s="436">
        <v>115.00010999999901</v>
      </c>
      <c r="E12" s="436"/>
      <c r="F12" s="436">
        <v>134.94983999999903</v>
      </c>
      <c r="G12" s="436">
        <v>174.25950331150401</v>
      </c>
      <c r="H12" s="436">
        <v>-39.309663311504977</v>
      </c>
      <c r="I12" s="437">
        <v>0.77441882615012658</v>
      </c>
      <c r="J12" s="438" t="s">
        <v>1</v>
      </c>
    </row>
    <row r="13" spans="1:10" ht="14.4" customHeight="1" x14ac:dyDescent="0.3">
      <c r="A13" s="434" t="s">
        <v>413</v>
      </c>
      <c r="B13" s="435" t="s">
        <v>410</v>
      </c>
      <c r="C13" s="436">
        <v>0</v>
      </c>
      <c r="D13" s="436" t="s">
        <v>409</v>
      </c>
      <c r="E13" s="436"/>
      <c r="F13" s="436" t="s">
        <v>409</v>
      </c>
      <c r="G13" s="436" t="s">
        <v>409</v>
      </c>
      <c r="H13" s="436" t="s">
        <v>409</v>
      </c>
      <c r="I13" s="437" t="s">
        <v>409</v>
      </c>
      <c r="J13" s="438" t="s">
        <v>1</v>
      </c>
    </row>
    <row r="14" spans="1:10" ht="14.4" customHeight="1" x14ac:dyDescent="0.3">
      <c r="A14" s="434" t="s">
        <v>413</v>
      </c>
      <c r="B14" s="435" t="s">
        <v>415</v>
      </c>
      <c r="C14" s="436">
        <v>109.83739999999997</v>
      </c>
      <c r="D14" s="436">
        <v>115.00010999999901</v>
      </c>
      <c r="E14" s="436"/>
      <c r="F14" s="436">
        <v>134.94983999999903</v>
      </c>
      <c r="G14" s="436">
        <v>174.25950331150401</v>
      </c>
      <c r="H14" s="436">
        <v>-39.309663311504977</v>
      </c>
      <c r="I14" s="437">
        <v>0.77441882615012658</v>
      </c>
      <c r="J14" s="438" t="s">
        <v>416</v>
      </c>
    </row>
    <row r="15" spans="1:10" ht="14.4" customHeight="1" x14ac:dyDescent="0.3">
      <c r="A15" s="434" t="s">
        <v>409</v>
      </c>
      <c r="B15" s="435" t="s">
        <v>409</v>
      </c>
      <c r="C15" s="436" t="s">
        <v>409</v>
      </c>
      <c r="D15" s="436" t="s">
        <v>409</v>
      </c>
      <c r="E15" s="436"/>
      <c r="F15" s="436" t="s">
        <v>409</v>
      </c>
      <c r="G15" s="436" t="s">
        <v>409</v>
      </c>
      <c r="H15" s="436" t="s">
        <v>409</v>
      </c>
      <c r="I15" s="437" t="s">
        <v>409</v>
      </c>
      <c r="J15" s="438" t="s">
        <v>417</v>
      </c>
    </row>
    <row r="16" spans="1:10" ht="14.4" customHeight="1" x14ac:dyDescent="0.3">
      <c r="A16" s="434" t="s">
        <v>418</v>
      </c>
      <c r="B16" s="435" t="s">
        <v>419</v>
      </c>
      <c r="C16" s="436" t="s">
        <v>409</v>
      </c>
      <c r="D16" s="436" t="s">
        <v>409</v>
      </c>
      <c r="E16" s="436"/>
      <c r="F16" s="436" t="s">
        <v>409</v>
      </c>
      <c r="G16" s="436" t="s">
        <v>409</v>
      </c>
      <c r="H16" s="436" t="s">
        <v>409</v>
      </c>
      <c r="I16" s="437" t="s">
        <v>409</v>
      </c>
      <c r="J16" s="438" t="s">
        <v>0</v>
      </c>
    </row>
    <row r="17" spans="1:10" ht="14.4" customHeight="1" x14ac:dyDescent="0.3">
      <c r="A17" s="434" t="s">
        <v>418</v>
      </c>
      <c r="B17" s="435" t="s">
        <v>255</v>
      </c>
      <c r="C17" s="436">
        <v>435.65812</v>
      </c>
      <c r="D17" s="436">
        <v>383.95961</v>
      </c>
      <c r="E17" s="436"/>
      <c r="F17" s="436">
        <v>378.80178999999998</v>
      </c>
      <c r="G17" s="436">
        <v>517.77957097041804</v>
      </c>
      <c r="H17" s="436">
        <v>-138.97778097041805</v>
      </c>
      <c r="I17" s="437">
        <v>0.73158890624064776</v>
      </c>
      <c r="J17" s="438" t="s">
        <v>1</v>
      </c>
    </row>
    <row r="18" spans="1:10" ht="14.4" customHeight="1" x14ac:dyDescent="0.3">
      <c r="A18" s="434" t="s">
        <v>418</v>
      </c>
      <c r="B18" s="435" t="s">
        <v>420</v>
      </c>
      <c r="C18" s="436">
        <v>435.65812</v>
      </c>
      <c r="D18" s="436">
        <v>383.95961</v>
      </c>
      <c r="E18" s="436"/>
      <c r="F18" s="436">
        <v>378.80178999999998</v>
      </c>
      <c r="G18" s="436">
        <v>517.77957097041804</v>
      </c>
      <c r="H18" s="436">
        <v>-138.97778097041805</v>
      </c>
      <c r="I18" s="437">
        <v>0.73158890624064776</v>
      </c>
      <c r="J18" s="438" t="s">
        <v>416</v>
      </c>
    </row>
    <row r="19" spans="1:10" ht="14.4" customHeight="1" x14ac:dyDescent="0.3">
      <c r="A19" s="434" t="s">
        <v>409</v>
      </c>
      <c r="B19" s="435" t="s">
        <v>409</v>
      </c>
      <c r="C19" s="436" t="s">
        <v>409</v>
      </c>
      <c r="D19" s="436" t="s">
        <v>409</v>
      </c>
      <c r="E19" s="436"/>
      <c r="F19" s="436" t="s">
        <v>409</v>
      </c>
      <c r="G19" s="436" t="s">
        <v>409</v>
      </c>
      <c r="H19" s="436" t="s">
        <v>409</v>
      </c>
      <c r="I19" s="437" t="s">
        <v>409</v>
      </c>
      <c r="J19" s="438" t="s">
        <v>417</v>
      </c>
    </row>
    <row r="20" spans="1:10" ht="14.4" customHeight="1" x14ac:dyDescent="0.3">
      <c r="A20" s="434" t="s">
        <v>407</v>
      </c>
      <c r="B20" s="435" t="s">
        <v>411</v>
      </c>
      <c r="C20" s="436">
        <v>545.49551999999994</v>
      </c>
      <c r="D20" s="436">
        <v>498.95971999999904</v>
      </c>
      <c r="E20" s="436"/>
      <c r="F20" s="436">
        <v>513.75162999999907</v>
      </c>
      <c r="G20" s="436">
        <v>692.03907428192201</v>
      </c>
      <c r="H20" s="436">
        <v>-178.28744428192294</v>
      </c>
      <c r="I20" s="437">
        <v>0.74237373161780107</v>
      </c>
      <c r="J20" s="438" t="s">
        <v>412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319.10753916491211</v>
      </c>
      <c r="M3" s="98">
        <f>SUBTOTAL(9,M5:M1048576)</f>
        <v>1609</v>
      </c>
      <c r="N3" s="99">
        <f>SUBTOTAL(9,N5:N1048576)</f>
        <v>513444.0305163436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407</v>
      </c>
      <c r="B5" s="445" t="s">
        <v>408</v>
      </c>
      <c r="C5" s="446" t="s">
        <v>413</v>
      </c>
      <c r="D5" s="447" t="s">
        <v>532</v>
      </c>
      <c r="E5" s="446" t="s">
        <v>421</v>
      </c>
      <c r="F5" s="447" t="s">
        <v>534</v>
      </c>
      <c r="G5" s="446" t="s">
        <v>422</v>
      </c>
      <c r="H5" s="446" t="s">
        <v>423</v>
      </c>
      <c r="I5" s="446" t="s">
        <v>423</v>
      </c>
      <c r="J5" s="446" t="s">
        <v>424</v>
      </c>
      <c r="K5" s="446" t="s">
        <v>425</v>
      </c>
      <c r="L5" s="448">
        <v>171.59999999999997</v>
      </c>
      <c r="M5" s="448">
        <v>146</v>
      </c>
      <c r="N5" s="449">
        <v>25053.599999999995</v>
      </c>
    </row>
    <row r="6" spans="1:14" ht="14.4" customHeight="1" x14ac:dyDescent="0.3">
      <c r="A6" s="450" t="s">
        <v>407</v>
      </c>
      <c r="B6" s="451" t="s">
        <v>408</v>
      </c>
      <c r="C6" s="452" t="s">
        <v>413</v>
      </c>
      <c r="D6" s="453" t="s">
        <v>532</v>
      </c>
      <c r="E6" s="452" t="s">
        <v>421</v>
      </c>
      <c r="F6" s="453" t="s">
        <v>534</v>
      </c>
      <c r="G6" s="452" t="s">
        <v>422</v>
      </c>
      <c r="H6" s="452" t="s">
        <v>426</v>
      </c>
      <c r="I6" s="452" t="s">
        <v>427</v>
      </c>
      <c r="J6" s="452" t="s">
        <v>428</v>
      </c>
      <c r="K6" s="452" t="s">
        <v>429</v>
      </c>
      <c r="L6" s="454">
        <v>87.03</v>
      </c>
      <c r="M6" s="454">
        <v>4</v>
      </c>
      <c r="N6" s="455">
        <v>348.12</v>
      </c>
    </row>
    <row r="7" spans="1:14" ht="14.4" customHeight="1" x14ac:dyDescent="0.3">
      <c r="A7" s="450" t="s">
        <v>407</v>
      </c>
      <c r="B7" s="451" t="s">
        <v>408</v>
      </c>
      <c r="C7" s="452" t="s">
        <v>413</v>
      </c>
      <c r="D7" s="453" t="s">
        <v>532</v>
      </c>
      <c r="E7" s="452" t="s">
        <v>421</v>
      </c>
      <c r="F7" s="453" t="s">
        <v>534</v>
      </c>
      <c r="G7" s="452" t="s">
        <v>422</v>
      </c>
      <c r="H7" s="452" t="s">
        <v>430</v>
      </c>
      <c r="I7" s="452" t="s">
        <v>431</v>
      </c>
      <c r="J7" s="452" t="s">
        <v>432</v>
      </c>
      <c r="K7" s="452" t="s">
        <v>433</v>
      </c>
      <c r="L7" s="454">
        <v>96.820090331922245</v>
      </c>
      <c r="M7" s="454">
        <v>600</v>
      </c>
      <c r="N7" s="455">
        <v>58092.054199153346</v>
      </c>
    </row>
    <row r="8" spans="1:14" ht="14.4" customHeight="1" x14ac:dyDescent="0.3">
      <c r="A8" s="450" t="s">
        <v>407</v>
      </c>
      <c r="B8" s="451" t="s">
        <v>408</v>
      </c>
      <c r="C8" s="452" t="s">
        <v>413</v>
      </c>
      <c r="D8" s="453" t="s">
        <v>532</v>
      </c>
      <c r="E8" s="452" t="s">
        <v>421</v>
      </c>
      <c r="F8" s="453" t="s">
        <v>534</v>
      </c>
      <c r="G8" s="452" t="s">
        <v>422</v>
      </c>
      <c r="H8" s="452" t="s">
        <v>434</v>
      </c>
      <c r="I8" s="452" t="s">
        <v>435</v>
      </c>
      <c r="J8" s="452" t="s">
        <v>436</v>
      </c>
      <c r="K8" s="452" t="s">
        <v>437</v>
      </c>
      <c r="L8" s="454">
        <v>56.931625475427118</v>
      </c>
      <c r="M8" s="454">
        <v>33</v>
      </c>
      <c r="N8" s="455">
        <v>1878.7436406890949</v>
      </c>
    </row>
    <row r="9" spans="1:14" ht="14.4" customHeight="1" x14ac:dyDescent="0.3">
      <c r="A9" s="450" t="s">
        <v>407</v>
      </c>
      <c r="B9" s="451" t="s">
        <v>408</v>
      </c>
      <c r="C9" s="452" t="s">
        <v>413</v>
      </c>
      <c r="D9" s="453" t="s">
        <v>532</v>
      </c>
      <c r="E9" s="452" t="s">
        <v>421</v>
      </c>
      <c r="F9" s="453" t="s">
        <v>534</v>
      </c>
      <c r="G9" s="452" t="s">
        <v>422</v>
      </c>
      <c r="H9" s="452" t="s">
        <v>438</v>
      </c>
      <c r="I9" s="452" t="s">
        <v>439</v>
      </c>
      <c r="J9" s="452" t="s">
        <v>440</v>
      </c>
      <c r="K9" s="452"/>
      <c r="L9" s="454">
        <v>204.02639811617419</v>
      </c>
      <c r="M9" s="454">
        <v>18</v>
      </c>
      <c r="N9" s="455">
        <v>3672.4751660911356</v>
      </c>
    </row>
    <row r="10" spans="1:14" ht="14.4" customHeight="1" x14ac:dyDescent="0.3">
      <c r="A10" s="450" t="s">
        <v>407</v>
      </c>
      <c r="B10" s="451" t="s">
        <v>408</v>
      </c>
      <c r="C10" s="452" t="s">
        <v>413</v>
      </c>
      <c r="D10" s="453" t="s">
        <v>532</v>
      </c>
      <c r="E10" s="452" t="s">
        <v>421</v>
      </c>
      <c r="F10" s="453" t="s">
        <v>534</v>
      </c>
      <c r="G10" s="452" t="s">
        <v>422</v>
      </c>
      <c r="H10" s="452" t="s">
        <v>441</v>
      </c>
      <c r="I10" s="452" t="s">
        <v>442</v>
      </c>
      <c r="J10" s="452" t="s">
        <v>443</v>
      </c>
      <c r="K10" s="452" t="s">
        <v>444</v>
      </c>
      <c r="L10" s="454">
        <v>63.959999692339522</v>
      </c>
      <c r="M10" s="454">
        <v>180</v>
      </c>
      <c r="N10" s="455">
        <v>11512.799944621114</v>
      </c>
    </row>
    <row r="11" spans="1:14" ht="14.4" customHeight="1" x14ac:dyDescent="0.3">
      <c r="A11" s="450" t="s">
        <v>407</v>
      </c>
      <c r="B11" s="451" t="s">
        <v>408</v>
      </c>
      <c r="C11" s="452" t="s">
        <v>413</v>
      </c>
      <c r="D11" s="453" t="s">
        <v>532</v>
      </c>
      <c r="E11" s="452" t="s">
        <v>421</v>
      </c>
      <c r="F11" s="453" t="s">
        <v>534</v>
      </c>
      <c r="G11" s="452" t="s">
        <v>422</v>
      </c>
      <c r="H11" s="452" t="s">
        <v>445</v>
      </c>
      <c r="I11" s="452" t="s">
        <v>446</v>
      </c>
      <c r="J11" s="452" t="s">
        <v>447</v>
      </c>
      <c r="K11" s="452" t="s">
        <v>448</v>
      </c>
      <c r="L11" s="454">
        <v>37.400062581573579</v>
      </c>
      <c r="M11" s="454">
        <v>2</v>
      </c>
      <c r="N11" s="455">
        <v>74.800125163147158</v>
      </c>
    </row>
    <row r="12" spans="1:14" ht="14.4" customHeight="1" x14ac:dyDescent="0.3">
      <c r="A12" s="450" t="s">
        <v>407</v>
      </c>
      <c r="B12" s="451" t="s">
        <v>408</v>
      </c>
      <c r="C12" s="452" t="s">
        <v>413</v>
      </c>
      <c r="D12" s="453" t="s">
        <v>532</v>
      </c>
      <c r="E12" s="452" t="s">
        <v>421</v>
      </c>
      <c r="F12" s="453" t="s">
        <v>534</v>
      </c>
      <c r="G12" s="452" t="s">
        <v>422</v>
      </c>
      <c r="H12" s="452" t="s">
        <v>449</v>
      </c>
      <c r="I12" s="452" t="s">
        <v>450</v>
      </c>
      <c r="J12" s="452" t="s">
        <v>451</v>
      </c>
      <c r="K12" s="452"/>
      <c r="L12" s="454">
        <v>210.55113596282484</v>
      </c>
      <c r="M12" s="454">
        <v>7</v>
      </c>
      <c r="N12" s="455">
        <v>1473.8579517397739</v>
      </c>
    </row>
    <row r="13" spans="1:14" ht="14.4" customHeight="1" x14ac:dyDescent="0.3">
      <c r="A13" s="450" t="s">
        <v>407</v>
      </c>
      <c r="B13" s="451" t="s">
        <v>408</v>
      </c>
      <c r="C13" s="452" t="s">
        <v>413</v>
      </c>
      <c r="D13" s="453" t="s">
        <v>532</v>
      </c>
      <c r="E13" s="452" t="s">
        <v>421</v>
      </c>
      <c r="F13" s="453" t="s">
        <v>534</v>
      </c>
      <c r="G13" s="452" t="s">
        <v>422</v>
      </c>
      <c r="H13" s="452" t="s">
        <v>452</v>
      </c>
      <c r="I13" s="452" t="s">
        <v>453</v>
      </c>
      <c r="J13" s="452" t="s">
        <v>454</v>
      </c>
      <c r="K13" s="452" t="s">
        <v>455</v>
      </c>
      <c r="L13" s="454">
        <v>46.710000000000015</v>
      </c>
      <c r="M13" s="454">
        <v>1</v>
      </c>
      <c r="N13" s="455">
        <v>46.710000000000015</v>
      </c>
    </row>
    <row r="14" spans="1:14" ht="14.4" customHeight="1" x14ac:dyDescent="0.3">
      <c r="A14" s="450" t="s">
        <v>407</v>
      </c>
      <c r="B14" s="451" t="s">
        <v>408</v>
      </c>
      <c r="C14" s="452" t="s">
        <v>413</v>
      </c>
      <c r="D14" s="453" t="s">
        <v>532</v>
      </c>
      <c r="E14" s="452" t="s">
        <v>421</v>
      </c>
      <c r="F14" s="453" t="s">
        <v>534</v>
      </c>
      <c r="G14" s="452" t="s">
        <v>422</v>
      </c>
      <c r="H14" s="452" t="s">
        <v>456</v>
      </c>
      <c r="I14" s="452" t="s">
        <v>457</v>
      </c>
      <c r="J14" s="452" t="s">
        <v>458</v>
      </c>
      <c r="K14" s="452" t="s">
        <v>459</v>
      </c>
      <c r="L14" s="454">
        <v>33.120046756494105</v>
      </c>
      <c r="M14" s="454">
        <v>3</v>
      </c>
      <c r="N14" s="455">
        <v>99.360140269482315</v>
      </c>
    </row>
    <row r="15" spans="1:14" ht="14.4" customHeight="1" x14ac:dyDescent="0.3">
      <c r="A15" s="450" t="s">
        <v>407</v>
      </c>
      <c r="B15" s="451" t="s">
        <v>408</v>
      </c>
      <c r="C15" s="452" t="s">
        <v>413</v>
      </c>
      <c r="D15" s="453" t="s">
        <v>532</v>
      </c>
      <c r="E15" s="452" t="s">
        <v>421</v>
      </c>
      <c r="F15" s="453" t="s">
        <v>534</v>
      </c>
      <c r="G15" s="452" t="s">
        <v>422</v>
      </c>
      <c r="H15" s="452" t="s">
        <v>460</v>
      </c>
      <c r="I15" s="452" t="s">
        <v>461</v>
      </c>
      <c r="J15" s="452" t="s">
        <v>462</v>
      </c>
      <c r="K15" s="452" t="s">
        <v>463</v>
      </c>
      <c r="L15" s="454">
        <v>69.719999999999985</v>
      </c>
      <c r="M15" s="454">
        <v>5</v>
      </c>
      <c r="N15" s="455">
        <v>348.59999999999991</v>
      </c>
    </row>
    <row r="16" spans="1:14" ht="14.4" customHeight="1" x14ac:dyDescent="0.3">
      <c r="A16" s="450" t="s">
        <v>407</v>
      </c>
      <c r="B16" s="451" t="s">
        <v>408</v>
      </c>
      <c r="C16" s="452" t="s">
        <v>413</v>
      </c>
      <c r="D16" s="453" t="s">
        <v>532</v>
      </c>
      <c r="E16" s="452" t="s">
        <v>421</v>
      </c>
      <c r="F16" s="453" t="s">
        <v>534</v>
      </c>
      <c r="G16" s="452" t="s">
        <v>422</v>
      </c>
      <c r="H16" s="452" t="s">
        <v>464</v>
      </c>
      <c r="I16" s="452" t="s">
        <v>450</v>
      </c>
      <c r="J16" s="452" t="s">
        <v>465</v>
      </c>
      <c r="K16" s="452"/>
      <c r="L16" s="454">
        <v>59.096770648098101</v>
      </c>
      <c r="M16" s="454">
        <v>13</v>
      </c>
      <c r="N16" s="455">
        <v>768.25801842527528</v>
      </c>
    </row>
    <row r="17" spans="1:14" ht="14.4" customHeight="1" x14ac:dyDescent="0.3">
      <c r="A17" s="450" t="s">
        <v>407</v>
      </c>
      <c r="B17" s="451" t="s">
        <v>408</v>
      </c>
      <c r="C17" s="452" t="s">
        <v>413</v>
      </c>
      <c r="D17" s="453" t="s">
        <v>532</v>
      </c>
      <c r="E17" s="452" t="s">
        <v>421</v>
      </c>
      <c r="F17" s="453" t="s">
        <v>534</v>
      </c>
      <c r="G17" s="452" t="s">
        <v>422</v>
      </c>
      <c r="H17" s="452" t="s">
        <v>466</v>
      </c>
      <c r="I17" s="452" t="s">
        <v>467</v>
      </c>
      <c r="J17" s="452" t="s">
        <v>468</v>
      </c>
      <c r="K17" s="452" t="s">
        <v>469</v>
      </c>
      <c r="L17" s="454">
        <v>537.87</v>
      </c>
      <c r="M17" s="454">
        <v>2</v>
      </c>
      <c r="N17" s="455">
        <v>1075.74</v>
      </c>
    </row>
    <row r="18" spans="1:14" ht="14.4" customHeight="1" x14ac:dyDescent="0.3">
      <c r="A18" s="450" t="s">
        <v>407</v>
      </c>
      <c r="B18" s="451" t="s">
        <v>408</v>
      </c>
      <c r="C18" s="452" t="s">
        <v>413</v>
      </c>
      <c r="D18" s="453" t="s">
        <v>532</v>
      </c>
      <c r="E18" s="452" t="s">
        <v>421</v>
      </c>
      <c r="F18" s="453" t="s">
        <v>534</v>
      </c>
      <c r="G18" s="452" t="s">
        <v>422</v>
      </c>
      <c r="H18" s="452" t="s">
        <v>470</v>
      </c>
      <c r="I18" s="452" t="s">
        <v>450</v>
      </c>
      <c r="J18" s="452" t="s">
        <v>471</v>
      </c>
      <c r="K18" s="452"/>
      <c r="L18" s="454">
        <v>213.22645476573885</v>
      </c>
      <c r="M18" s="454">
        <v>34</v>
      </c>
      <c r="N18" s="455">
        <v>7249.6994620351206</v>
      </c>
    </row>
    <row r="19" spans="1:14" ht="14.4" customHeight="1" x14ac:dyDescent="0.3">
      <c r="A19" s="450" t="s">
        <v>407</v>
      </c>
      <c r="B19" s="451" t="s">
        <v>408</v>
      </c>
      <c r="C19" s="452" t="s">
        <v>413</v>
      </c>
      <c r="D19" s="453" t="s">
        <v>532</v>
      </c>
      <c r="E19" s="452" t="s">
        <v>421</v>
      </c>
      <c r="F19" s="453" t="s">
        <v>534</v>
      </c>
      <c r="G19" s="452" t="s">
        <v>422</v>
      </c>
      <c r="H19" s="452" t="s">
        <v>472</v>
      </c>
      <c r="I19" s="452" t="s">
        <v>450</v>
      </c>
      <c r="J19" s="452" t="s">
        <v>473</v>
      </c>
      <c r="K19" s="452"/>
      <c r="L19" s="454">
        <v>138.42186815604441</v>
      </c>
      <c r="M19" s="454">
        <v>1</v>
      </c>
      <c r="N19" s="455">
        <v>138.42186815604441</v>
      </c>
    </row>
    <row r="20" spans="1:14" ht="14.4" customHeight="1" x14ac:dyDescent="0.3">
      <c r="A20" s="450" t="s">
        <v>407</v>
      </c>
      <c r="B20" s="451" t="s">
        <v>408</v>
      </c>
      <c r="C20" s="452" t="s">
        <v>413</v>
      </c>
      <c r="D20" s="453" t="s">
        <v>532</v>
      </c>
      <c r="E20" s="452" t="s">
        <v>421</v>
      </c>
      <c r="F20" s="453" t="s">
        <v>534</v>
      </c>
      <c r="G20" s="452" t="s">
        <v>422</v>
      </c>
      <c r="H20" s="452" t="s">
        <v>474</v>
      </c>
      <c r="I20" s="452" t="s">
        <v>474</v>
      </c>
      <c r="J20" s="452" t="s">
        <v>475</v>
      </c>
      <c r="K20" s="452" t="s">
        <v>476</v>
      </c>
      <c r="L20" s="454">
        <v>3258.4285714285711</v>
      </c>
      <c r="M20" s="454">
        <v>7</v>
      </c>
      <c r="N20" s="455">
        <v>22808.999999999996</v>
      </c>
    </row>
    <row r="21" spans="1:14" ht="14.4" customHeight="1" x14ac:dyDescent="0.3">
      <c r="A21" s="450" t="s">
        <v>407</v>
      </c>
      <c r="B21" s="451" t="s">
        <v>408</v>
      </c>
      <c r="C21" s="452" t="s">
        <v>418</v>
      </c>
      <c r="D21" s="453" t="s">
        <v>533</v>
      </c>
      <c r="E21" s="452" t="s">
        <v>421</v>
      </c>
      <c r="F21" s="453" t="s">
        <v>534</v>
      </c>
      <c r="G21" s="452" t="s">
        <v>422</v>
      </c>
      <c r="H21" s="452" t="s">
        <v>477</v>
      </c>
      <c r="I21" s="452" t="s">
        <v>478</v>
      </c>
      <c r="J21" s="452" t="s">
        <v>479</v>
      </c>
      <c r="K21" s="452" t="s">
        <v>480</v>
      </c>
      <c r="L21" s="454">
        <v>1190.0092874746754</v>
      </c>
      <c r="M21" s="454">
        <v>98</v>
      </c>
      <c r="N21" s="455">
        <v>116620.9101725182</v>
      </c>
    </row>
    <row r="22" spans="1:14" ht="14.4" customHeight="1" x14ac:dyDescent="0.3">
      <c r="A22" s="450" t="s">
        <v>407</v>
      </c>
      <c r="B22" s="451" t="s">
        <v>408</v>
      </c>
      <c r="C22" s="452" t="s">
        <v>418</v>
      </c>
      <c r="D22" s="453" t="s">
        <v>533</v>
      </c>
      <c r="E22" s="452" t="s">
        <v>421</v>
      </c>
      <c r="F22" s="453" t="s">
        <v>534</v>
      </c>
      <c r="G22" s="452" t="s">
        <v>422</v>
      </c>
      <c r="H22" s="452" t="s">
        <v>481</v>
      </c>
      <c r="I22" s="452" t="s">
        <v>482</v>
      </c>
      <c r="J22" s="452" t="s">
        <v>483</v>
      </c>
      <c r="K22" s="452" t="s">
        <v>484</v>
      </c>
      <c r="L22" s="454">
        <v>755.76605645082361</v>
      </c>
      <c r="M22" s="454">
        <v>14</v>
      </c>
      <c r="N22" s="455">
        <v>10580.724790311531</v>
      </c>
    </row>
    <row r="23" spans="1:14" ht="14.4" customHeight="1" x14ac:dyDescent="0.3">
      <c r="A23" s="450" t="s">
        <v>407</v>
      </c>
      <c r="B23" s="451" t="s">
        <v>408</v>
      </c>
      <c r="C23" s="452" t="s">
        <v>418</v>
      </c>
      <c r="D23" s="453" t="s">
        <v>533</v>
      </c>
      <c r="E23" s="452" t="s">
        <v>421</v>
      </c>
      <c r="F23" s="453" t="s">
        <v>534</v>
      </c>
      <c r="G23" s="452" t="s">
        <v>422</v>
      </c>
      <c r="H23" s="452" t="s">
        <v>485</v>
      </c>
      <c r="I23" s="452" t="s">
        <v>486</v>
      </c>
      <c r="J23" s="452" t="s">
        <v>487</v>
      </c>
      <c r="K23" s="452" t="s">
        <v>488</v>
      </c>
      <c r="L23" s="454">
        <v>631.66569118192092</v>
      </c>
      <c r="M23" s="454">
        <v>61</v>
      </c>
      <c r="N23" s="455">
        <v>38531.607162097178</v>
      </c>
    </row>
    <row r="24" spans="1:14" ht="14.4" customHeight="1" x14ac:dyDescent="0.3">
      <c r="A24" s="450" t="s">
        <v>407</v>
      </c>
      <c r="B24" s="451" t="s">
        <v>408</v>
      </c>
      <c r="C24" s="452" t="s">
        <v>418</v>
      </c>
      <c r="D24" s="453" t="s">
        <v>533</v>
      </c>
      <c r="E24" s="452" t="s">
        <v>421</v>
      </c>
      <c r="F24" s="453" t="s">
        <v>534</v>
      </c>
      <c r="G24" s="452" t="s">
        <v>422</v>
      </c>
      <c r="H24" s="452" t="s">
        <v>489</v>
      </c>
      <c r="I24" s="452" t="s">
        <v>490</v>
      </c>
      <c r="J24" s="452" t="s">
        <v>491</v>
      </c>
      <c r="K24" s="452" t="s">
        <v>492</v>
      </c>
      <c r="L24" s="454">
        <v>877.12813132648921</v>
      </c>
      <c r="M24" s="454">
        <v>83</v>
      </c>
      <c r="N24" s="455">
        <v>72801.634900098608</v>
      </c>
    </row>
    <row r="25" spans="1:14" ht="14.4" customHeight="1" x14ac:dyDescent="0.3">
      <c r="A25" s="450" t="s">
        <v>407</v>
      </c>
      <c r="B25" s="451" t="s">
        <v>408</v>
      </c>
      <c r="C25" s="452" t="s">
        <v>418</v>
      </c>
      <c r="D25" s="453" t="s">
        <v>533</v>
      </c>
      <c r="E25" s="452" t="s">
        <v>421</v>
      </c>
      <c r="F25" s="453" t="s">
        <v>534</v>
      </c>
      <c r="G25" s="452" t="s">
        <v>422</v>
      </c>
      <c r="H25" s="452" t="s">
        <v>493</v>
      </c>
      <c r="I25" s="452" t="s">
        <v>494</v>
      </c>
      <c r="J25" s="452" t="s">
        <v>495</v>
      </c>
      <c r="K25" s="452" t="s">
        <v>496</v>
      </c>
      <c r="L25" s="454">
        <v>446.08551891682248</v>
      </c>
      <c r="M25" s="454">
        <v>138</v>
      </c>
      <c r="N25" s="455">
        <v>61559.801610521499</v>
      </c>
    </row>
    <row r="26" spans="1:14" ht="14.4" customHeight="1" x14ac:dyDescent="0.3">
      <c r="A26" s="450" t="s">
        <v>407</v>
      </c>
      <c r="B26" s="451" t="s">
        <v>408</v>
      </c>
      <c r="C26" s="452" t="s">
        <v>418</v>
      </c>
      <c r="D26" s="453" t="s">
        <v>533</v>
      </c>
      <c r="E26" s="452" t="s">
        <v>421</v>
      </c>
      <c r="F26" s="453" t="s">
        <v>534</v>
      </c>
      <c r="G26" s="452" t="s">
        <v>422</v>
      </c>
      <c r="H26" s="452" t="s">
        <v>497</v>
      </c>
      <c r="I26" s="452" t="s">
        <v>497</v>
      </c>
      <c r="J26" s="452" t="s">
        <v>498</v>
      </c>
      <c r="K26" s="452" t="s">
        <v>499</v>
      </c>
      <c r="L26" s="454">
        <v>1096.5162676187397</v>
      </c>
      <c r="M26" s="454">
        <v>5</v>
      </c>
      <c r="N26" s="455">
        <v>5482.5813380936979</v>
      </c>
    </row>
    <row r="27" spans="1:14" ht="14.4" customHeight="1" x14ac:dyDescent="0.3">
      <c r="A27" s="450" t="s">
        <v>407</v>
      </c>
      <c r="B27" s="451" t="s">
        <v>408</v>
      </c>
      <c r="C27" s="452" t="s">
        <v>418</v>
      </c>
      <c r="D27" s="453" t="s">
        <v>533</v>
      </c>
      <c r="E27" s="452" t="s">
        <v>421</v>
      </c>
      <c r="F27" s="453" t="s">
        <v>534</v>
      </c>
      <c r="G27" s="452" t="s">
        <v>422</v>
      </c>
      <c r="H27" s="452" t="s">
        <v>500</v>
      </c>
      <c r="I27" s="452" t="s">
        <v>501</v>
      </c>
      <c r="J27" s="452" t="s">
        <v>502</v>
      </c>
      <c r="K27" s="452" t="s">
        <v>503</v>
      </c>
      <c r="L27" s="454">
        <v>138.88499999999996</v>
      </c>
      <c r="M27" s="454">
        <v>40</v>
      </c>
      <c r="N27" s="455">
        <v>5555.3999999999987</v>
      </c>
    </row>
    <row r="28" spans="1:14" ht="14.4" customHeight="1" x14ac:dyDescent="0.3">
      <c r="A28" s="450" t="s">
        <v>407</v>
      </c>
      <c r="B28" s="451" t="s">
        <v>408</v>
      </c>
      <c r="C28" s="452" t="s">
        <v>418</v>
      </c>
      <c r="D28" s="453" t="s">
        <v>533</v>
      </c>
      <c r="E28" s="452" t="s">
        <v>421</v>
      </c>
      <c r="F28" s="453" t="s">
        <v>534</v>
      </c>
      <c r="G28" s="452" t="s">
        <v>422</v>
      </c>
      <c r="H28" s="452" t="s">
        <v>504</v>
      </c>
      <c r="I28" s="452" t="s">
        <v>505</v>
      </c>
      <c r="J28" s="452" t="s">
        <v>506</v>
      </c>
      <c r="K28" s="452" t="s">
        <v>507</v>
      </c>
      <c r="L28" s="454">
        <v>339.76673406016494</v>
      </c>
      <c r="M28" s="454">
        <v>52</v>
      </c>
      <c r="N28" s="455">
        <v>17667.870171128576</v>
      </c>
    </row>
    <row r="29" spans="1:14" ht="14.4" customHeight="1" x14ac:dyDescent="0.3">
      <c r="A29" s="450" t="s">
        <v>407</v>
      </c>
      <c r="B29" s="451" t="s">
        <v>408</v>
      </c>
      <c r="C29" s="452" t="s">
        <v>418</v>
      </c>
      <c r="D29" s="453" t="s">
        <v>533</v>
      </c>
      <c r="E29" s="452" t="s">
        <v>421</v>
      </c>
      <c r="F29" s="453" t="s">
        <v>534</v>
      </c>
      <c r="G29" s="452" t="s">
        <v>422</v>
      </c>
      <c r="H29" s="452" t="s">
        <v>508</v>
      </c>
      <c r="I29" s="452" t="s">
        <v>508</v>
      </c>
      <c r="J29" s="452" t="s">
        <v>509</v>
      </c>
      <c r="K29" s="452" t="s">
        <v>510</v>
      </c>
      <c r="L29" s="454">
        <v>551.65011050899852</v>
      </c>
      <c r="M29" s="454">
        <v>1</v>
      </c>
      <c r="N29" s="455">
        <v>551.65011050899852</v>
      </c>
    </row>
    <row r="30" spans="1:14" ht="14.4" customHeight="1" x14ac:dyDescent="0.3">
      <c r="A30" s="450" t="s">
        <v>407</v>
      </c>
      <c r="B30" s="451" t="s">
        <v>408</v>
      </c>
      <c r="C30" s="452" t="s">
        <v>418</v>
      </c>
      <c r="D30" s="453" t="s">
        <v>533</v>
      </c>
      <c r="E30" s="452" t="s">
        <v>421</v>
      </c>
      <c r="F30" s="453" t="s">
        <v>534</v>
      </c>
      <c r="G30" s="452" t="s">
        <v>422</v>
      </c>
      <c r="H30" s="452" t="s">
        <v>511</v>
      </c>
      <c r="I30" s="452" t="s">
        <v>512</v>
      </c>
      <c r="J30" s="452" t="s">
        <v>513</v>
      </c>
      <c r="K30" s="452" t="s">
        <v>514</v>
      </c>
      <c r="L30" s="454">
        <v>710.52</v>
      </c>
      <c r="M30" s="454">
        <v>1</v>
      </c>
      <c r="N30" s="455">
        <v>710.52</v>
      </c>
    </row>
    <row r="31" spans="1:14" ht="14.4" customHeight="1" x14ac:dyDescent="0.3">
      <c r="A31" s="450" t="s">
        <v>407</v>
      </c>
      <c r="B31" s="451" t="s">
        <v>408</v>
      </c>
      <c r="C31" s="452" t="s">
        <v>418</v>
      </c>
      <c r="D31" s="453" t="s">
        <v>533</v>
      </c>
      <c r="E31" s="452" t="s">
        <v>421</v>
      </c>
      <c r="F31" s="453" t="s">
        <v>534</v>
      </c>
      <c r="G31" s="452" t="s">
        <v>422</v>
      </c>
      <c r="H31" s="452" t="s">
        <v>515</v>
      </c>
      <c r="I31" s="452" t="s">
        <v>516</v>
      </c>
      <c r="J31" s="452" t="s">
        <v>517</v>
      </c>
      <c r="K31" s="452" t="s">
        <v>518</v>
      </c>
      <c r="L31" s="454">
        <v>569.77</v>
      </c>
      <c r="M31" s="454">
        <v>1</v>
      </c>
      <c r="N31" s="455">
        <v>569.77</v>
      </c>
    </row>
    <row r="32" spans="1:14" ht="14.4" customHeight="1" x14ac:dyDescent="0.3">
      <c r="A32" s="450" t="s">
        <v>407</v>
      </c>
      <c r="B32" s="451" t="s">
        <v>408</v>
      </c>
      <c r="C32" s="452" t="s">
        <v>418</v>
      </c>
      <c r="D32" s="453" t="s">
        <v>533</v>
      </c>
      <c r="E32" s="452" t="s">
        <v>421</v>
      </c>
      <c r="F32" s="453" t="s">
        <v>534</v>
      </c>
      <c r="G32" s="452" t="s">
        <v>422</v>
      </c>
      <c r="H32" s="452" t="s">
        <v>519</v>
      </c>
      <c r="I32" s="452" t="s">
        <v>520</v>
      </c>
      <c r="J32" s="452" t="s">
        <v>521</v>
      </c>
      <c r="K32" s="452"/>
      <c r="L32" s="454">
        <v>1235.2239999999999</v>
      </c>
      <c r="M32" s="454">
        <v>5</v>
      </c>
      <c r="N32" s="455">
        <v>6176.12</v>
      </c>
    </row>
    <row r="33" spans="1:14" ht="14.4" customHeight="1" x14ac:dyDescent="0.3">
      <c r="A33" s="450" t="s">
        <v>407</v>
      </c>
      <c r="B33" s="451" t="s">
        <v>408</v>
      </c>
      <c r="C33" s="452" t="s">
        <v>418</v>
      </c>
      <c r="D33" s="453" t="s">
        <v>533</v>
      </c>
      <c r="E33" s="452" t="s">
        <v>421</v>
      </c>
      <c r="F33" s="453" t="s">
        <v>534</v>
      </c>
      <c r="G33" s="452" t="s">
        <v>422</v>
      </c>
      <c r="H33" s="452" t="s">
        <v>522</v>
      </c>
      <c r="I33" s="452" t="s">
        <v>523</v>
      </c>
      <c r="J33" s="452" t="s">
        <v>524</v>
      </c>
      <c r="K33" s="452" t="s">
        <v>525</v>
      </c>
      <c r="L33" s="454">
        <v>823.74697335904364</v>
      </c>
      <c r="M33" s="454">
        <v>41</v>
      </c>
      <c r="N33" s="455">
        <v>33773.625907720787</v>
      </c>
    </row>
    <row r="34" spans="1:14" ht="14.4" customHeight="1" x14ac:dyDescent="0.3">
      <c r="A34" s="450" t="s">
        <v>407</v>
      </c>
      <c r="B34" s="451" t="s">
        <v>408</v>
      </c>
      <c r="C34" s="452" t="s">
        <v>418</v>
      </c>
      <c r="D34" s="453" t="s">
        <v>533</v>
      </c>
      <c r="E34" s="452" t="s">
        <v>421</v>
      </c>
      <c r="F34" s="453" t="s">
        <v>534</v>
      </c>
      <c r="G34" s="452" t="s">
        <v>422</v>
      </c>
      <c r="H34" s="452" t="s">
        <v>526</v>
      </c>
      <c r="I34" s="452" t="s">
        <v>526</v>
      </c>
      <c r="J34" s="452" t="s">
        <v>527</v>
      </c>
      <c r="K34" s="452" t="s">
        <v>528</v>
      </c>
      <c r="L34" s="454">
        <v>639.86999999999989</v>
      </c>
      <c r="M34" s="454">
        <v>1</v>
      </c>
      <c r="N34" s="455">
        <v>639.86999999999989</v>
      </c>
    </row>
    <row r="35" spans="1:14" ht="14.4" customHeight="1" thickBot="1" x14ac:dyDescent="0.35">
      <c r="A35" s="456" t="s">
        <v>407</v>
      </c>
      <c r="B35" s="457" t="s">
        <v>408</v>
      </c>
      <c r="C35" s="458" t="s">
        <v>418</v>
      </c>
      <c r="D35" s="459" t="s">
        <v>533</v>
      </c>
      <c r="E35" s="458" t="s">
        <v>421</v>
      </c>
      <c r="F35" s="459" t="s">
        <v>534</v>
      </c>
      <c r="G35" s="458" t="s">
        <v>422</v>
      </c>
      <c r="H35" s="458" t="s">
        <v>529</v>
      </c>
      <c r="I35" s="458" t="s">
        <v>529</v>
      </c>
      <c r="J35" s="458" t="s">
        <v>530</v>
      </c>
      <c r="K35" s="458" t="s">
        <v>531</v>
      </c>
      <c r="L35" s="460">
        <v>631.64198641674386</v>
      </c>
      <c r="M35" s="460">
        <v>12</v>
      </c>
      <c r="N35" s="461">
        <v>7579.7038370009268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278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119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535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536</v>
      </c>
      <c r="B7" s="481">
        <v>187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81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537</v>
      </c>
      <c r="B8" s="482">
        <v>91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38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2017-01-31T11:25:45Z</dcterms:modified>
</cp:coreProperties>
</file>