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14" i="371" l="1"/>
  <c r="U14" i="371"/>
  <c r="T14" i="371"/>
  <c r="S14" i="371"/>
  <c r="R14" i="371"/>
  <c r="Q14" i="371"/>
  <c r="T13" i="371"/>
  <c r="V13" i="371" s="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7" i="371" l="1"/>
  <c r="U9" i="371"/>
  <c r="U11" i="371"/>
  <c r="U13" i="371"/>
  <c r="C26" i="419"/>
  <c r="P26" i="419" l="1"/>
  <c r="P25" i="419"/>
  <c r="G26" i="419"/>
  <c r="P28" i="419" l="1"/>
  <c r="P27" i="419"/>
  <c r="G25" i="419"/>
  <c r="C25" i="419"/>
  <c r="P20" i="419"/>
  <c r="O20" i="419"/>
  <c r="P19" i="419"/>
  <c r="O19" i="419"/>
  <c r="P17" i="419"/>
  <c r="O17" i="419"/>
  <c r="P16" i="419"/>
  <c r="O16" i="419"/>
  <c r="P14" i="419"/>
  <c r="O14" i="419"/>
  <c r="P13" i="419"/>
  <c r="O13" i="419"/>
  <c r="P12" i="419"/>
  <c r="O12" i="419"/>
  <c r="P11" i="419"/>
  <c r="O11" i="419"/>
  <c r="AW3" i="418"/>
  <c r="AV3" i="418"/>
  <c r="AU3" i="418"/>
  <c r="AT3" i="418"/>
  <c r="AS3" i="418"/>
  <c r="AR3" i="418"/>
  <c r="AQ3" i="418"/>
  <c r="AP3" i="418"/>
  <c r="O18" i="419" l="1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L22" i="419" s="1"/>
  <c r="K21" i="419"/>
  <c r="K22" i="419" s="1"/>
  <c r="J21" i="419"/>
  <c r="I21" i="419"/>
  <c r="H21" i="419"/>
  <c r="G21" i="419"/>
  <c r="F21" i="419"/>
  <c r="F22" i="419" s="1"/>
  <c r="N20" i="419"/>
  <c r="M20" i="419"/>
  <c r="L20" i="419"/>
  <c r="K20" i="419"/>
  <c r="J20" i="419"/>
  <c r="I20" i="419"/>
  <c r="H20" i="419"/>
  <c r="G20" i="419"/>
  <c r="F20" i="419"/>
  <c r="N19" i="419"/>
  <c r="M19" i="419"/>
  <c r="L19" i="419"/>
  <c r="K19" i="419"/>
  <c r="J19" i="419"/>
  <c r="I19" i="419"/>
  <c r="H19" i="419"/>
  <c r="G19" i="419"/>
  <c r="F19" i="419"/>
  <c r="N17" i="419"/>
  <c r="M17" i="419"/>
  <c r="L17" i="419"/>
  <c r="K17" i="419"/>
  <c r="J17" i="419"/>
  <c r="I17" i="419"/>
  <c r="H17" i="419"/>
  <c r="G17" i="419"/>
  <c r="F17" i="419"/>
  <c r="N16" i="419"/>
  <c r="M16" i="419"/>
  <c r="L16" i="419"/>
  <c r="K16" i="419"/>
  <c r="J16" i="419"/>
  <c r="I16" i="419"/>
  <c r="H16" i="419"/>
  <c r="G16" i="419"/>
  <c r="F16" i="419"/>
  <c r="N14" i="419"/>
  <c r="M14" i="419"/>
  <c r="L14" i="419"/>
  <c r="K14" i="419"/>
  <c r="J14" i="419"/>
  <c r="I14" i="419"/>
  <c r="H14" i="419"/>
  <c r="G14" i="419"/>
  <c r="F14" i="419"/>
  <c r="N13" i="419"/>
  <c r="M13" i="419"/>
  <c r="L13" i="419"/>
  <c r="K13" i="419"/>
  <c r="J13" i="419"/>
  <c r="I13" i="419"/>
  <c r="H13" i="419"/>
  <c r="G13" i="419"/>
  <c r="F13" i="419"/>
  <c r="N12" i="419"/>
  <c r="M12" i="419"/>
  <c r="L12" i="419"/>
  <c r="K12" i="419"/>
  <c r="J12" i="419"/>
  <c r="I12" i="419"/>
  <c r="H12" i="419"/>
  <c r="G12" i="419"/>
  <c r="F12" i="419"/>
  <c r="N11" i="419"/>
  <c r="M11" i="419"/>
  <c r="L11" i="419"/>
  <c r="K11" i="419"/>
  <c r="J11" i="419"/>
  <c r="I11" i="419"/>
  <c r="H11" i="419"/>
  <c r="G11" i="419"/>
  <c r="F11" i="419"/>
  <c r="G18" i="419" l="1"/>
  <c r="M18" i="419"/>
  <c r="G23" i="419"/>
  <c r="M23" i="419"/>
  <c r="I18" i="419"/>
  <c r="J18" i="419"/>
  <c r="N18" i="419"/>
  <c r="L18" i="419"/>
  <c r="M22" i="419"/>
  <c r="F18" i="419"/>
  <c r="K18" i="419"/>
  <c r="H23" i="419"/>
  <c r="L23" i="419"/>
  <c r="I23" i="419"/>
  <c r="J23" i="419"/>
  <c r="N23" i="419"/>
  <c r="F23" i="419"/>
  <c r="K23" i="419"/>
  <c r="H18" i="419"/>
  <c r="G22" i="419"/>
  <c r="H22" i="419"/>
  <c r="I22" i="419"/>
  <c r="J22" i="419"/>
  <c r="N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O6" i="419" l="1"/>
  <c r="P6" i="419"/>
  <c r="N6" i="419"/>
  <c r="J6" i="419"/>
  <c r="I6" i="419"/>
  <c r="H6" i="419"/>
  <c r="M6" i="419"/>
  <c r="L6" i="419"/>
  <c r="G6" i="419"/>
  <c r="K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M3" i="387"/>
  <c r="K3" i="387" s="1"/>
  <c r="L3" i="387"/>
  <c r="J3" i="387"/>
  <c r="I3" i="387"/>
  <c r="G3" i="387"/>
  <c r="F3" i="387"/>
  <c r="N3" i="220"/>
  <c r="L3" i="220" s="1"/>
  <c r="D22" i="414"/>
  <c r="C22" i="414"/>
  <c r="H3" i="390" l="1"/>
  <c r="Q3" i="347"/>
  <c r="S3" i="347"/>
  <c r="H3" i="38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<sst xmlns="http://schemas.openxmlformats.org/spreadsheetml/2006/main" count="14494" uniqueCount="2328">
  <si>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</si>
  <si>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</si>
  <si>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</si>
  <si>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</si>
  <si>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</si>
  <si>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</si>
  <si>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</si>
  <si>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</si>
  <si>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</si>
  <si>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</si>
  <si>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</si>
  <si>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</si>
  <si>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</si>
  <si>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</si>
  <si>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</si>
  <si>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</si>
  <si>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</si>
  <si>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</si>
  <si>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</si>
  <si>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</si>
  <si>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</si>
  <si>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</si>
  <si>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</si>
  <si>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</si>
  <si>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</si>
  <si>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</si>
  <si>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</si>
  <si>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</si>
  <si>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</si>
  <si>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</si>
  <si>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</si>
  <si>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</si>
  <si>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</si>
  <si>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</si>
  <si>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</si>
  <si>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</si>
  <si>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</si>
  <si>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</si>
  <si>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</si>
  <si>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</si>
  <si>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</si>
  <si>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</si>
  <si>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</si>
  <si>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</si>
  <si>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</si>
  <si>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</si>
  <si>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</si>
  <si>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</si>
  <si>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</si>
  <si>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</si>
  <si>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</si>
  <si>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</si>
  <si>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</si>
  <si>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</si>
  <si>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</si>
  <si>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</si>
  <si>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</si>
  <si>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</si>
  <si>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</si>
  <si>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</si>
  <si>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</si>
  <si>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</si>
  <si>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</si>
  <si>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</si>
  <si>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</si>
  <si>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</si>
  <si>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</si>
  <si>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</si>
  <si>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</si>
  <si>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</si>
  <si>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</si>
  <si>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</si>
  <si>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</si>
  <si>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</si>
  <si>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</si>
  <si>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</si>
  <si>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</si>
  <si>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</si>
  <si>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</si>
  <si>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</si>
  <si>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</si>
  <si>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</si>
  <si>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</si>
  <si>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</si>
  <si>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</si>
  <si>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</si>
  <si>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</si>
  <si>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</si>
  <si>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</si>
  <si>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</si>
  <si>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</si>
  <si>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</si>
  <si>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</si>
  <si>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</si>
  <si>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</si>
  <si>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</si>
  <si>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</si>
  <si>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</si>
  <si>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</si>
  <si>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</si>
  <si>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</si>
  <si>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</si>
  <si>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</si>
  <si>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</si>
  <si>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</si>
  <si>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</si>
  <si>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</si>
  <si>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</si>
  <si>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</si>
  <si>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</si>
  <si>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</si>
  <si>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</si>
  <si>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</si>
  <si>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</si>
  <si>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</si>
  <si>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</si>
  <si>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</si>
  <si>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</si>
  <si>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</si>
  <si>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</si>
  <si>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</si>
  <si>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</si>
  <si>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</si>
  <si>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</si>
  <si>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</si>
  <si>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</si>
  <si>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</si>
  <si>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</si>
  <si>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</si>
  <si>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</si>
  <si>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</si>
  <si>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</si>
  <si>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</si>
  <si>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</si>
  <si>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</si>
  <si>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</si>
  <si>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</si>
  <si>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</si>
  <si>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</si>
  <si>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</si>
  <si>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</si>
  <si>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</si>
  <si>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</si>
  <si>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</si>
  <si>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</si>
  <si>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</si>
  <si>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</si>
  <si>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</si>
  <si>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</si>
  <si>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</si>
  <si>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</si>
  <si>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</si>
  <si>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</si>
  <si>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</si>
  <si>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</si>
  <si>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</si>
  <si>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</si>
  <si>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</si>
  <si>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</si>
  <si>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</si>
  <si>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</si>
  <si>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</si>
  <si>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</si>
  <si>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</si>
  <si>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</si>
  <si>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</si>
  <si>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</si>
  <si>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</si>
  <si>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</si>
  <si>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</si>
  <si>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</si>
  <si>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</si>
  <si>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</si>
  <si>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</si>
  <si>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</si>
  <si>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</si>
  <si>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</si>
  <si>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</si>
  <si>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</si>
  <si>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</si>
  <si>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</si>
  <si>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</si>
  <si>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</si>
  <si>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</si>
  <si>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</si>
  <si>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</si>
  <si>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</si>
  <si>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</si>
  <si>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</si>
  <si>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</si>
  <si>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</si>
  <si>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</si>
  <si>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</si>
  <si>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</si>
  <si>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</si>
  <si>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</si>
  <si>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</si>
  <si>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</si>
  <si>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</si>
  <si>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</si>
  <si>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</si>
  <si>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</si>
  <si>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</si>
  <si>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</si>
  <si>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</si>
  <si>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</si>
  <si>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</si>
  <si>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</si>
  <si>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</si>
  <si>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</si>
  <si>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</si>
  <si>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</si>
  <si>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</si>
  <si>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</si>
  <si>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</si>
  <si>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</si>
  <si>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</si>
  <si>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</si>
  <si>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</si>
  <si>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</si>
  <si>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</si>
  <si>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</si>
  <si>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</si>
  <si>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</si>
  <si>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</si>
  <si>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</si>
  <si>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</si>
  <si>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</si>
  <si>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</si>
  <si>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</si>
  <si>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</si>
  <si>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</si>
  <si>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</si>
  <si>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</si>
  <si>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</si>
  <si>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</si>
  <si>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</si>
  <si>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</si>
  <si>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</si>
  <si>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</si>
  <si>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</si>
  <si>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</si>
  <si>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</si>
  <si>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</si>
  <si>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</si>
  <si>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</si>
  <si>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</si>
  <si>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</si>
  <si>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</si>
  <si>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</si>
  <si>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</si>
  <si>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</si>
  <si>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</si>
  <si>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</si>
  <si>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radiologičtí asistenti</t>
  </si>
  <si>
    <t>zdravotní laboranti</t>
  </si>
  <si>
    <t>farmaceutičtí asistenti</t>
  </si>
  <si>
    <t>radiologičtí fyzici</t>
  </si>
  <si>
    <t>biomedicínští inženýři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</si>
  <si>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</si>
  <si>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</si>
  <si>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</si>
  <si>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</si>
  <si>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</si>
  <si>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</si>
  <si>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</si>
  <si>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</si>
  <si>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</si>
  <si>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</si>
  <si>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</si>
  <si>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</si>
  <si>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</si>
  <si>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</si>
  <si>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</si>
  <si>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</si>
  <si>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</si>
  <si>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</si>
  <si>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</si>
  <si>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</si>
  <si>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</si>
  <si>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</si>
  <si>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</si>
  <si>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</si>
  <si>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</si>
  <si>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</si>
  <si>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</si>
  <si>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</si>
  <si>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</si>
  <si>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</si>
  <si>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</si>
  <si>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</si>
  <si>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</si>
  <si>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</si>
  <si>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</si>
  <si>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</si>
  <si>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</si>
  <si>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</si>
  <si>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</si>
  <si>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</si>
  <si>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</si>
  <si>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</si>
  <si>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</si>
  <si>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</si>
  <si>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</si>
  <si>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</si>
  <si>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</si>
  <si>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</si>
  <si>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</si>
  <si>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</si>
  <si>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</si>
  <si>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</si>
  <si>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</si>
  <si>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</si>
  <si>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</si>
  <si>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</si>
  <si>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</si>
  <si>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</si>
  <si>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</si>
  <si>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</si>
  <si>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</si>
  <si>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</si>
  <si>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</si>
  <si>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</si>
  <si>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</si>
  <si>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</si>
  <si>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</si>
  <si>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</si>
  <si>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SVm.)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</si>
  <si>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</si>
  <si>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</si>
  <si>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</si>
  <si>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</si>
  <si>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</si>
  <si>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</si>
  <si>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</si>
  <si>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</si>
  <si>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</si>
  <si>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</si>
  <si>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</si>
  <si>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</si>
  <si>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</si>
  <si>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</si>
  <si>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</si>
  <si>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</si>
  <si>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</si>
  <si>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</si>
  <si>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</si>
  <si>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</si>
  <si>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</si>
  <si>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</si>
  <si>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</si>
  <si>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</si>
  <si>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</si>
  <si>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</si>
  <si>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</si>
  <si>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</si>
  <si>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</si>
  <si>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</si>
  <si>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</si>
  <si>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</si>
  <si>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</si>
  <si>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</si>
  <si>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</si>
  <si>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</si>
  <si>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</si>
  <si>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</si>
  <si>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</si>
  <si>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</si>
  <si>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</si>
  <si>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</si>
  <si>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</si>
  <si>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</si>
  <si>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</si>
  <si>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</si>
  <si>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</si>
  <si>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</si>
  <si>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</si>
  <si>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</si>
  <si>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</si>
  <si>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</si>
  <si>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</si>
  <si>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</si>
  <si>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</si>
  <si>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</si>
  <si>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</si>
  <si>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</si>
  <si>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</si>
  <si>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</si>
  <si>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</si>
  <si>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</si>
  <si>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</si>
  <si>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</si>
  <si>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</si>
  <si>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</si>
  <si>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</si>
  <si>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</si>
  <si>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</si>
  <si>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</si>
  <si>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</si>
  <si>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</si>
  <si>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</si>
  <si>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</si>
  <si>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</si>
  <si>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</si>
  <si>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</si>
  <si>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</si>
  <si>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</si>
  <si>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</si>
  <si>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</si>
  <si>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</si>
  <si>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</si>
  <si>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</si>
  <si>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</si>
  <si>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</si>
  <si>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</si>
  <si>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</si>
  <si>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</si>
  <si>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</si>
  <si>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</si>
  <si>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</si>
  <si>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</si>
  <si>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</si>
  <si>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</si>
  <si>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</si>
  <si>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</si>
  <si>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</si>
  <si>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</si>
  <si>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</si>
  <si>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</si>
  <si>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</si>
  <si>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</si>
  <si>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</si>
  <si>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</si>
  <si>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</si>
  <si>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</si>
  <si>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</si>
  <si>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</si>
  <si>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</si>
  <si>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</si>
  <si>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</si>
  <si>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</si>
  <si>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</si>
  <si>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</si>
  <si>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</si>
  <si>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</si>
  <si>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</si>
  <si>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</si>
  <si>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</si>
  <si>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</si>
  <si>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</si>
  <si>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</si>
  <si>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</si>
  <si>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</si>
  <si>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</si>
  <si>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</si>
  <si>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</si>
  <si>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</si>
  <si>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</si>
  <si>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</si>
  <si>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</si>
  <si>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</si>
  <si>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</si>
  <si>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</si>
  <si>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</si>
  <si>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</si>
  <si>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</si>
  <si>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</si>
  <si>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</si>
  <si>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</si>
  <si>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</si>
  <si>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</si>
  <si>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</si>
  <si>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</si>
  <si>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</si>
  <si>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</si>
  <si>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</si>
  <si>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</si>
  <si>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</si>
  <si>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</si>
  <si>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</si>
  <si>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</si>
  <si>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</si>
  <si>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</si>
  <si>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</si>
  <si>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</si>
  <si>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</si>
  <si>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</si>
  <si>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</si>
  <si>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</si>
  <si>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</si>
  <si>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</si>
  <si>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</si>
  <si>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</si>
  <si>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</si>
  <si>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</si>
  <si>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</si>
  <si>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</si>
  <si>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</si>
  <si>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</si>
  <si>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</si>
  <si>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</si>
  <si>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</si>
  <si>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</si>
  <si>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</si>
  <si>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</si>
  <si>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</si>
  <si>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</si>
  <si>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</si>
  <si>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</si>
  <si>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</si>
  <si>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</si>
  <si>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</si>
  <si>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</si>
  <si>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</si>
  <si>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</si>
  <si>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</si>
  <si>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</si>
  <si>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</si>
  <si>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</si>
  <si>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</si>
  <si>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</si>
  <si>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</si>
  <si>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</si>
  <si>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</si>
  <si>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50113006     léky - enterální výživa (LEK)</t>
  </si>
  <si>
    <t>50113014     léky - antimykotika (LEK)</t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</si>
  <si>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</si>
  <si>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</si>
  <si>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</si>
  <si>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</si>
  <si>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</si>
  <si>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</si>
  <si>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</si>
  <si>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</si>
  <si>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</si>
  <si>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</si>
  <si>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</si>
  <si>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</si>
  <si>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</si>
  <si>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</si>
  <si>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</si>
  <si>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</si>
  <si>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</si>
  <si>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</si>
  <si>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</si>
  <si>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</si>
  <si>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142547</t>
  </si>
  <si>
    <t>42547</t>
  </si>
  <si>
    <t>LACTULOSE AL SIRUP</t>
  </si>
  <si>
    <t>POR SIR 1X500ML</t>
  </si>
  <si>
    <t>117173</t>
  </si>
  <si>
    <t>17173</t>
  </si>
  <si>
    <t>OLYNTH 0.1%</t>
  </si>
  <si>
    <t>NAS SPR SOL 1X10ML</t>
  </si>
  <si>
    <t>142546</t>
  </si>
  <si>
    <t>42546</t>
  </si>
  <si>
    <t>POR SIR 1X200ML</t>
  </si>
  <si>
    <t>844964</t>
  </si>
  <si>
    <t>40542</t>
  </si>
  <si>
    <t>Olynth HA 0,1</t>
  </si>
  <si>
    <t>192521</t>
  </si>
  <si>
    <t>NASONEX</t>
  </si>
  <si>
    <t>NAS SPR SUS 140X50RG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</si>
  <si>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</si>
  <si>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</si>
  <si>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</si>
  <si>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</si>
  <si>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</si>
  <si>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</si>
  <si>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</si>
  <si>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</si>
  <si>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</si>
  <si>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102420</t>
  </si>
  <si>
    <t>2420</t>
  </si>
  <si>
    <t>PANCREOLAN FORTE</t>
  </si>
  <si>
    <t>TBL ENT 30X220MG</t>
  </si>
  <si>
    <t>103688</t>
  </si>
  <si>
    <t>3688</t>
  </si>
  <si>
    <t>SUPPOSITORIA GLYCERINI LECIVA</t>
  </si>
  <si>
    <t>SUP 10X2.35GM</t>
  </si>
  <si>
    <t>110151</t>
  </si>
  <si>
    <t>10151</t>
  </si>
  <si>
    <t>LOPERON CPS</t>
  </si>
  <si>
    <t>POR CPS DUR 10X2MG</t>
  </si>
  <si>
    <t>117189</t>
  </si>
  <si>
    <t>17189</t>
  </si>
  <si>
    <t>KALIUM CHLORATUM BIOMEDICA</t>
  </si>
  <si>
    <t>POR TBLFLM100X500MG</t>
  </si>
  <si>
    <t>148888</t>
  </si>
  <si>
    <t>48888</t>
  </si>
  <si>
    <t>ATARALGIN</t>
  </si>
  <si>
    <t>POR TBL NOB 20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</si>
  <si>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</si>
  <si>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</si>
  <si>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</si>
  <si>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</si>
  <si>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</si>
  <si>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</si>
  <si>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</si>
  <si>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</si>
  <si>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</si>
  <si>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</si>
  <si>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</si>
  <si>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</si>
  <si>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</si>
  <si>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</si>
  <si>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</si>
  <si>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</si>
  <si>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</si>
  <si>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</si>
  <si>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</si>
  <si>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</si>
  <si>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</si>
  <si>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</si>
  <si>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</si>
  <si>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</si>
  <si>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188630</t>
  </si>
  <si>
    <t>88630</t>
  </si>
  <si>
    <t>TBL.MAGNESII LACTICI 0.5 GLO</t>
  </si>
  <si>
    <t>TBL 100X500MG</t>
  </si>
  <si>
    <t>193104</t>
  </si>
  <si>
    <t>93104</t>
  </si>
  <si>
    <t>DEGAN</t>
  </si>
  <si>
    <t>TBL 40X10MG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</si>
  <si>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</si>
  <si>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</si>
  <si>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</si>
  <si>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</si>
  <si>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</si>
  <si>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</si>
  <si>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</si>
  <si>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</si>
  <si>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840464</t>
  </si>
  <si>
    <t>0</t>
  </si>
  <si>
    <t>Vitar Soda tbl.150</t>
  </si>
  <si>
    <t>neleč.</t>
  </si>
  <si>
    <t>845008</t>
  </si>
  <si>
    <t>107806</t>
  </si>
  <si>
    <t>AESCIN-TEVA</t>
  </si>
  <si>
    <t>POR TBL FLM 30X20MG</t>
  </si>
  <si>
    <t>847713</t>
  </si>
  <si>
    <t>125526</t>
  </si>
  <si>
    <t>APO-IBUPROFEN 400 MG</t>
  </si>
  <si>
    <t>POR TBL FLM 100X400MG</t>
  </si>
  <si>
    <t>848930</t>
  </si>
  <si>
    <t>155781</t>
  </si>
  <si>
    <t>GODASAL 100</t>
  </si>
  <si>
    <t>POR TBL NOB 50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</si>
  <si>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</si>
  <si>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</si>
  <si>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</si>
  <si>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</si>
  <si>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</si>
  <si>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</si>
  <si>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</si>
  <si>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988179</t>
  </si>
  <si>
    <t>SUPP.GLYCERINI SANOVA Glycerín.čípky Extra 3g 10ks</t>
  </si>
  <si>
    <t>192757</t>
  </si>
  <si>
    <t>92757</t>
  </si>
  <si>
    <t>ERDOMED 300MG</t>
  </si>
  <si>
    <t>CPS 10X300MG</t>
  </si>
  <si>
    <t>100231</t>
  </si>
  <si>
    <t>231</t>
  </si>
  <si>
    <t>NITROGLYCERIN SLOVAKOFARMA</t>
  </si>
  <si>
    <t>TBL 20X0.5MG</t>
  </si>
  <si>
    <t>145274</t>
  </si>
  <si>
    <t>45274</t>
  </si>
  <si>
    <t>ENAP 10MG</t>
  </si>
  <si>
    <t>TBL 30X10MG</t>
  </si>
  <si>
    <t>109415</t>
  </si>
  <si>
    <t>119683</t>
  </si>
  <si>
    <t>NASIVIN 0,05%</t>
  </si>
  <si>
    <t>NAS SPR SOL 10ML-SK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</si>
  <si>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</si>
  <si>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</si>
  <si>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</si>
  <si>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</si>
  <si>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</si>
  <si>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</si>
  <si>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</si>
  <si>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</si>
  <si>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149018</t>
  </si>
  <si>
    <t>49018</t>
  </si>
  <si>
    <t>GUTTALAX</t>
  </si>
  <si>
    <t>POR GTT SOL 1X30ML</t>
  </si>
  <si>
    <t>156926</t>
  </si>
  <si>
    <t>56926</t>
  </si>
  <si>
    <t>AQUA PRO INJECTIONE BRAUN</t>
  </si>
  <si>
    <t>INJ SOL 20X10ML-PLA</t>
  </si>
  <si>
    <t>188663</t>
  </si>
  <si>
    <t>17994</t>
  </si>
  <si>
    <t>CALCII CARBONICI 0,5 TBL. MEDICAMENTA</t>
  </si>
  <si>
    <t>POR TBL NOB 100X0.5GM</t>
  </si>
  <si>
    <t>900071</t>
  </si>
  <si>
    <t>KL TBL MAGN.LACT 0,5G+B6 0,02G, 100TBL</t>
  </si>
  <si>
    <t>394106</t>
  </si>
  <si>
    <t>Isolda regenerační krém oliva a čajovník</t>
  </si>
  <si>
    <t>100ml</t>
  </si>
  <si>
    <t>841783</t>
  </si>
  <si>
    <t>Isolda krém s Aloe vera a panthenolem.100ml</t>
  </si>
  <si>
    <t>100982</t>
  </si>
  <si>
    <t>982</t>
  </si>
  <si>
    <t>CARBOSORB</t>
  </si>
  <si>
    <t>PLV 1X25GM</t>
  </si>
  <si>
    <t>100966</t>
  </si>
  <si>
    <t>966</t>
  </si>
  <si>
    <t>SPECIES UROLOGICAE PLANTA LEROS</t>
  </si>
  <si>
    <t>SPC 1X100GM</t>
  </si>
  <si>
    <t>114826</t>
  </si>
  <si>
    <t>14826</t>
  </si>
  <si>
    <t>FLECTOR EP GEL</t>
  </si>
  <si>
    <t>DRM GEL 1X100GM</t>
  </si>
  <si>
    <t>159746</t>
  </si>
  <si>
    <t>HEŘMÁNKOVÝ ČAJ LEROS</t>
  </si>
  <si>
    <t>SPC 20X1.5GM(SÁČKY)</t>
  </si>
  <si>
    <t>58159</t>
  </si>
  <si>
    <t>SANORIN 1 PM</t>
  </si>
  <si>
    <t>176954</t>
  </si>
  <si>
    <t>ALGIFEN NEO</t>
  </si>
  <si>
    <t>POR GTT SOL 1X50ML</t>
  </si>
  <si>
    <t>198054</t>
  </si>
  <si>
    <t>SANVAL 10 MG</t>
  </si>
  <si>
    <t>POR TBL FLM 20X10MG</t>
  </si>
  <si>
    <t>198058</t>
  </si>
  <si>
    <t>POR TBL FLM 100X10MG</t>
  </si>
  <si>
    <t>844422</t>
  </si>
  <si>
    <t>9999999</t>
  </si>
  <si>
    <t>Thybon 50x20mcg Henning-MIMOŘÁDNÝ DOVOZ!!!</t>
  </si>
  <si>
    <t>202362</t>
  </si>
  <si>
    <t>IBALGIN 400</t>
  </si>
  <si>
    <t>POR TBL FLM 48X400MG</t>
  </si>
  <si>
    <t>115318</t>
  </si>
  <si>
    <t>HELICID 20 ZENTIVA</t>
  </si>
  <si>
    <t>POR CPS ETD 90X20MG</t>
  </si>
  <si>
    <t>114825</t>
  </si>
  <si>
    <t>14825</t>
  </si>
  <si>
    <t>DRM GEL 1X60GM</t>
  </si>
  <si>
    <t>185799</t>
  </si>
  <si>
    <t>SEPTILEN 5 MG</t>
  </si>
  <si>
    <t>ORM PAS 20X5MG</t>
  </si>
  <si>
    <t>176584</t>
  </si>
  <si>
    <t>MEDUŇKOVÁ NAŤ LEROS</t>
  </si>
  <si>
    <t>SPC 1X50GM</t>
  </si>
  <si>
    <t>215606</t>
  </si>
  <si>
    <t>192390</t>
  </si>
  <si>
    <t>POR TBL ENT 60X220MG</t>
  </si>
  <si>
    <t>991469</t>
  </si>
  <si>
    <t xml:space="preserve">ISOLDA konopný krém s pupalkovým olejem </t>
  </si>
  <si>
    <t>100 ml</t>
  </si>
  <si>
    <t>991470</t>
  </si>
  <si>
    <t xml:space="preserve">ISOLDA krém keratin s mandlovým olejem </t>
  </si>
  <si>
    <t>215605</t>
  </si>
  <si>
    <t>POR CPS ETD 28X20MG</t>
  </si>
  <si>
    <t>P</t>
  </si>
  <si>
    <t>166030</t>
  </si>
  <si>
    <t>66030</t>
  </si>
  <si>
    <t>ZODAC</t>
  </si>
  <si>
    <t>TBL OBD 30X10MG</t>
  </si>
  <si>
    <t>112891</t>
  </si>
  <si>
    <t>12891</t>
  </si>
  <si>
    <t>AULIN</t>
  </si>
  <si>
    <t>TBL 15X100MG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</si>
  <si>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</si>
  <si>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</si>
  <si>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</si>
  <si>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</si>
  <si>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</si>
  <si>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</si>
  <si>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</si>
  <si>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147458</t>
  </si>
  <si>
    <t>EUTHYROX 112 MIKROGRAMŮ</t>
  </si>
  <si>
    <t>POR TBL NOB 100X112RG II</t>
  </si>
  <si>
    <t>169191</t>
  </si>
  <si>
    <t>69191</t>
  </si>
  <si>
    <t>EUTHYROX 150</t>
  </si>
  <si>
    <t>TBL 100X150RG</t>
  </si>
  <si>
    <t>181456</t>
  </si>
  <si>
    <t>81456</t>
  </si>
  <si>
    <t>DUPHALAC</t>
  </si>
  <si>
    <t>SIR 1X500ML-HDPE</t>
  </si>
  <si>
    <t>187425</t>
  </si>
  <si>
    <t>LETROX 50</t>
  </si>
  <si>
    <t>POR TBL NOB 100X50RG II</t>
  </si>
  <si>
    <t>169714</t>
  </si>
  <si>
    <t>LETROX 125</t>
  </si>
  <si>
    <t>POR TBL NOB 100X125MCG</t>
  </si>
  <si>
    <t>187427</t>
  </si>
  <si>
    <t>LETROX 100</t>
  </si>
  <si>
    <t>POR TBL NOB 100X100RG II</t>
  </si>
  <si>
    <t>50113013</t>
  </si>
  <si>
    <t>105951</t>
  </si>
  <si>
    <t>5951</t>
  </si>
  <si>
    <t>AMOKSIKLAV 1G</t>
  </si>
  <si>
    <t>TBL OBD 14X1GM</t>
  </si>
  <si>
    <t>130187</t>
  </si>
  <si>
    <t>30187</t>
  </si>
  <si>
    <t>MIDAZOLAM TORREX 5MG/ML</t>
  </si>
  <si>
    <t>INJ 10X1ML/5MG</t>
  </si>
  <si>
    <t>130160</t>
  </si>
  <si>
    <t>30160</t>
  </si>
  <si>
    <t>MIDAZOLAM TORREX 1MG/ML</t>
  </si>
  <si>
    <t>INJ 10X2ML/2MG</t>
  </si>
  <si>
    <t>130164</t>
  </si>
  <si>
    <t>30164</t>
  </si>
  <si>
    <t>INJ 10X5ML/5MG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</si>
  <si>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</si>
  <si>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</si>
  <si>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</si>
  <si>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</si>
  <si>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</si>
  <si>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</si>
  <si>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47249</t>
  </si>
  <si>
    <t>INF SOL 10X250ML-PE</t>
  </si>
  <si>
    <t>51367</t>
  </si>
  <si>
    <t>INF SOL 10X250MLPELAH</t>
  </si>
  <si>
    <t>100516</t>
  </si>
  <si>
    <t>516</t>
  </si>
  <si>
    <t>NATRIUM CHLORATUM BIOTIKA ISOT.</t>
  </si>
  <si>
    <t>INJ 10X10ML</t>
  </si>
  <si>
    <t>102133</t>
  </si>
  <si>
    <t>2133</t>
  </si>
  <si>
    <t>FUROSEMID BIOTIKA</t>
  </si>
  <si>
    <t>INJ 5X2ML/20MG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</si>
  <si>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</si>
  <si>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</si>
  <si>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</si>
  <si>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</si>
  <si>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</si>
  <si>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</si>
  <si>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</si>
  <si>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193105</t>
  </si>
  <si>
    <t>93105</t>
  </si>
  <si>
    <t>INJ 50X2ML/10MG</t>
  </si>
  <si>
    <t>193746</t>
  </si>
  <si>
    <t>93746</t>
  </si>
  <si>
    <t>HEPARIN LECIVA</t>
  </si>
  <si>
    <t>INJ 1X10ML/50KU</t>
  </si>
  <si>
    <t>845369</t>
  </si>
  <si>
    <t>107987</t>
  </si>
  <si>
    <t>ANALGIN</t>
  </si>
  <si>
    <t>INJ SOL 5X5ML</t>
  </si>
  <si>
    <t>847974</t>
  </si>
  <si>
    <t>125525</t>
  </si>
  <si>
    <t>POR TBL FLM 30X400MG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</si>
  <si>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</si>
  <si>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</si>
  <si>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</si>
  <si>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</si>
  <si>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</si>
  <si>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</si>
  <si>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</si>
  <si>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102818</t>
  </si>
  <si>
    <t>2818</t>
  </si>
  <si>
    <t>ENDIARON</t>
  </si>
  <si>
    <t>TBL OBD 20X250MG</t>
  </si>
  <si>
    <t>104380</t>
  </si>
  <si>
    <t>4380</t>
  </si>
  <si>
    <t>TENSAMIN</t>
  </si>
  <si>
    <t>INJ 10X5ML</t>
  </si>
  <si>
    <t>196610</t>
  </si>
  <si>
    <t>96610</t>
  </si>
  <si>
    <t>APAURIN</t>
  </si>
  <si>
    <t>INJ 10X2ML/10MG</t>
  </si>
  <si>
    <t>104071</t>
  </si>
  <si>
    <t>4071</t>
  </si>
  <si>
    <t>INJ 10X2ML</t>
  </si>
  <si>
    <t>47706</t>
  </si>
  <si>
    <t>GLUKÓZA 20 BRAUN</t>
  </si>
  <si>
    <t>841498</t>
  </si>
  <si>
    <t>Carbosorb tbl.20-blistr</t>
  </si>
  <si>
    <t>169755</t>
  </si>
  <si>
    <t>69755</t>
  </si>
  <si>
    <t>ARDEANUTRISOL G 40</t>
  </si>
  <si>
    <t>INF 1X80ML</t>
  </si>
  <si>
    <t>394072</t>
  </si>
  <si>
    <t>1000</t>
  </si>
  <si>
    <t>KL KAPSLE</t>
  </si>
  <si>
    <t>900552</t>
  </si>
  <si>
    <t>KL SOL.ACIDI BORICI 3%,250G</t>
  </si>
  <si>
    <t>166503</t>
  </si>
  <si>
    <t>66503</t>
  </si>
  <si>
    <t>SEPTONEX</t>
  </si>
  <si>
    <t>DRM SPR SOL 1X30ML</t>
  </si>
  <si>
    <t>901235</t>
  </si>
  <si>
    <t>IR AC.BORICI AQ.OPHTAL. 250 ml</t>
  </si>
  <si>
    <t xml:space="preserve">IR OČNÍ VODA </t>
  </si>
  <si>
    <t>394627</t>
  </si>
  <si>
    <t>KL BARVA NA  DETI 20 g</t>
  </si>
  <si>
    <t>157992</t>
  </si>
  <si>
    <t>57992</t>
  </si>
  <si>
    <t>STADALAX</t>
  </si>
  <si>
    <t>POR TBL OBD 20X5MG</t>
  </si>
  <si>
    <t>501131</t>
  </si>
  <si>
    <t>IR AC.BORICI AQ.OPHTAL.500 ml</t>
  </si>
  <si>
    <t>IR OČNÍ VODA 500 ml</t>
  </si>
  <si>
    <t>397749</t>
  </si>
  <si>
    <t>Diamox inj. sicc. 20x500mg-MIMOŘ.DOVOZ!!</t>
  </si>
  <si>
    <t>131934</t>
  </si>
  <si>
    <t>31934</t>
  </si>
  <si>
    <t>VENTOLIN INHALER N</t>
  </si>
  <si>
    <t>INHSUSPSS200X100RG</t>
  </si>
  <si>
    <t>50113009</t>
  </si>
  <si>
    <t>167779</t>
  </si>
  <si>
    <t>RAPISCAN 400 MCG</t>
  </si>
  <si>
    <t>INJ SOL 1X5ML</t>
  </si>
  <si>
    <t>192729</t>
  </si>
  <si>
    <t>92729</t>
  </si>
  <si>
    <t>ACIDUM ASCORBICUM</t>
  </si>
  <si>
    <t>INJ 5X5ML</t>
  </si>
  <si>
    <t>169724</t>
  </si>
  <si>
    <t>69724</t>
  </si>
  <si>
    <t>ARDEAELYTOSOL NA.HYDR.CARB.4.2%</t>
  </si>
  <si>
    <t>196887</t>
  </si>
  <si>
    <t>96887</t>
  </si>
  <si>
    <t>0.9% W/V SODIUM CHLORIDE I.V.</t>
  </si>
  <si>
    <t>INJ 20X20ML</t>
  </si>
  <si>
    <t>196886</t>
  </si>
  <si>
    <t>96886</t>
  </si>
  <si>
    <t>INJ 20X10ML</t>
  </si>
  <si>
    <t>31915</t>
  </si>
  <si>
    <t>GLUKÓZA 10 BRAUN</t>
  </si>
  <si>
    <t>51383</t>
  </si>
  <si>
    <t>INF SOL 10X500MLPELAH</t>
  </si>
  <si>
    <t>100502</t>
  </si>
  <si>
    <t>502</t>
  </si>
  <si>
    <t>MESOCAIN</t>
  </si>
  <si>
    <t>INJ 10X10ML 1%</t>
  </si>
  <si>
    <t>100802</t>
  </si>
  <si>
    <t>IR OG. OPHTHALMO-SEPTONEX</t>
  </si>
  <si>
    <t>GTT OPH 1X10ML</t>
  </si>
  <si>
    <t>102477</t>
  </si>
  <si>
    <t>2477</t>
  </si>
  <si>
    <t>DIAZEPAM SLOVAKOFARMA</t>
  </si>
  <si>
    <t>TBL 20X5MG</t>
  </si>
  <si>
    <t>184090</t>
  </si>
  <si>
    <t>84090</t>
  </si>
  <si>
    <t>DEXAMED</t>
  </si>
  <si>
    <t>INJ 10X2ML/8MG</t>
  </si>
  <si>
    <t>51384</t>
  </si>
  <si>
    <t>INF SOL 10X1000MLPLAH</t>
  </si>
  <si>
    <t>193724</t>
  </si>
  <si>
    <t>93724</t>
  </si>
  <si>
    <t>INDOMETACIN 100 BERLIN-CHEMIE</t>
  </si>
  <si>
    <t>SUP 10X100MG</t>
  </si>
  <si>
    <t>100409</t>
  </si>
  <si>
    <t>409</t>
  </si>
  <si>
    <t>CALCIUM CHLORATUM BIOTIKA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</si>
  <si>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</si>
  <si>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</si>
  <si>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</si>
  <si>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</si>
  <si>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</si>
  <si>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</si>
  <si>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</si>
  <si>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</si>
  <si>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132082</t>
  </si>
  <si>
    <t>32082</t>
  </si>
  <si>
    <t>IBALGIN 400 (IBUPROFEN 400)</t>
  </si>
  <si>
    <t>TBL OBD 100X400MG</t>
  </si>
  <si>
    <t>187659</t>
  </si>
  <si>
    <t>INJ SOL 100X10ML II</t>
  </si>
  <si>
    <t>187660</t>
  </si>
  <si>
    <t>INJ SOL 100X20ML II</t>
  </si>
  <si>
    <t>184095</t>
  </si>
  <si>
    <t>MIDAZOLAM ACCORD 5 MG/ML</t>
  </si>
  <si>
    <t>INJ+INF SOL 10X10ML</t>
  </si>
  <si>
    <t>122077</t>
  </si>
  <si>
    <t>22077</t>
  </si>
  <si>
    <t>IOMERON 400</t>
  </si>
  <si>
    <t>INJ SOL 1X200ML</t>
  </si>
  <si>
    <t>195609</t>
  </si>
  <si>
    <t>95609</t>
  </si>
  <si>
    <t>MICROPAQUE CT</t>
  </si>
  <si>
    <t>SUS 1X2000ML/100GM</t>
  </si>
  <si>
    <t>122075</t>
  </si>
  <si>
    <t>22075</t>
  </si>
  <si>
    <t>INJ SOL 1X100ML</t>
  </si>
  <si>
    <t>177018</t>
  </si>
  <si>
    <t>77018</t>
  </si>
  <si>
    <t>ULTRAVIST-370</t>
  </si>
  <si>
    <t>INJ 10X50ML</t>
  </si>
  <si>
    <t>177019</t>
  </si>
  <si>
    <t>77019</t>
  </si>
  <si>
    <t>INJ 10X100ML</t>
  </si>
  <si>
    <t>193626</t>
  </si>
  <si>
    <t>93626</t>
  </si>
  <si>
    <t>ULTRAVIST 370</t>
  </si>
  <si>
    <t>151208</t>
  </si>
  <si>
    <t>INJ SOL 8X500ML</t>
  </si>
  <si>
    <t>50113016</t>
  </si>
  <si>
    <t>27720</t>
  </si>
  <si>
    <t>THYROGEN 0.9 MG</t>
  </si>
  <si>
    <t>INJ PLV SOL 2X0.9MG</t>
  </si>
  <si>
    <t>KNM: lůžkové oddělení 40</t>
  </si>
  <si>
    <t>KNM: ambulance</t>
  </si>
  <si>
    <t>KNM: laboratoř-SVLS</t>
  </si>
  <si>
    <t>KNM: přístr.pracoviště - PET</t>
  </si>
  <si>
    <t>KNM: centrum - KNM</t>
  </si>
  <si>
    <t>Lékárna - léčiva</t>
  </si>
  <si>
    <t>Lékárna - antibiotika</t>
  </si>
  <si>
    <t>Lékárna - RTG diagnostika</t>
  </si>
  <si>
    <t>Lékárna - centrové léky</t>
  </si>
  <si>
    <t>2211 - KNM: lůžkové oddělení 40</t>
  </si>
  <si>
    <t>2221 - KNM: ambulance</t>
  </si>
  <si>
    <t>2251 - KNM: přístr.pracoviště - PET</t>
  </si>
  <si>
    <t>A06AD11 - Laktulóza</t>
  </si>
  <si>
    <t>N05CD08 - Midazolam</t>
  </si>
  <si>
    <t>R06AE07 - Cetirizin</t>
  </si>
  <si>
    <t>C09CA07 - Telmisartan</t>
  </si>
  <si>
    <t>R03AC02 - Salbutamol</t>
  </si>
  <si>
    <t>H03AA01 - Levothyroxin, sodná sůl</t>
  </si>
  <si>
    <t>V08AB05 - Jopromid</t>
  </si>
  <si>
    <t>J01CR02 - Amoxicilin a enzymový inhibitor</t>
  </si>
  <si>
    <t>M01AX17 - Nimesulid</t>
  </si>
  <si>
    <t>A06AD11</t>
  </si>
  <si>
    <t>LACTULOSE AL</t>
  </si>
  <si>
    <t>0,667G/ML SIR 1X200ML</t>
  </si>
  <si>
    <t>0,667G/ML SIR 1X500ML</t>
  </si>
  <si>
    <t>667MG/ML POR SOL 1X500ML HDP</t>
  </si>
  <si>
    <t>C09CA07</t>
  </si>
  <si>
    <t>TELMISARTAN SANDOZ</t>
  </si>
  <si>
    <t>80MG TBL NOB 30</t>
  </si>
  <si>
    <t>H03AA01</t>
  </si>
  <si>
    <t>EUTHYROX</t>
  </si>
  <si>
    <t>112MCG TBL NOB 100 II</t>
  </si>
  <si>
    <t>125MCG TBL NOB 100 II</t>
  </si>
  <si>
    <t>50MCG TBL NOB 100 II</t>
  </si>
  <si>
    <t>100MCG TBL NOB 100 II</t>
  </si>
  <si>
    <t>50MCG TBL NOB 100</t>
  </si>
  <si>
    <t>150MCG TBL NOB 100</t>
  </si>
  <si>
    <t>J01CR02</t>
  </si>
  <si>
    <t>AMOKSIKLAV 1 G</t>
  </si>
  <si>
    <t>875MG/125MG TBL FLM 14</t>
  </si>
  <si>
    <t>M01AX17</t>
  </si>
  <si>
    <t>100MG TBL NOB 15</t>
  </si>
  <si>
    <t>R06AE07</t>
  </si>
  <si>
    <t>10MG TBL FLM 30</t>
  </si>
  <si>
    <t>N05CD08</t>
  </si>
  <si>
    <t>MIDAZOLAM TORREX</t>
  </si>
  <si>
    <t>1MG/ML INJ SOL 10X2ML</t>
  </si>
  <si>
    <t>1MG/ML INJ SOL 10X5ML</t>
  </si>
  <si>
    <t>5MG/ML INJ SOL 10X1ML</t>
  </si>
  <si>
    <t>R03AC02</t>
  </si>
  <si>
    <t>100MCG/DÁV INH SUS PSS 200DÁV</t>
  </si>
  <si>
    <t>MIDAZOLAM ACCORD</t>
  </si>
  <si>
    <t>5MG/ML INJ+INF SOL 10X10ML</t>
  </si>
  <si>
    <t>V08AB05</t>
  </si>
  <si>
    <t>0,769G/ML INJ SOL 8X500ML</t>
  </si>
  <si>
    <t>0,769G/ML INJ SOL 10X50ML</t>
  </si>
  <si>
    <t>0,769G/ML INJ SOL 10X100ML</t>
  </si>
  <si>
    <t>0,769G/ML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</si>
  <si>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</si>
  <si>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</si>
  <si>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</si>
  <si>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</si>
  <si>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</si>
  <si>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</si>
  <si>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</si>
  <si>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HVLP</t>
  </si>
  <si>
    <t>89301221</t>
  </si>
  <si>
    <t>Standardní lůžková péče Celkem</t>
  </si>
  <si>
    <t>89301222</t>
  </si>
  <si>
    <t>Všeobecná ambulance Celkem</t>
  </si>
  <si>
    <t xml:space="preserve"> </t>
  </si>
  <si>
    <t>* Legenda</t>
  </si>
  <si>
    <t>DIAPZT = Pomůcky pro diabetiky, jejichž název začíná slovem "Pumpa"</t>
  </si>
  <si>
    <t>Budíková Miroslava</t>
  </si>
  <si>
    <t>Dočkal Milan</t>
  </si>
  <si>
    <t>Dočkalová Eva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</si>
  <si>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</si>
  <si>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</si>
  <si>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</si>
  <si>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</si>
  <si>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</si>
  <si>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</si>
  <si>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Polzerová Hana</t>
  </si>
  <si>
    <t>Quinn Libuše</t>
  </si>
  <si>
    <t>Jiná</t>
  </si>
  <si>
    <t>999999</t>
  </si>
  <si>
    <t>Jiný</t>
  </si>
  <si>
    <t>Levothyroxin, sodná sůl</t>
  </si>
  <si>
    <t>147456</t>
  </si>
  <si>
    <t>112MCG TBL NOB 100 I</t>
  </si>
  <si>
    <t>147460</t>
  </si>
  <si>
    <t>200MCG TBL NOB 100 I</t>
  </si>
  <si>
    <t>147464</t>
  </si>
  <si>
    <t>137MCG TBL NOB 100 I</t>
  </si>
  <si>
    <t>147466</t>
  </si>
  <si>
    <t>137MCG TBL NOB 100 II</t>
  </si>
  <si>
    <t>172044</t>
  </si>
  <si>
    <t>LETROX 150</t>
  </si>
  <si>
    <t>150MCG TBL NOB 100 II</t>
  </si>
  <si>
    <t>184245</t>
  </si>
  <si>
    <t>LETROX 75</t>
  </si>
  <si>
    <t>75MCG TBL NOB 100 II</t>
  </si>
  <si>
    <t>46692</t>
  </si>
  <si>
    <t>75MCG TBL NOB 100</t>
  </si>
  <si>
    <t>46694</t>
  </si>
  <si>
    <t>125MCG TBL NOB 100</t>
  </si>
  <si>
    <t>47144</t>
  </si>
  <si>
    <t>POR TBL NOB 100X100RG I</t>
  </si>
  <si>
    <t>97186</t>
  </si>
  <si>
    <t>100MCG TBL NOB 100</t>
  </si>
  <si>
    <t>69192</t>
  </si>
  <si>
    <t>150MCG TBL NOB 50</t>
  </si>
  <si>
    <t>Omeprazol</t>
  </si>
  <si>
    <t>132526</t>
  </si>
  <si>
    <t>HELICID 10</t>
  </si>
  <si>
    <t>10MG CPS ETD 28</t>
  </si>
  <si>
    <t>25365</t>
  </si>
  <si>
    <t>20MG CPS ETD 28</t>
  </si>
  <si>
    <t>25366</t>
  </si>
  <si>
    <t>20MG CPS ETD 90</t>
  </si>
  <si>
    <t>215609</t>
  </si>
  <si>
    <t>HELICID 10 ZENTIVA</t>
  </si>
  <si>
    <t>10MG CPS ETD 90</t>
  </si>
  <si>
    <t>Prednison</t>
  </si>
  <si>
    <t>PREDNISON 20 LÉČIVA</t>
  </si>
  <si>
    <t>20MG TBL NOB 20</t>
  </si>
  <si>
    <t>Thiamazol</t>
  </si>
  <si>
    <t>87150</t>
  </si>
  <si>
    <t>THYROZOL 10</t>
  </si>
  <si>
    <t>10MG TBL FLM 100</t>
  </si>
  <si>
    <t>Homeopatika (česká ATC skupina)</t>
  </si>
  <si>
    <t>115226</t>
  </si>
  <si>
    <t>KALIUM CHLORATUM</t>
  </si>
  <si>
    <t>D5-D30 TBL NOB 80</t>
  </si>
  <si>
    <t>Bisoprolol</t>
  </si>
  <si>
    <t>47740</t>
  </si>
  <si>
    <t>RIVOCOR 5</t>
  </si>
  <si>
    <t>5MG TBL FLM 30</t>
  </si>
  <si>
    <t>Erdostein</t>
  </si>
  <si>
    <t>87076</t>
  </si>
  <si>
    <t>ERDOMED</t>
  </si>
  <si>
    <t>300MG CPS DUR 20</t>
  </si>
  <si>
    <t>Chlorid draselný</t>
  </si>
  <si>
    <t>125599</t>
  </si>
  <si>
    <t>KALNORMIN</t>
  </si>
  <si>
    <t>1G TBL PRO 30</t>
  </si>
  <si>
    <t>Sulfamethoxazol a trimethoprim</t>
  </si>
  <si>
    <t>75022</t>
  </si>
  <si>
    <t>COTRIMOXAZOL AL FORTE</t>
  </si>
  <si>
    <t>800MG/160MG TBL NOB 10</t>
  </si>
  <si>
    <t>Amoxicilin a enzymový inhibitor</t>
  </si>
  <si>
    <t>Nimesulid</t>
  </si>
  <si>
    <t>12892</t>
  </si>
  <si>
    <t>100MG TBL NOB 30</t>
  </si>
  <si>
    <t>17188</t>
  </si>
  <si>
    <t>500MG TBL ENT 50</t>
  </si>
  <si>
    <t>199576</t>
  </si>
  <si>
    <t>ELTROXIN</t>
  </si>
  <si>
    <t>172043</t>
  </si>
  <si>
    <t>150MCG TBL NOB 50 II</t>
  </si>
  <si>
    <t>25364</t>
  </si>
  <si>
    <t>20MG CPS ETD 14</t>
  </si>
  <si>
    <t>87148</t>
  </si>
  <si>
    <t>10MG TBL FLM 20</t>
  </si>
  <si>
    <t>Acebutolol</t>
  </si>
  <si>
    <t>80058</t>
  </si>
  <si>
    <t>SECTRAL</t>
  </si>
  <si>
    <t>400MG TBL FLM 30</t>
  </si>
  <si>
    <t>Alprazolam</t>
  </si>
  <si>
    <t>6618</t>
  </si>
  <si>
    <t>NEUROL 0,5</t>
  </si>
  <si>
    <t>0,5MG TBL NOB 30</t>
  </si>
  <si>
    <t>Atorvastatin</t>
  </si>
  <si>
    <t>93015</t>
  </si>
  <si>
    <t>SORTIS</t>
  </si>
  <si>
    <t>Azithromycin</t>
  </si>
  <si>
    <t>155859</t>
  </si>
  <si>
    <t>SUMAMED</t>
  </si>
  <si>
    <t>500MG TBL FLM 3</t>
  </si>
  <si>
    <t>Bilastin</t>
  </si>
  <si>
    <t>148675</t>
  </si>
  <si>
    <t>XADOS</t>
  </si>
  <si>
    <t>20MG TBL NOB 50</t>
  </si>
  <si>
    <t>176913</t>
  </si>
  <si>
    <t>5MG TBL FLM 90</t>
  </si>
  <si>
    <t>3802</t>
  </si>
  <si>
    <t>CONCOR COR</t>
  </si>
  <si>
    <t>2,5MG TBL FLM 56</t>
  </si>
  <si>
    <t>Cetirizin</t>
  </si>
  <si>
    <t>5496</t>
  </si>
  <si>
    <t>10MG TBL FLM 60</t>
  </si>
  <si>
    <t>5499</t>
  </si>
  <si>
    <t>Cilazapril</t>
  </si>
  <si>
    <t>125440</t>
  </si>
  <si>
    <t>INHIBACE</t>
  </si>
  <si>
    <t>2,5MG TBL FLM 100</t>
  </si>
  <si>
    <t>Citalopram</t>
  </si>
  <si>
    <t>132524</t>
  </si>
  <si>
    <t>CITALEC 20 ZENTIVA</t>
  </si>
  <si>
    <t>20MG TBL FLM 60</t>
  </si>
  <si>
    <t>Desloratadin</t>
  </si>
  <si>
    <t>28814</t>
  </si>
  <si>
    <t>AERIUS</t>
  </si>
  <si>
    <t>5MG POR TBL DIS 60</t>
  </si>
  <si>
    <t>28815</t>
  </si>
  <si>
    <t>5MG POR TBL DIS 50</t>
  </si>
  <si>
    <t>Diosmin, kombinace</t>
  </si>
  <si>
    <t>14075</t>
  </si>
  <si>
    <t>DETRALEX</t>
  </si>
  <si>
    <t>500MG TBL FLM 60</t>
  </si>
  <si>
    <t>185435</t>
  </si>
  <si>
    <t>500MG TBL FLM 120</t>
  </si>
  <si>
    <t>132908</t>
  </si>
  <si>
    <t>Drotaverin</t>
  </si>
  <si>
    <t>NO-SPA</t>
  </si>
  <si>
    <t>40MG TBL NOB 24</t>
  </si>
  <si>
    <t>Escitalopram</t>
  </si>
  <si>
    <t>135928</t>
  </si>
  <si>
    <t>ESOPREX</t>
  </si>
  <si>
    <t>Hořčík (různé sole v kombinaci)</t>
  </si>
  <si>
    <t>66555</t>
  </si>
  <si>
    <t>MAGNOSOLV</t>
  </si>
  <si>
    <t>365MG POR GRA SOL SCC 30</t>
  </si>
  <si>
    <t>Hydrokortison-butyrát</t>
  </si>
  <si>
    <t>62047</t>
  </si>
  <si>
    <t>LOCOID LIPOCREAM 0,1%</t>
  </si>
  <si>
    <t>1MG/G CRM 30G</t>
  </si>
  <si>
    <t>Jiná antibiotika pro lokální aplikaci</t>
  </si>
  <si>
    <t>1066</t>
  </si>
  <si>
    <t>FRAMYKOIN</t>
  </si>
  <si>
    <t>250IU/100IU/G UNG 10G</t>
  </si>
  <si>
    <t>Jiná kapiláry stabilizující látky</t>
  </si>
  <si>
    <t>202701</t>
  </si>
  <si>
    <t>20MG TBL ENT 90</t>
  </si>
  <si>
    <t>Klindamycin, kombinace</t>
  </si>
  <si>
    <t>181542</t>
  </si>
  <si>
    <t>ACNATAC</t>
  </si>
  <si>
    <t>10MG/G+0,25MG/G GEL 30G</t>
  </si>
  <si>
    <t>181543</t>
  </si>
  <si>
    <t>10MG/G+0,25MG/G GEL 60G</t>
  </si>
  <si>
    <t>Klopidogrel</t>
  </si>
  <si>
    <t>149483</t>
  </si>
  <si>
    <t>ZYLLT</t>
  </si>
  <si>
    <t>75MG TBL FLM 56</t>
  </si>
  <si>
    <t>Kombinace a komplexy sloučenin hliníku, vápníku a hořčíku</t>
  </si>
  <si>
    <t>93582</t>
  </si>
  <si>
    <t>ANACID</t>
  </si>
  <si>
    <t>258MG/388MG POR SUS 30X5ML</t>
  </si>
  <si>
    <t>Kyanokobalamin</t>
  </si>
  <si>
    <t>643</t>
  </si>
  <si>
    <t>VITAMIN B12 LÉČIVA</t>
  </si>
  <si>
    <t>1000MCG INJ SOL 5X1ML</t>
  </si>
  <si>
    <t>Kyselina acetylsalicylová</t>
  </si>
  <si>
    <t>155782</t>
  </si>
  <si>
    <t>100MG/50MG TBL NOB 100</t>
  </si>
  <si>
    <t>Kyselina fusidová</t>
  </si>
  <si>
    <t>84492</t>
  </si>
  <si>
    <t>FUCIDIN</t>
  </si>
  <si>
    <t>20MG/G CRM 1X15G</t>
  </si>
  <si>
    <t>Lansoprazol</t>
  </si>
  <si>
    <t>17121</t>
  </si>
  <si>
    <t>LANZUL</t>
  </si>
  <si>
    <t>30MG CPS DUR 28</t>
  </si>
  <si>
    <t>17122</t>
  </si>
  <si>
    <t>30MG CPS DUR 56</t>
  </si>
  <si>
    <t>Levocetirizin</t>
  </si>
  <si>
    <t>32719</t>
  </si>
  <si>
    <t>XYZAL</t>
  </si>
  <si>
    <t>147452</t>
  </si>
  <si>
    <t>88MCG TBL NOB 100 I</t>
  </si>
  <si>
    <t>47141</t>
  </si>
  <si>
    <t>POR TBL NOB 100X50RG I</t>
  </si>
  <si>
    <t>Losartan</t>
  </si>
  <si>
    <t>114067</t>
  </si>
  <si>
    <t>LOZAP 50 ZENTIVA</t>
  </si>
  <si>
    <t>50MG TBL FLM 90 II</t>
  </si>
  <si>
    <t>Mefenoxalon</t>
  </si>
  <si>
    <t>200MG TBL NOB 30</t>
  </si>
  <si>
    <t>Metformin</t>
  </si>
  <si>
    <t>132576</t>
  </si>
  <si>
    <t>SIOFOR 850</t>
  </si>
  <si>
    <t>850MG TBL FLM 120</t>
  </si>
  <si>
    <t>191922</t>
  </si>
  <si>
    <t>SIOFOR 1000</t>
  </si>
  <si>
    <t>1000MG TBL FLM 60</t>
  </si>
  <si>
    <t>Mometason</t>
  </si>
  <si>
    <t>50MCG/DÁV NAS SPR SUS 140DÁV</t>
  </si>
  <si>
    <t>12895</t>
  </si>
  <si>
    <t>100MG POR GRA SUS 30 I</t>
  </si>
  <si>
    <t>17187</t>
  </si>
  <si>
    <t>NIMESIL</t>
  </si>
  <si>
    <t>100MG POR GRA SUS 30</t>
  </si>
  <si>
    <t>Norethisteron a estrogen</t>
  </si>
  <si>
    <t>56202</t>
  </si>
  <si>
    <t>TRISEQUENS</t>
  </si>
  <si>
    <t>2MG+MG/1MG+1MG TBL FLM 84(3X28</t>
  </si>
  <si>
    <t>Pantoprazol</t>
  </si>
  <si>
    <t>49115</t>
  </si>
  <si>
    <t>CONTROLOC</t>
  </si>
  <si>
    <t>20MG TBL ENT 100</t>
  </si>
  <si>
    <t>Paracetamol, kombinace kromě psycholeptik</t>
  </si>
  <si>
    <t>186251</t>
  </si>
  <si>
    <t>325MG/130MG/70MG TBL NOB 40</t>
  </si>
  <si>
    <t>Perindopril</t>
  </si>
  <si>
    <t>101209</t>
  </si>
  <si>
    <t>PRESTARIUM NEO</t>
  </si>
  <si>
    <t>5MG TBL FLM 60</t>
  </si>
  <si>
    <t>Perindopril a diuretika</t>
  </si>
  <si>
    <t>122690</t>
  </si>
  <si>
    <t>PRESTARIUM NEO COMBI</t>
  </si>
  <si>
    <t>5MG/1,25MG TBL FLM 90</t>
  </si>
  <si>
    <t>Ranitidin</t>
  </si>
  <si>
    <t>47471</t>
  </si>
  <si>
    <t>RANISAN</t>
  </si>
  <si>
    <t>150MG TBL FLM 60</t>
  </si>
  <si>
    <t>Síran hořečnatý</t>
  </si>
  <si>
    <t>MAGNESIUM SULFURICUM BIOTIKA 10%</t>
  </si>
  <si>
    <t>100MG/ML INJ SOL 5X10ML</t>
  </si>
  <si>
    <t>Spazmolytika, psycholeptika a analgetika v kombinaci</t>
  </si>
  <si>
    <t>91261</t>
  </si>
  <si>
    <t>SPASMOPAN</t>
  </si>
  <si>
    <t>500MG/19,2MG/10MG/0,1MG SUP 5</t>
  </si>
  <si>
    <t>Thiokolchikosid</t>
  </si>
  <si>
    <t>203765</t>
  </si>
  <si>
    <t>MUSCORIL CPS</t>
  </si>
  <si>
    <t>4MG CPS DUR 30</t>
  </si>
  <si>
    <t>Trazodon</t>
  </si>
  <si>
    <t>46444</t>
  </si>
  <si>
    <t>TRITTICO AC 150</t>
  </si>
  <si>
    <t>150MG TBL RET 60</t>
  </si>
  <si>
    <t>Zolpidem</t>
  </si>
  <si>
    <t>146893</t>
  </si>
  <si>
    <t>ZOLPIDEM MYLAN</t>
  </si>
  <si>
    <t>146894</t>
  </si>
  <si>
    <t>146895</t>
  </si>
  <si>
    <t>10MG TBL FLM 28</t>
  </si>
  <si>
    <t>16285</t>
  </si>
  <si>
    <t>STILNOX</t>
  </si>
  <si>
    <t>10MG TBL FLM 10</t>
  </si>
  <si>
    <t>16286</t>
  </si>
  <si>
    <t>198056</t>
  </si>
  <si>
    <t>SANVAL</t>
  </si>
  <si>
    <t>198055</t>
  </si>
  <si>
    <t>198051</t>
  </si>
  <si>
    <t>Itopridum</t>
  </si>
  <si>
    <t>166760</t>
  </si>
  <si>
    <t>KINITO</t>
  </si>
  <si>
    <t>50MG TBL FLM 100</t>
  </si>
  <si>
    <t>Liothyronin, sodná sůl</t>
  </si>
  <si>
    <t>185376</t>
  </si>
  <si>
    <t>CYNOMEL</t>
  </si>
  <si>
    <t>0,025MG TBL NOB 30</t>
  </si>
  <si>
    <t>Alfakalcidol</t>
  </si>
  <si>
    <t>14399</t>
  </si>
  <si>
    <t>ALPHA D3</t>
  </si>
  <si>
    <t>1MCG CPS MOL 100</t>
  </si>
  <si>
    <t>Antibiotika v kombinaci s ostatními léčivy</t>
  </si>
  <si>
    <t>1077</t>
  </si>
  <si>
    <t>OPHTHALMO-FRAMYKOIN COMP.</t>
  </si>
  <si>
    <t>OPH UNG 5G</t>
  </si>
  <si>
    <t>45010</t>
  </si>
  <si>
    <t>AZITROMYCIN SANDOZ</t>
  </si>
  <si>
    <t>Betamethason</t>
  </si>
  <si>
    <t>19757</t>
  </si>
  <si>
    <t>BELODERM</t>
  </si>
  <si>
    <t>0,5MG/G UNG 30G</t>
  </si>
  <si>
    <t>Ciklopirox</t>
  </si>
  <si>
    <t>76150</t>
  </si>
  <si>
    <t>BATRAFEN</t>
  </si>
  <si>
    <t>10MG/G CRM 20G</t>
  </si>
  <si>
    <t>Ezetimib</t>
  </si>
  <si>
    <t>7513</t>
  </si>
  <si>
    <t>EZETROL</t>
  </si>
  <si>
    <t>10MG TBL NOB 100 A</t>
  </si>
  <si>
    <t>Fenofibrát</t>
  </si>
  <si>
    <t>88488</t>
  </si>
  <si>
    <t>LIPANTHYL S</t>
  </si>
  <si>
    <t>215MG TBL FLM 100</t>
  </si>
  <si>
    <t>149487</t>
  </si>
  <si>
    <t>75MG TBL FLM 100</t>
  </si>
  <si>
    <t>Kodein</t>
  </si>
  <si>
    <t>90</t>
  </si>
  <si>
    <t>CODEIN SLOVAKOFARMA</t>
  </si>
  <si>
    <t>30MG TBL NOB 10</t>
  </si>
  <si>
    <t>137177</t>
  </si>
  <si>
    <t>CEZERA</t>
  </si>
  <si>
    <t>5MG TBL FLM 90 II</t>
  </si>
  <si>
    <t>147454</t>
  </si>
  <si>
    <t>88MCG TBL NOB 100 II</t>
  </si>
  <si>
    <t>147462</t>
  </si>
  <si>
    <t>200MCG TBL NOB 100 II</t>
  </si>
  <si>
    <t>47133</t>
  </si>
  <si>
    <t>POR TBL NOB 100X150RG</t>
  </si>
  <si>
    <t>Meloxikam</t>
  </si>
  <si>
    <t>83970</t>
  </si>
  <si>
    <t>MOVALIS</t>
  </si>
  <si>
    <t>15MG TBL NOB 30</t>
  </si>
  <si>
    <t>Metoprolol</t>
  </si>
  <si>
    <t>54151</t>
  </si>
  <si>
    <t>EGILOK</t>
  </si>
  <si>
    <t>50MG TBL NOB 60</t>
  </si>
  <si>
    <t>Midazolam</t>
  </si>
  <si>
    <t>15010</t>
  </si>
  <si>
    <t>DORMICUM</t>
  </si>
  <si>
    <t>15MG TBL FLM 10</t>
  </si>
  <si>
    <t>Sympatomimetika, kromě antiglaukomatik</t>
  </si>
  <si>
    <t>201311</t>
  </si>
  <si>
    <t>OPHTHALMO-EVERCIL</t>
  </si>
  <si>
    <t>12,5MG/8MG/ML OPH GTT SOL 10ML</t>
  </si>
  <si>
    <t>Vápník, kombinace s vitaminem D a/nebo jinými léčivy</t>
  </si>
  <si>
    <t>164888</t>
  </si>
  <si>
    <t>CALTRATE 600 MG/400 IU D3 POTAHOVANÁ TABLETA</t>
  </si>
  <si>
    <t>600MG/400IU TBL FLM 90</t>
  </si>
  <si>
    <t>53913</t>
  </si>
  <si>
    <t>250MG TBL FLM 6</t>
  </si>
  <si>
    <t>Cefuroxim</t>
  </si>
  <si>
    <t>42845</t>
  </si>
  <si>
    <t>ZINNAT</t>
  </si>
  <si>
    <t>125MG POR GRA SUS 50ML</t>
  </si>
  <si>
    <t>28838</t>
  </si>
  <si>
    <t>0,5MG/ML POR SOL 100ML+LŽIČKA</t>
  </si>
  <si>
    <t>28839</t>
  </si>
  <si>
    <t>0,5MG/ML POR SOL 120ML+LŽIČKA</t>
  </si>
  <si>
    <t>28844</t>
  </si>
  <si>
    <t>0,5MG/ML POR SOL 150ML+STŘÍKAČ</t>
  </si>
  <si>
    <t>Fentermin</t>
  </si>
  <si>
    <t>97375</t>
  </si>
  <si>
    <t>ADIPEX RETARD</t>
  </si>
  <si>
    <t>15MG CPS RML 30</t>
  </si>
  <si>
    <t>Klarithromycin</t>
  </si>
  <si>
    <t>203302</t>
  </si>
  <si>
    <t>KLACID 250 MG/5 ML</t>
  </si>
  <si>
    <t>50MG/ML POR GRA SUS 60ML</t>
  </si>
  <si>
    <t>145174</t>
  </si>
  <si>
    <t>ZENARO</t>
  </si>
  <si>
    <t>5MG TBL FLM 50 I</t>
  </si>
  <si>
    <t>Makrogol</t>
  </si>
  <si>
    <t>58827</t>
  </si>
  <si>
    <t>FORTRANS</t>
  </si>
  <si>
    <t>64G POR PLV SOL 4</t>
  </si>
  <si>
    <t>Alopurinol</t>
  </si>
  <si>
    <t>1711</t>
  </si>
  <si>
    <t>MILURIT 300</t>
  </si>
  <si>
    <t>300MG TBL NOB 100</t>
  </si>
  <si>
    <t>91788</t>
  </si>
  <si>
    <t>NEUROL 0,25</t>
  </si>
  <si>
    <t>0,25MG TBL NOB 30</t>
  </si>
  <si>
    <t>85524</t>
  </si>
  <si>
    <t>AMOKSIKLAV 375 MG</t>
  </si>
  <si>
    <t>250MG/125MG TBL FLM 21</t>
  </si>
  <si>
    <t>94164</t>
  </si>
  <si>
    <t>CONCOR 5</t>
  </si>
  <si>
    <t>17433</t>
  </si>
  <si>
    <t>Desogestrel</t>
  </si>
  <si>
    <t>182311</t>
  </si>
  <si>
    <t>EVELLIEN</t>
  </si>
  <si>
    <t>0,075MG TBL FLM 3X28</t>
  </si>
  <si>
    <t>Diazepam</t>
  </si>
  <si>
    <t>208695</t>
  </si>
  <si>
    <t>10MG TBL NOB 20(1X20)</t>
  </si>
  <si>
    <t>Doxycyklin</t>
  </si>
  <si>
    <t>97655</t>
  </si>
  <si>
    <t>DOXYBENE</t>
  </si>
  <si>
    <t>100MG CPS MOL 20</t>
  </si>
  <si>
    <t>Ibuprofen</t>
  </si>
  <si>
    <t>400MG TBL FLM 100</t>
  </si>
  <si>
    <t>201970</t>
  </si>
  <si>
    <t>PAMYCON NA PŘÍPRAVU KAPEK</t>
  </si>
  <si>
    <t>33000IU/2500IU DRM PLV SOL 1</t>
  </si>
  <si>
    <t>46693</t>
  </si>
  <si>
    <t>125MCG TBL NOB 50</t>
  </si>
  <si>
    <t>169712</t>
  </si>
  <si>
    <t>125MCG TBL NOB 25 II</t>
  </si>
  <si>
    <t>Medroxyprogesteron a estrogen</t>
  </si>
  <si>
    <t>14628</t>
  </si>
  <si>
    <t>DIVINA</t>
  </si>
  <si>
    <t>2MG+2MG/10MG TBL NOB 3X21</t>
  </si>
  <si>
    <t>12893</t>
  </si>
  <si>
    <t>TBL NOB 60X100MG</t>
  </si>
  <si>
    <t>162012</t>
  </si>
  <si>
    <t>10MG/2,5MG TBL FLM 90</t>
  </si>
  <si>
    <t>Pitofenon a analgetika</t>
  </si>
  <si>
    <t>500MG/ML+5MG/ML POR GTT SOL 1X</t>
  </si>
  <si>
    <t>Pseudoefedrin, kombinace</t>
  </si>
  <si>
    <t>202893</t>
  </si>
  <si>
    <t>CLARINASE REPETABS</t>
  </si>
  <si>
    <t>120MG/5MG TBL PRO 14 II</t>
  </si>
  <si>
    <t>Ramipril</t>
  </si>
  <si>
    <t>56977</t>
  </si>
  <si>
    <t>TRITACE</t>
  </si>
  <si>
    <t>2,5MG TBL NOB 30</t>
  </si>
  <si>
    <t>Sodná sůl metamizolu</t>
  </si>
  <si>
    <t>55823</t>
  </si>
  <si>
    <t>NOVALGIN TABLETY</t>
  </si>
  <si>
    <t>500MG TBL FLM 20</t>
  </si>
  <si>
    <t>3377</t>
  </si>
  <si>
    <t>BISEPTOL 480</t>
  </si>
  <si>
    <t>400MG/80MG TBL NOB 20</t>
  </si>
  <si>
    <t>Urapidil</t>
  </si>
  <si>
    <t>83272</t>
  </si>
  <si>
    <t>EBRANTIL 60 RETARD</t>
  </si>
  <si>
    <t>60MG CPS PRO 50</t>
  </si>
  <si>
    <t>47516</t>
  </si>
  <si>
    <t>CALCICHEW D3</t>
  </si>
  <si>
    <t>500MG/200IU TBL MND 100</t>
  </si>
  <si>
    <t>Dienogest a ethinylestradiol</t>
  </si>
  <si>
    <t>132824</t>
  </si>
  <si>
    <t>BONADEA</t>
  </si>
  <si>
    <t>2MG/0,03MG TBL FLM 3X21</t>
  </si>
  <si>
    <t>168838</t>
  </si>
  <si>
    <t>DASSELTA</t>
  </si>
  <si>
    <t>Mebendazol</t>
  </si>
  <si>
    <t>122198</t>
  </si>
  <si>
    <t>VERMOX</t>
  </si>
  <si>
    <t>100MG TBL NOB 6</t>
  </si>
  <si>
    <t>Perindopril, amlodipin a indapamid</t>
  </si>
  <si>
    <t>190968</t>
  </si>
  <si>
    <t>TRIPLIXAM</t>
  </si>
  <si>
    <t>10MG/2,5MG/5MG TBL FLM 30</t>
  </si>
  <si>
    <t>190969</t>
  </si>
  <si>
    <t>10MG/2,5MG/5MG TBL FLM 60(2X30</t>
  </si>
  <si>
    <t>14398</t>
  </si>
  <si>
    <t>1MCG CPS MOL 30</t>
  </si>
  <si>
    <t>Bromazepam</t>
  </si>
  <si>
    <t>LEXAURIN 1,5</t>
  </si>
  <si>
    <t>1,5MG TBL NOB 30</t>
  </si>
  <si>
    <t>3MG TBL NOB 30</t>
  </si>
  <si>
    <t>99600</t>
  </si>
  <si>
    <t>10MG TBL FLM 90</t>
  </si>
  <si>
    <t>168836</t>
  </si>
  <si>
    <t>Diklofenak</t>
  </si>
  <si>
    <t>119672</t>
  </si>
  <si>
    <t>DICLOFENAC DUO PHARMASWISS</t>
  </si>
  <si>
    <t>75MG CPS RDR 30 I</t>
  </si>
  <si>
    <t>8677</t>
  </si>
  <si>
    <t>10MG TBL NOB 98 A</t>
  </si>
  <si>
    <t>Gestoden a ethinylestradiol</t>
  </si>
  <si>
    <t>6247</t>
  </si>
  <si>
    <t>LUNAFEM</t>
  </si>
  <si>
    <t>0,075MG/0,02MG TBL OBD 63</t>
  </si>
  <si>
    <t>191927</t>
  </si>
  <si>
    <t>NELYA</t>
  </si>
  <si>
    <t>0,015MG/0,06MG TBL FLM 3X28</t>
  </si>
  <si>
    <t>Hydrokortison</t>
  </si>
  <si>
    <t>2668</t>
  </si>
  <si>
    <t>OPHTHALMO-HYDROCORTISON LÉČIVA</t>
  </si>
  <si>
    <t>5MG/G OPH UNG 5G</t>
  </si>
  <si>
    <t>Cholekalciferol</t>
  </si>
  <si>
    <t>103788</t>
  </si>
  <si>
    <t>VIGANTOL</t>
  </si>
  <si>
    <t>0,5MG/ML POR GTT SOL 1X10ML</t>
  </si>
  <si>
    <t>14096</t>
  </si>
  <si>
    <t>Jodová terapie</t>
  </si>
  <si>
    <t>61158</t>
  </si>
  <si>
    <t>JODID 100</t>
  </si>
  <si>
    <t>100MCG TBL NOB 100 I</t>
  </si>
  <si>
    <t>30018</t>
  </si>
  <si>
    <t>POR TBL NOB 100X75MCG I</t>
  </si>
  <si>
    <t>30021</t>
  </si>
  <si>
    <t>115396</t>
  </si>
  <si>
    <t>49113</t>
  </si>
  <si>
    <t>20MG TBL ENT 28 I</t>
  </si>
  <si>
    <t>325MG/130MG/70MG TBL NOB 20</t>
  </si>
  <si>
    <t>50335</t>
  </si>
  <si>
    <t>Přípravky pro léčbu bradavic a kuřích ok</t>
  </si>
  <si>
    <t>60890</t>
  </si>
  <si>
    <t>VERRUMAL</t>
  </si>
  <si>
    <t>5MG/100MG/G DRM SOL 13ML</t>
  </si>
  <si>
    <t>Sukralfát</t>
  </si>
  <si>
    <t>91217</t>
  </si>
  <si>
    <t>VENTER</t>
  </si>
  <si>
    <t>1G TBL NOB 50</t>
  </si>
  <si>
    <t>Sumatriptan</t>
  </si>
  <si>
    <t>115449</t>
  </si>
  <si>
    <t>SUMATRIPTAN ACTAVIS</t>
  </si>
  <si>
    <t>50MG TBL OBD 6 II</t>
  </si>
  <si>
    <t>196736</t>
  </si>
  <si>
    <t>SUMATRIPTAN ACCORD 100 MG POTAHOVANÉ TABLETY</t>
  </si>
  <si>
    <t>POR TBL FLM 6X100MG</t>
  </si>
  <si>
    <t>107869</t>
  </si>
  <si>
    <t>APO-ALLOPURINOL</t>
  </si>
  <si>
    <t>100MG TBL NOB 100</t>
  </si>
  <si>
    <t>93021</t>
  </si>
  <si>
    <t>40MG TBL FLM 100</t>
  </si>
  <si>
    <t>2478</t>
  </si>
  <si>
    <t>10MG TBL NOB 20(2X10)</t>
  </si>
  <si>
    <t>12023</t>
  </si>
  <si>
    <t>132874</t>
  </si>
  <si>
    <t>0,5MG/ML POR GTT SOL 10ML</t>
  </si>
  <si>
    <t>Opiové deriváty a mukolytika</t>
  </si>
  <si>
    <t>725</t>
  </si>
  <si>
    <t>PLEUMOLYSIN</t>
  </si>
  <si>
    <t>POR GTT SOL 1X10ML I</t>
  </si>
  <si>
    <t>Síran železnatý a kyselina listová</t>
  </si>
  <si>
    <t>92160</t>
  </si>
  <si>
    <t>TARDYFERON-FOL</t>
  </si>
  <si>
    <t>247,25MG/0,35MG TBL RET 30</t>
  </si>
  <si>
    <t>92195</t>
  </si>
  <si>
    <t>247,25MG/0,35MG TBL RET 100</t>
  </si>
  <si>
    <t>146891</t>
  </si>
  <si>
    <t>10MG TBL FLM 14</t>
  </si>
  <si>
    <t>93018</t>
  </si>
  <si>
    <t>20MG TBL FLM 100</t>
  </si>
  <si>
    <t>148671</t>
  </si>
  <si>
    <t>20MG TBL NOB 10</t>
  </si>
  <si>
    <t>99295</t>
  </si>
  <si>
    <t>ANOPYRIN</t>
  </si>
  <si>
    <t>100MG TBL NOB 2X10</t>
  </si>
  <si>
    <t>184244</t>
  </si>
  <si>
    <t>75MCG TBL NOB 50 II</t>
  </si>
  <si>
    <t>164997</t>
  </si>
  <si>
    <t>ELTROXIN 100 MCG</t>
  </si>
  <si>
    <t>POR TBL NOB 100X100RG</t>
  </si>
  <si>
    <t>Moxonidin</t>
  </si>
  <si>
    <t>16923</t>
  </si>
  <si>
    <t>MOXOSTAD</t>
  </si>
  <si>
    <t>0,3MG TBL FLM 30</t>
  </si>
  <si>
    <t>25362</t>
  </si>
  <si>
    <t>87149</t>
  </si>
  <si>
    <t>10MG TBL FLM 50</t>
  </si>
  <si>
    <t>164887</t>
  </si>
  <si>
    <t>600MG/400IU TBL FLM 60</t>
  </si>
  <si>
    <t>14330</t>
  </si>
  <si>
    <t>0,25MCG CPS MOL 100</t>
  </si>
  <si>
    <t>187486</t>
  </si>
  <si>
    <t>4014</t>
  </si>
  <si>
    <t>200MG TBL NOB 20</t>
  </si>
  <si>
    <t>Rilmenidin</t>
  </si>
  <si>
    <t>125641</t>
  </si>
  <si>
    <t>TENAXUM</t>
  </si>
  <si>
    <t>1MG TBL NOB 90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</si>
  <si>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</si>
  <si>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</si>
  <si>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</si>
  <si>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</si>
  <si>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</si>
  <si>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C07AB07 - Bisoprolol</t>
  </si>
  <si>
    <t>N02CC01 - Sumatriptan</t>
  </si>
  <si>
    <t>R06AE09 - Levocetirizin</t>
  </si>
  <si>
    <t>R06AX27 - Desloratadin</t>
  </si>
  <si>
    <t>A02BA02 - Ranitidin</t>
  </si>
  <si>
    <t>J01FA10 - Azithromycin</t>
  </si>
  <si>
    <t>N05BA12 - Alprazolam</t>
  </si>
  <si>
    <t>C09AA05 - Ramipril</t>
  </si>
  <si>
    <t>N06AB10 - Escitalopram</t>
  </si>
  <si>
    <t>C10AA05 - Atorvastatin</t>
  </si>
  <si>
    <t>C09BA04 - Perindopril a diuretika</t>
  </si>
  <si>
    <t>C10AB05 - Fenofibrát</t>
  </si>
  <si>
    <t>C09CA01 - Losartan</t>
  </si>
  <si>
    <t>C02AC05 - Moxonidin</t>
  </si>
  <si>
    <t>A03FA07 - Itopridum</t>
  </si>
  <si>
    <t>N06AB04 - Citalopram</t>
  </si>
  <si>
    <t>A02BC02 - Pantoprazol</t>
  </si>
  <si>
    <t>A10BA02 - Metformin</t>
  </si>
  <si>
    <t>C09AA04 - Perindopril</t>
  </si>
  <si>
    <t>V12 - Homeopatika (česká ATC skupina)</t>
  </si>
  <si>
    <t>M01AC06 - Meloxikam</t>
  </si>
  <si>
    <t>A02BC03 - Lansoprazol</t>
  </si>
  <si>
    <t>A02BA02</t>
  </si>
  <si>
    <t>A02BC02</t>
  </si>
  <si>
    <t>A02BC03</t>
  </si>
  <si>
    <t>A10BA02</t>
  </si>
  <si>
    <t>B01AC04</t>
  </si>
  <si>
    <t>C07AB07</t>
  </si>
  <si>
    <t>C09AA04</t>
  </si>
  <si>
    <t>C09BA04</t>
  </si>
  <si>
    <t>C09CA01</t>
  </si>
  <si>
    <t>C10AA05</t>
  </si>
  <si>
    <t>J01FA10</t>
  </si>
  <si>
    <t>N05BA12</t>
  </si>
  <si>
    <t>N06AB04</t>
  </si>
  <si>
    <t>N06AB10</t>
  </si>
  <si>
    <t>R06AE09</t>
  </si>
  <si>
    <t>R06AX27</t>
  </si>
  <si>
    <t>V12</t>
  </si>
  <si>
    <t>A03FA07</t>
  </si>
  <si>
    <t>C10AB05</t>
  </si>
  <si>
    <t>M01AC06</t>
  </si>
  <si>
    <t>C09AA05</t>
  </si>
  <si>
    <t>N02CC01</t>
  </si>
  <si>
    <t>C02AC05</t>
  </si>
  <si>
    <t>Přehled plnění PL - Preskripce léčivých přípravků - orientační přehled</t>
  </si>
  <si>
    <t>50115063     ZPr - vaky, sety (Z528)</t>
  </si>
  <si>
    <t>2201</t>
  </si>
  <si>
    <t>vedení klinického pracoviště</t>
  </si>
  <si>
    <t>vedení klinického pracoviště Celkem</t>
  </si>
  <si>
    <t>2208</t>
  </si>
  <si>
    <t>IOP - Mod.obn.přístr.vyb.c.k.onkologické p. II</t>
  </si>
  <si>
    <t>IOP - Mod.obn.přístr.vyb.c.k.onkologické p. II Celkem</t>
  </si>
  <si>
    <t>2277</t>
  </si>
  <si>
    <t>IOP - Mod.obn.přístr.vyb.c.k.onkologické p. III</t>
  </si>
  <si>
    <t>IOP - Mod.obn.přístr.vyb.c.k.onkologické p. III Celkem</t>
  </si>
  <si>
    <t>2281</t>
  </si>
  <si>
    <t>(prázdné)</t>
  </si>
  <si>
    <t>(prázdné) Celkem</t>
  </si>
  <si>
    <t>2282</t>
  </si>
  <si>
    <t>2284</t>
  </si>
  <si>
    <t>ZA562</t>
  </si>
  <si>
    <t>Náplast cosmopor i. v. 6 x 8 cm bal. á 50 ks 9008054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</si>
  <si>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</si>
  <si>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</si>
  <si>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</si>
  <si>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</si>
  <si>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</si>
  <si>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</si>
  <si>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</si>
  <si>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</si>
  <si>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</si>
  <si>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</si>
  <si>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ZL999</t>
  </si>
  <si>
    <t>Rychloobvaz 8 x 4 cm / 3 ks 001445510</t>
  </si>
  <si>
    <t>ZN471</t>
  </si>
  <si>
    <t>Obvaz elastický síťový pruban č. 6 hlava, ramena, stehno 1323300260</t>
  </si>
  <si>
    <t>ZN553</t>
  </si>
  <si>
    <t>Obvaz elastický síťový CareFix Finger/toe vel. S bal. á 20 ks 0161 S</t>
  </si>
  <si>
    <t>ZA787</t>
  </si>
  <si>
    <t>Stříkačka injekční 2-dílná 10 ml L Inject Solo 4606108V</t>
  </si>
  <si>
    <t>ZA789</t>
  </si>
  <si>
    <t>Stříkačka injekční 2-dílná 2 ml L Inject Solo 4606027V</t>
  </si>
  <si>
    <t>ZB615</t>
  </si>
  <si>
    <t>Stříkačka injekční 3-dílná 3 ml LL Omnifix Solo se závitem bal. á 100 ks 4617022V</t>
  </si>
  <si>
    <t>ZB756</t>
  </si>
  <si>
    <t>Zkumavka 3 ml K3 edta fialová 454086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</si>
  <si>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</si>
  <si>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</si>
  <si>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</si>
  <si>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</si>
  <si>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</si>
  <si>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</si>
  <si>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</si>
  <si>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</si>
  <si>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ZC906</t>
  </si>
  <si>
    <t>Škrtidlo se sponou pro dospělé 25 x 500 mm KVS25500</t>
  </si>
  <si>
    <t>ZD808</t>
  </si>
  <si>
    <t>Kanyla vasofix 22G modrá safety 4269098S-01</t>
  </si>
  <si>
    <t>ZE159</t>
  </si>
  <si>
    <t>Nádoba na kontaminovaný odpad 2 l 15-0003</t>
  </si>
  <si>
    <t>ZG515</t>
  </si>
  <si>
    <t>Zkumavka močová vacuette 10,5 ml bal. á 50 ks 455007</t>
  </si>
  <si>
    <t>ZI182</t>
  </si>
  <si>
    <t>Zkumavka + aplikátor s chem.stabilizátorem UriSwab žlutá 802CE.A</t>
  </si>
  <si>
    <t>ZK798</t>
  </si>
  <si>
    <t>Zátka combi modrá 4495152</t>
  </si>
  <si>
    <t>ZA360</t>
  </si>
  <si>
    <t>Jehla sterican 0,5 x 25 mm oranžová 9186158</t>
  </si>
  <si>
    <t>ZB767</t>
  </si>
  <si>
    <t>Jehla vakuová 226/38 mm černá 450075</t>
  </si>
  <si>
    <t>ZB768</t>
  </si>
  <si>
    <t>Jehla vakuová 216/38 mm zelená 450076</t>
  </si>
  <si>
    <t>ZE668</t>
  </si>
  <si>
    <t>Rukavice latex bez p. zdrsněné L 9421625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</si>
  <si>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</si>
  <si>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</si>
  <si>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</si>
  <si>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</si>
  <si>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</si>
  <si>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</si>
  <si>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ZA090</t>
  </si>
  <si>
    <t>Vata buničitá přířezy 37 x 57 cm 2730152</t>
  </si>
  <si>
    <t>ZB844</t>
  </si>
  <si>
    <t>Esmarch 60 x 1250 KVS 06125</t>
  </si>
  <si>
    <t>ZB893</t>
  </si>
  <si>
    <t>Stříkačka inzulinová omnican 0,5 ml 100j s jehlou 30 G 9151125S</t>
  </si>
  <si>
    <t>ZC648</t>
  </si>
  <si>
    <t>Elektroda EKG pěnová pr. 55 mm pro dospělé H-108002</t>
  </si>
  <si>
    <t>ZD211</t>
  </si>
  <si>
    <t>Kohout trojcestný modrý á 50 ks, RO 301- pouze pro KNM</t>
  </si>
  <si>
    <t>Kohout trojcestný modrý bal. á 50 ks, RO 301- pouze pro KNM</t>
  </si>
  <si>
    <t>ZD809</t>
  </si>
  <si>
    <t>Kanyla vasofix 20G růžová safety 4269110S-01</t>
  </si>
  <si>
    <t>ZC800</t>
  </si>
  <si>
    <t>Náústek jednorázový s nos. klipem á 20 ks DRN3694</t>
  </si>
  <si>
    <t>ZC799</t>
  </si>
  <si>
    <t>Filtr hygienický jednorázový DRN3693</t>
  </si>
  <si>
    <t>ZN297</t>
  </si>
  <si>
    <t>Hadička spojovací Gamaplus 1,8 x 450 LL NO DOP (606301) 686401</t>
  </si>
  <si>
    <t>ZC037</t>
  </si>
  <si>
    <t>Kádinka vysoká sklo 1000 ml (213-1068) KAVA632417012940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</si>
  <si>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</si>
  <si>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</si>
  <si>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</si>
  <si>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</si>
  <si>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</si>
  <si>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</si>
  <si>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ZA836</t>
  </si>
  <si>
    <t>Jehla injekční 0,9 x 70 mm žlutá 4665791</t>
  </si>
  <si>
    <t>ZM294</t>
  </si>
  <si>
    <t>Rukavice nitril sempercare bez p. XL bal. á 180 ks 30818</t>
  </si>
  <si>
    <t>ZA790</t>
  </si>
  <si>
    <t>Stříkačka injekční 2-dílná 5 ml L Inject Solo4606051V</t>
  </si>
  <si>
    <t>ZA835</t>
  </si>
  <si>
    <t>Jehla injekční 0,6 x 25 mm modrá 4657667</t>
  </si>
  <si>
    <t>ZB556</t>
  </si>
  <si>
    <t>Jehla injekční 1,2 x 40 mm růžová 4665120</t>
  </si>
  <si>
    <t>DB257</t>
  </si>
  <si>
    <t>CHLOROFORM P.A. - stab. methanolem</t>
  </si>
  <si>
    <t>ZA338</t>
  </si>
  <si>
    <t>Obinadlo hydrofilní   6 cm x   5 m 13005</t>
  </si>
  <si>
    <t>ZA339</t>
  </si>
  <si>
    <t>Obinadlo hydrofilní   8 cm x   5 m 13006</t>
  </si>
  <si>
    <t>ZA540</t>
  </si>
  <si>
    <t>Náplast omnifix E 15 cm x 10 m 9006513</t>
  </si>
  <si>
    <t>ZC854</t>
  </si>
  <si>
    <t>Kompresa NT 7,5 x 7,5 cm/2 ks sterilní 26510</t>
  </si>
  <si>
    <t>ZL995</t>
  </si>
  <si>
    <t>Obinadlo hyrofilní sterilní  6 cm x 5 m  004310190</t>
  </si>
  <si>
    <t>ZN469</t>
  </si>
  <si>
    <t>Obvaz elastický síťový pruban č. 4 paže, noha, loket 1323300240</t>
  </si>
  <si>
    <t>ZN468</t>
  </si>
  <si>
    <t>Obvaz elastický síťový pruban č. 3 chodidlo, holeň, loket 1323300230</t>
  </si>
  <si>
    <t>ZA737</t>
  </si>
  <si>
    <t>Filtr mini spike modrý 4550234</t>
  </si>
  <si>
    <t>ZA738</t>
  </si>
  <si>
    <t>Filtr mini spike zelený 4550242</t>
  </si>
  <si>
    <t>ZA788</t>
  </si>
  <si>
    <t>Stříkačka injekční 2-dílná 20 ml L Inject Solo 4606205V</t>
  </si>
  <si>
    <t>ZF159</t>
  </si>
  <si>
    <t>Nádoba na kontaminovaný odpad 1 l 15-0002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</si>
  <si>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</si>
  <si>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</si>
  <si>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</si>
  <si>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</si>
  <si>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</si>
  <si>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ZB905</t>
  </si>
  <si>
    <t>Elektroda defibrilační CPR-D Zoll 8900-0800-01</t>
  </si>
  <si>
    <t>ZM513</t>
  </si>
  <si>
    <t>Konektor ventil jednocestný back check valve 8502802</t>
  </si>
  <si>
    <t>ZM735</t>
  </si>
  <si>
    <t>Hadička k injektoru Ulrich vnitřní bal. á 10 ks XD8003</t>
  </si>
  <si>
    <t>ZN298</t>
  </si>
  <si>
    <t>Hadička spojovací Gamaplus 1,8 x 1800 LL NO DOP (606304) 686403</t>
  </si>
  <si>
    <t>ZN646</t>
  </si>
  <si>
    <t>Fonendoskop oboustranný různé barvy 710045-s</t>
  </si>
  <si>
    <t>ZN593</t>
  </si>
  <si>
    <t>Sada injekční stříkačky 10 ml s prodlužovací hadičkou ke KARl100 jednorázová bal. á 50 ks AF-D062  KA-SYK  KARl100</t>
  </si>
  <si>
    <t>ZN592</t>
  </si>
  <si>
    <t>Sada pro rozplňování do inj. stříkaček ke KARl100 jednorázový denní bal. á 10 ks AF-D060  KA-DAY KARl</t>
  </si>
  <si>
    <t>ZM734</t>
  </si>
  <si>
    <t>Hadička k injektoru Ulrich pacientská bal. á 100 ks XD2040</t>
  </si>
  <si>
    <t>ZG387</t>
  </si>
  <si>
    <t>Zkumavka 50 ml UH steril. jednotlivě balené bal. á 250 ks 30 x 115 mm 1003</t>
  </si>
  <si>
    <t>ZN328</t>
  </si>
  <si>
    <t>Manžeta na měření tlaku k přístroji Ergoselect střední 32 - 42 cm manžeta pro měření TK, kat. číslo 706-513</t>
  </si>
  <si>
    <t>ZI995</t>
  </si>
  <si>
    <t>Manžeta na měření tlaku k přístroji Ergoselect střední 24 - 32 cm 706-506</t>
  </si>
  <si>
    <t>ZB599</t>
  </si>
  <si>
    <t>Kit denní DDK-A pro dávávkovač DDK-AF-D007</t>
  </si>
  <si>
    <t>ZB600</t>
  </si>
  <si>
    <t>Kit denní DDK-LU pro systém LU  DDK-LU-AF-D008</t>
  </si>
  <si>
    <t>ZJ222</t>
  </si>
  <si>
    <t>Stříkačka injekční ke kitu DDK-A/SYR bal.á 15 ks AF-D002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</si>
  <si>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</si>
  <si>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</si>
  <si>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</si>
  <si>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</si>
  <si>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</si>
  <si>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</si>
  <si>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</si>
  <si>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</si>
  <si>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</si>
  <si>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</si>
  <si>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</si>
  <si>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(112 04 004, 132 01 004)</t>
  </si>
  <si>
    <t>Spotřeba zdravotnického materiálu - orientační přehled</t>
  </si>
  <si>
    <t>ON Data</t>
  </si>
  <si>
    <t>407 - Pracoviště nukleární medicíny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</si>
  <si>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</si>
  <si>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</si>
  <si>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</si>
  <si>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Buriánková Eva</t>
  </si>
  <si>
    <t>Havel Martin</t>
  </si>
  <si>
    <t>Marcinková Jana</t>
  </si>
  <si>
    <t>Zdravotní výkony vykázané na pracovišti v rámci ambulantní péče dle lékařů *</t>
  </si>
  <si>
    <t>407</t>
  </si>
  <si>
    <t>1</t>
  </si>
  <si>
    <t>9999990</t>
  </si>
  <si>
    <t>Nespecifikovany LEK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</si>
  <si>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</si>
  <si>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</si>
  <si>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</si>
  <si>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</si>
  <si>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</si>
  <si>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</si>
  <si>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</si>
  <si>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</si>
  <si>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</si>
  <si>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0002023</t>
  </si>
  <si>
    <t>99mTc Mefenin inj.</t>
  </si>
  <si>
    <t>0002025</t>
  </si>
  <si>
    <t>0002027</t>
  </si>
  <si>
    <t>99mTc-MIBI inj.</t>
  </si>
  <si>
    <t>0002028</t>
  </si>
  <si>
    <t>99mTc-DMSA inj.</t>
  </si>
  <si>
    <t>0002030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</si>
  <si>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</si>
  <si>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</si>
  <si>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</si>
  <si>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</si>
  <si>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</si>
  <si>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</si>
  <si>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</si>
  <si>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</si>
  <si>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</si>
  <si>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</si>
  <si>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</si>
  <si>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</si>
  <si>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</si>
  <si>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</si>
  <si>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</si>
  <si>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</si>
  <si>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</si>
  <si>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</si>
  <si>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</si>
  <si>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</si>
  <si>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</si>
  <si>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0002077</t>
  </si>
  <si>
    <t>111In pentetreotid inj.</t>
  </si>
  <si>
    <t>0002081</t>
  </si>
  <si>
    <t>153Sm-EDTMP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</si>
  <si>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</si>
  <si>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</si>
  <si>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</si>
  <si>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</si>
  <si>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</si>
  <si>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</si>
  <si>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0002059</t>
  </si>
  <si>
    <t>0002090</t>
  </si>
  <si>
    <t>186Re-koloidní rhenium sulfid inj.</t>
  </si>
  <si>
    <t>9999910</t>
  </si>
  <si>
    <t>0002102</t>
  </si>
  <si>
    <t>223Ra radium-dichlorid inj.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</si>
  <si>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</si>
  <si>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</si>
  <si>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</si>
  <si>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</si>
  <si>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</si>
  <si>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</si>
  <si>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</si>
  <si>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</si>
  <si>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</si>
  <si>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</si>
  <si>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</si>
  <si>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</si>
  <si>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</si>
  <si>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</si>
  <si>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</si>
  <si>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</si>
  <si>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</si>
  <si>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</si>
  <si>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</si>
  <si>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</si>
  <si>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</si>
  <si>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</si>
  <si>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</si>
  <si>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</si>
  <si>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</si>
  <si>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</si>
  <si>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</si>
  <si>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</si>
  <si>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</si>
  <si>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</si>
  <si>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</si>
  <si>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</si>
  <si>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</si>
  <si>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</si>
  <si>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</si>
  <si>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</si>
  <si>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</si>
  <si>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</si>
  <si>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</si>
  <si>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</si>
  <si>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</si>
  <si>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</si>
  <si>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</si>
  <si>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</si>
  <si>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09547</t>
  </si>
  <si>
    <t>REGULAČNÍ POPLATEK -- POJIŠTĚNEC OD ÚHRADY POPLATK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</si>
  <si>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</si>
  <si>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</si>
  <si>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</si>
  <si>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</si>
  <si>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</si>
  <si>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</si>
  <si>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</si>
  <si>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</si>
  <si>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</si>
  <si>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</si>
  <si>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</si>
  <si>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</si>
  <si>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99999</t>
  </si>
  <si>
    <t>Nespecifikovany vykon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</si>
  <si>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</si>
  <si>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</si>
  <si>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</si>
  <si>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</si>
  <si>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</si>
  <si>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</si>
  <si>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</si>
  <si>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</si>
  <si>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</si>
  <si>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</si>
  <si>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</si>
  <si>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</si>
  <si>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</si>
  <si>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</si>
  <si>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</si>
  <si>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</si>
  <si>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</si>
  <si>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</si>
  <si>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</si>
  <si>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</si>
  <si>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</si>
  <si>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</si>
  <si>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47311</t>
  </si>
  <si>
    <t>MALIGNÍ LYMFOMY - TERAPIE RADIONUKLIDY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</si>
  <si>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</si>
  <si>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</si>
  <si>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</si>
  <si>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</si>
  <si>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</si>
  <si>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</si>
  <si>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47185</t>
  </si>
  <si>
    <t>SCINTIGRAFIE JATER A SLEZINY</t>
  </si>
  <si>
    <t>0022077</t>
  </si>
  <si>
    <t>0042433</t>
  </si>
  <si>
    <t>VISIPAQUE 320 MG I/ML</t>
  </si>
  <si>
    <t>0077019</t>
  </si>
  <si>
    <t>0093625</t>
  </si>
  <si>
    <t>0093626</t>
  </si>
  <si>
    <t>0095609</t>
  </si>
  <si>
    <t>0002087</t>
  </si>
  <si>
    <t>18F-FDG</t>
  </si>
  <si>
    <t>0002101</t>
  </si>
  <si>
    <t>18F Fluoromethylcholin inj.</t>
  </si>
  <si>
    <t>0002099</t>
  </si>
  <si>
    <t>18 F-FLT inj.</t>
  </si>
  <si>
    <t>3</t>
  </si>
  <si>
    <t>0110740</t>
  </si>
  <si>
    <t>VÁLCE (DVA) STERILNÍ, JEDNORÁZOVÉ DO INJEKTORU, CE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</si>
  <si>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</si>
  <si>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</si>
  <si>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</si>
  <si>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</si>
  <si>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</si>
  <si>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</si>
  <si>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</si>
  <si>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 xml:space="preserve">223Ra 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</si>
  <si>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</si>
  <si>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</si>
  <si>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</si>
  <si>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</si>
  <si>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</si>
  <si>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</si>
  <si>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</si>
  <si>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</si>
  <si>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</si>
  <si>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</si>
  <si>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</si>
  <si>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</si>
  <si>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</si>
  <si>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</si>
  <si>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</si>
  <si>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</si>
  <si>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</si>
  <si>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</si>
  <si>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</si>
  <si>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</si>
  <si>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</si>
  <si>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</si>
  <si>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</si>
  <si>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</si>
  <si>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</si>
  <si>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</si>
  <si>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51Cr-trombocyty</t>
  </si>
  <si>
    <t>02</t>
  </si>
  <si>
    <t>03</t>
  </si>
  <si>
    <t>04</t>
  </si>
  <si>
    <t>05</t>
  </si>
  <si>
    <t>06</t>
  </si>
  <si>
    <t>07</t>
  </si>
  <si>
    <t>08</t>
  </si>
  <si>
    <t>10</t>
  </si>
  <si>
    <t>99mTc-HM PAO inj.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</si>
  <si>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</si>
  <si>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</si>
  <si>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</si>
  <si>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</si>
  <si>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</si>
  <si>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</si>
  <si>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</si>
  <si>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</si>
  <si>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</si>
  <si>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</t>
  </si>
  <si>
    <t>THYROGEN 0,9 MG</t>
  </si>
  <si>
    <t>0002070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</si>
  <si>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</si>
  <si>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</si>
  <si>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</si>
  <si>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</si>
  <si>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</si>
  <si>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</si>
  <si>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</si>
  <si>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09227</t>
  </si>
  <si>
    <t>I. V. APLIKACE KRVE NEBO KREVNÍCH DERIVÁTŮ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</si>
  <si>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</si>
  <si>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</si>
  <si>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</si>
  <si>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</si>
  <si>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</si>
  <si>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</si>
  <si>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09215</t>
  </si>
  <si>
    <t>INJEKCE I. M., S. C., I. D.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</si>
  <si>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</si>
  <si>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</si>
  <si>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</si>
  <si>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</si>
  <si>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</si>
  <si>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</si>
  <si>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</si>
  <si>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</si>
  <si>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</si>
  <si>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</si>
  <si>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</si>
  <si>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</si>
  <si>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</si>
  <si>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0002097</t>
  </si>
  <si>
    <t>99Y-ib</t>
  </si>
  <si>
    <t>50</t>
  </si>
  <si>
    <t>59</t>
  </si>
  <si>
    <t>Zdravotní výkony vykázané na pracovišti pro pacienty hospitalizované ve FNOL - orientační přehled</t>
  </si>
  <si>
    <t>06381</t>
  </si>
  <si>
    <t>A</t>
  </si>
  <si>
    <t xml:space="preserve">JINÉ PORUCHY TRÁVICÍHO SYSTÉMU BEZ CC                        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</si>
  <si>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</si>
  <si>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</si>
  <si>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</si>
  <si>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</si>
  <si>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</si>
  <si>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</si>
  <si>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</si>
  <si>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</si>
  <si>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</si>
  <si>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</si>
  <si>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</si>
  <si>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</si>
  <si>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</si>
  <si>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</si>
  <si>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</si>
  <si>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</si>
  <si>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</si>
  <si>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</si>
  <si>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</si>
  <si>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</si>
  <si>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</si>
  <si>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37 - Ústav klinické a molekulární patologie</t>
  </si>
  <si>
    <t>40 - Ústav mikrobiologie</t>
  </si>
  <si>
    <t>41 - Ústav imunologie</t>
  </si>
  <si>
    <t>818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</si>
  <si>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</si>
  <si>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</si>
  <si>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</si>
  <si>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</si>
  <si>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</si>
  <si>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</si>
  <si>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</si>
  <si>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</si>
  <si>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</si>
  <si>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</si>
  <si>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</si>
  <si>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</si>
  <si>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</si>
  <si>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</si>
  <si>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</si>
  <si>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</si>
  <si>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</si>
  <si>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</si>
  <si>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</si>
  <si>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</si>
  <si>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96113</t>
  </si>
  <si>
    <t>PLAZMINOGEN - AKTIVITA</t>
  </si>
  <si>
    <t>96193</t>
  </si>
  <si>
    <t>FAKTOR IX - STANOVENÍ AKTIVITY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</si>
  <si>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</si>
  <si>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</si>
  <si>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</si>
  <si>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</si>
  <si>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</si>
  <si>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</si>
  <si>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</si>
  <si>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</si>
  <si>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</si>
  <si>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</si>
  <si>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</si>
  <si>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</si>
  <si>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</si>
  <si>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</si>
  <si>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</si>
  <si>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</si>
  <si>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</si>
  <si>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</si>
  <si>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</si>
  <si>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</si>
  <si>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81227</t>
  </si>
  <si>
    <t>PROSTATICKÝ SPECIFICKÝ ANTIGEN (PSA) - VOLNÝ</t>
  </si>
  <si>
    <t>81427</t>
  </si>
  <si>
    <t>FOSFOR ANORGANICKÝ</t>
  </si>
  <si>
    <t>81641</t>
  </si>
  <si>
    <t>ŽELEZO CELKOVÉ</t>
  </si>
  <si>
    <t>81731</t>
  </si>
  <si>
    <t>STANOVENÍ NATRIURETICKÝCH PEPTIDŮ V SÉRU A V PLAZM</t>
  </si>
  <si>
    <t>93151</t>
  </si>
  <si>
    <t>FERRITIN</t>
  </si>
  <si>
    <t>93171</t>
  </si>
  <si>
    <t>PARATHORMON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</si>
  <si>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</si>
  <si>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</si>
  <si>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</si>
  <si>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</si>
  <si>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</si>
  <si>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</si>
  <si>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</si>
  <si>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</si>
  <si>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</si>
  <si>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</si>
  <si>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</si>
  <si>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</si>
  <si>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</si>
  <si>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</si>
  <si>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</si>
  <si>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</si>
  <si>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</si>
  <si>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</si>
  <si>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</si>
  <si>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</si>
  <si>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</si>
  <si>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</si>
  <si>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</si>
  <si>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</si>
  <si>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</si>
  <si>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</si>
  <si>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</si>
  <si>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</si>
  <si>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</si>
  <si>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</si>
  <si>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</si>
  <si>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</si>
  <si>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93195</t>
  </si>
  <si>
    <t>TYREOTROPIN (TSH)</t>
  </si>
  <si>
    <t>81115</t>
  </si>
  <si>
    <t>ALBUMIN SÉRUM (STATIM)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</si>
  <si>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</si>
  <si>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</si>
  <si>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</si>
  <si>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</si>
  <si>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</si>
  <si>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</si>
  <si>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</si>
  <si>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</si>
  <si>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</si>
  <si>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</si>
  <si>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</si>
  <si>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</si>
  <si>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</si>
  <si>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</si>
  <si>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</si>
  <si>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</si>
  <si>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</si>
  <si>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</si>
  <si>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</si>
  <si>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</si>
  <si>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</si>
  <si>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</si>
  <si>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</si>
  <si>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</si>
  <si>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</si>
  <si>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</si>
  <si>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</si>
  <si>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</si>
  <si>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81123</t>
  </si>
  <si>
    <t>BILIRUBIN KONJUGOVANÝ STATIM</t>
  </si>
  <si>
    <t>93265</t>
  </si>
  <si>
    <t>CYFRA 21-1 (NÁDOROVÝ ANTIGEN, CYTOKERATIN FRAGMENT</t>
  </si>
  <si>
    <t>81775</t>
  </si>
  <si>
    <t>KVANTITATIVNÍ ANALÝZA MOCE</t>
  </si>
  <si>
    <t>34</t>
  </si>
  <si>
    <t>809</t>
  </si>
  <si>
    <t>89131</t>
  </si>
  <si>
    <t>RTG HRUDNÍKU</t>
  </si>
  <si>
    <t>37</t>
  </si>
  <si>
    <t>807</t>
  </si>
  <si>
    <t>87231</t>
  </si>
  <si>
    <t>IMUNOHISTOCHEMIE (ZA KAŽDÝ MARKER Z 1 BLOKU)</t>
  </si>
  <si>
    <t>87427</t>
  </si>
  <si>
    <t>CYTOLOGICKÉ NÁTĚRY  NECENTRIFUGOVANÉ TEKUTINY - 4-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</si>
  <si>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</si>
  <si>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</si>
  <si>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</si>
  <si>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</si>
  <si>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</si>
  <si>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</si>
  <si>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</si>
  <si>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</si>
  <si>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</si>
  <si>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</si>
  <si>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</si>
  <si>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</si>
  <si>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</si>
  <si>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</si>
  <si>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</si>
  <si>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</si>
  <si>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82065</t>
  </si>
  <si>
    <t>STANOVENÍ CITLIVOSTI NA ATB KVANTITATIVNÍ METODOU</t>
  </si>
  <si>
    <t>82079</t>
  </si>
  <si>
    <t>STANOVENÍ PROTILÁTEK PROTI ANTIGENŮM VIRŮ (MIMO VI</t>
  </si>
  <si>
    <t>41</t>
  </si>
  <si>
    <t>813</t>
  </si>
  <si>
    <t>91161</t>
  </si>
  <si>
    <t>STANOVENÍ C4 SLOŽKY KOMPLEMENTU</t>
  </si>
  <si>
    <t>91171</t>
  </si>
  <si>
    <t>STANOVENÍ IgG ELISA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</si>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</sst>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/>
    <xf numFmtId="166" fontId="11" fillId="0" borderId="103" xfId="0" applyNumberFormat="1" applyFont="1" applyBorder="1" applyAlignment="1">
      <alignment horizontal="right"/>
    </xf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3" fontId="35" fillId="0" borderId="141" xfId="0" applyNumberFormat="1" applyFont="1" applyBorder="1"/>
    <xf numFmtId="9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6" fontId="12" fillId="0" borderId="52" xfId="0" applyNumberFormat="1" applyFont="1" applyBorder="1"/>
    <xf numFmtId="166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1.0793803024585964</c:v>
                </c:pt>
                <c:pt idx="1">
                  <c:v>1.1623755301034049</c:v>
                </c:pt>
                <c:pt idx="2">
                  <c:v>1.1796637857579393</c:v>
                </c:pt>
                <c:pt idx="3">
                  <c:v>1.1850134913074348</c:v>
                </c:pt>
                <c:pt idx="4">
                  <c:v>1.1921391346664436</c:v>
                </c:pt>
                <c:pt idx="5">
                  <c:v>1.1879774880786418</c:v>
                </c:pt>
                <c:pt idx="6">
                  <c:v>1.1278018276822046</c:v>
                </c:pt>
                <c:pt idx="7">
                  <c:v>1.1192222632897262</c:v>
                </c:pt>
                <c:pt idx="8">
                  <c:v>1.1046494604469963</c:v>
                </c:pt>
                <c:pt idx="9">
                  <c:v>1.0957652658322938</c:v>
                </c:pt>
                <c:pt idx="10">
                  <c:v>1.0842572321873842</c:v>
                </c:pt>
                <c:pt idx="11">
                  <c:v>1.0499378758333253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618576"/>
        <c:axId val="-9646109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0.91036979500913529</c:v>
                </c:pt>
                <c:pt idx="1">
                  <c:v>0.91036979500913529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620208"/>
        <c:axId val="-964615856"/>
      </c:scatterChart>
      <c:catAx>
        <c:axId val="-96461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1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1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64618576"/>
        <c:crosses val="autoZero"/>
        <c:crossBetween val="between"/>
      </c:valAx>
      <c:valAx>
        <c:axId val="-9646202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15856"/>
        <c:crosses val="max"/>
        <c:crossBetween val="midCat"/>
      </c:valAx>
      <c:valAx>
        <c:axId val="-9646158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646202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0.99354838709677418</c:v>
                </c:pt>
                <c:pt idx="1">
                  <c:v>1.0630914826498423</c:v>
                </c:pt>
                <c:pt idx="2">
                  <c:v>1.0181159420289856</c:v>
                </c:pt>
                <c:pt idx="3">
                  <c:v>0.94597574421168684</c:v>
                </c:pt>
                <c:pt idx="4">
                  <c:v>0.97469540768509844</c:v>
                </c:pt>
                <c:pt idx="5">
                  <c:v>0.96822875297855437</c:v>
                </c:pt>
                <c:pt idx="6">
                  <c:v>0.96377358490566034</c:v>
                </c:pt>
                <c:pt idx="7">
                  <c:v>0.97229916897506929</c:v>
                </c:pt>
                <c:pt idx="8">
                  <c:v>0.97477931904161408</c:v>
                </c:pt>
                <c:pt idx="9">
                  <c:v>0.98819561551433388</c:v>
                </c:pt>
                <c:pt idx="10">
                  <c:v>1.000502512562814</c:v>
                </c:pt>
                <c:pt idx="11">
                  <c:v>1.0046511627906978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621296"/>
        <c:axId val="-96462075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614768"/>
        <c:axId val="-964616400"/>
      </c:scatterChart>
      <c:catAx>
        <c:axId val="-96462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2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207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964621296"/>
        <c:crosses val="autoZero"/>
        <c:crossBetween val="between"/>
      </c:valAx>
      <c:valAx>
        <c:axId val="-9646147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16400"/>
        <c:crosses val="max"/>
        <c:crossBetween val="midCat"/>
      </c:valAx>
      <c:valAx>
        <c:axId val="-96461640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96461476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2" t="s">
        <v>313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315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0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1051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1" t="s">
        <v>263</v>
      </c>
      <c r="C15" s="51" t="s">
        <v>273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1626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0" t="s">
        <v>1627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1674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1856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1859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1865</v>
      </c>
      <c r="C27" s="51" t="s">
        <v>276</v>
      </c>
    </row>
    <row r="28" spans="1:3" ht="14.4" customHeight="1" x14ac:dyDescent="0.3">
      <c r="A28" s="273" t="str">
        <f t="shared" si="4"/>
        <v>ZV Vykáz.-A Detail</v>
      </c>
      <c r="B28" s="184" t="s">
        <v>2040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2122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2144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2326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1051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313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6</v>
      </c>
      <c r="G3" s="47">
        <f>SUBTOTAL(9,G6:G1048576)</f>
        <v>619.15</v>
      </c>
      <c r="H3" s="48">
        <f>IF(M3=0,0,G3/M3)</f>
        <v>1.8436455400584409E-4</v>
      </c>
      <c r="I3" s="47">
        <f>SUBTOTAL(9,I6:I1048576)</f>
        <v>371</v>
      </c>
      <c r="J3" s="47">
        <f>SUBTOTAL(9,J6:J1048576)</f>
        <v>3357672.8131089918</v>
      </c>
      <c r="K3" s="48">
        <f>IF(M3=0,0,J3/M3)</f>
        <v>0.99981563544599406</v>
      </c>
      <c r="L3" s="47">
        <f>SUBTOTAL(9,L6:L1048576)</f>
        <v>377</v>
      </c>
      <c r="M3" s="49">
        <f>SUBTOTAL(9,M6:M1048576)</f>
        <v>3358291.9631089922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162</v>
      </c>
      <c r="B5" s="691" t="s">
        <v>163</v>
      </c>
      <c r="C5" s="691" t="s">
        <v>90</v>
      </c>
      <c r="D5" s="691" t="s">
        <v>164</v>
      </c>
      <c r="E5" s="691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655" t="s">
        <v>528</v>
      </c>
      <c r="B6" s="656" t="s">
        <v>1014</v>
      </c>
      <c r="C6" s="656" t="s">
        <v>555</v>
      </c>
      <c r="D6" s="656" t="s">
        <v>1015</v>
      </c>
      <c r="E6" s="656" t="s">
        <v>1016</v>
      </c>
      <c r="F6" s="659">
        <v>3</v>
      </c>
      <c r="G6" s="659">
        <v>221.81999999999991</v>
      </c>
      <c r="H6" s="677">
        <v>1</v>
      </c>
      <c r="I6" s="659"/>
      <c r="J6" s="659"/>
      <c r="K6" s="677">
        <v>0</v>
      </c>
      <c r="L6" s="659">
        <v>3</v>
      </c>
      <c r="M6" s="660">
        <v>221.81999999999991</v>
      </c>
    </row>
    <row r="7" spans="1:13" ht="14.4" customHeight="1" x14ac:dyDescent="0.3">
      <c r="A7" s="661" t="s">
        <v>528</v>
      </c>
      <c r="B7" s="662" t="s">
        <v>1014</v>
      </c>
      <c r="C7" s="662" t="s">
        <v>547</v>
      </c>
      <c r="D7" s="662" t="s">
        <v>1015</v>
      </c>
      <c r="E7" s="662" t="s">
        <v>1017</v>
      </c>
      <c r="F7" s="665">
        <v>1</v>
      </c>
      <c r="G7" s="665">
        <v>112.73000000000002</v>
      </c>
      <c r="H7" s="678">
        <v>1</v>
      </c>
      <c r="I7" s="665"/>
      <c r="J7" s="665"/>
      <c r="K7" s="678">
        <v>0</v>
      </c>
      <c r="L7" s="665">
        <v>1</v>
      </c>
      <c r="M7" s="666">
        <v>112.73000000000002</v>
      </c>
    </row>
    <row r="8" spans="1:13" ht="14.4" customHeight="1" x14ac:dyDescent="0.3">
      <c r="A8" s="661" t="s">
        <v>528</v>
      </c>
      <c r="B8" s="662" t="s">
        <v>1014</v>
      </c>
      <c r="C8" s="662" t="s">
        <v>777</v>
      </c>
      <c r="D8" s="662" t="s">
        <v>778</v>
      </c>
      <c r="E8" s="662" t="s">
        <v>1018</v>
      </c>
      <c r="F8" s="665"/>
      <c r="G8" s="665"/>
      <c r="H8" s="678">
        <v>0</v>
      </c>
      <c r="I8" s="665">
        <v>1</v>
      </c>
      <c r="J8" s="665">
        <v>133.45999999999998</v>
      </c>
      <c r="K8" s="678">
        <v>1</v>
      </c>
      <c r="L8" s="665">
        <v>1</v>
      </c>
      <c r="M8" s="666">
        <v>133.45999999999998</v>
      </c>
    </row>
    <row r="9" spans="1:13" ht="14.4" customHeight="1" x14ac:dyDescent="0.3">
      <c r="A9" s="661" t="s">
        <v>528</v>
      </c>
      <c r="B9" s="662" t="s">
        <v>1019</v>
      </c>
      <c r="C9" s="662" t="s">
        <v>762</v>
      </c>
      <c r="D9" s="662" t="s">
        <v>1020</v>
      </c>
      <c r="E9" s="662" t="s">
        <v>1021</v>
      </c>
      <c r="F9" s="665"/>
      <c r="G9" s="665"/>
      <c r="H9" s="678">
        <v>0</v>
      </c>
      <c r="I9" s="665">
        <v>1</v>
      </c>
      <c r="J9" s="665">
        <v>70.06</v>
      </c>
      <c r="K9" s="678">
        <v>1</v>
      </c>
      <c r="L9" s="665">
        <v>1</v>
      </c>
      <c r="M9" s="666">
        <v>70.06</v>
      </c>
    </row>
    <row r="10" spans="1:13" ht="14.4" customHeight="1" x14ac:dyDescent="0.3">
      <c r="A10" s="661" t="s">
        <v>528</v>
      </c>
      <c r="B10" s="662" t="s">
        <v>1022</v>
      </c>
      <c r="C10" s="662" t="s">
        <v>769</v>
      </c>
      <c r="D10" s="662" t="s">
        <v>1023</v>
      </c>
      <c r="E10" s="662" t="s">
        <v>1024</v>
      </c>
      <c r="F10" s="665"/>
      <c r="G10" s="665"/>
      <c r="H10" s="678">
        <v>0</v>
      </c>
      <c r="I10" s="665">
        <v>1</v>
      </c>
      <c r="J10" s="665">
        <v>100.07000000000005</v>
      </c>
      <c r="K10" s="678">
        <v>1</v>
      </c>
      <c r="L10" s="665">
        <v>1</v>
      </c>
      <c r="M10" s="666">
        <v>100.07000000000005</v>
      </c>
    </row>
    <row r="11" spans="1:13" ht="14.4" customHeight="1" x14ac:dyDescent="0.3">
      <c r="A11" s="661" t="s">
        <v>528</v>
      </c>
      <c r="B11" s="662" t="s">
        <v>1022</v>
      </c>
      <c r="C11" s="662" t="s">
        <v>783</v>
      </c>
      <c r="D11" s="662" t="s">
        <v>784</v>
      </c>
      <c r="E11" s="662" t="s">
        <v>1025</v>
      </c>
      <c r="F11" s="665"/>
      <c r="G11" s="665"/>
      <c r="H11" s="678">
        <v>0</v>
      </c>
      <c r="I11" s="665">
        <v>1</v>
      </c>
      <c r="J11" s="665">
        <v>113.04999999999994</v>
      </c>
      <c r="K11" s="678">
        <v>1</v>
      </c>
      <c r="L11" s="665">
        <v>1</v>
      </c>
      <c r="M11" s="666">
        <v>113.04999999999994</v>
      </c>
    </row>
    <row r="12" spans="1:13" ht="14.4" customHeight="1" x14ac:dyDescent="0.3">
      <c r="A12" s="661" t="s">
        <v>528</v>
      </c>
      <c r="B12" s="662" t="s">
        <v>1022</v>
      </c>
      <c r="C12" s="662" t="s">
        <v>780</v>
      </c>
      <c r="D12" s="662" t="s">
        <v>781</v>
      </c>
      <c r="E12" s="662" t="s">
        <v>1026</v>
      </c>
      <c r="F12" s="665"/>
      <c r="G12" s="665"/>
      <c r="H12" s="678">
        <v>0</v>
      </c>
      <c r="I12" s="665">
        <v>5</v>
      </c>
      <c r="J12" s="665">
        <v>248.01999999999998</v>
      </c>
      <c r="K12" s="678">
        <v>1</v>
      </c>
      <c r="L12" s="665">
        <v>5</v>
      </c>
      <c r="M12" s="666">
        <v>248.01999999999998</v>
      </c>
    </row>
    <row r="13" spans="1:13" ht="14.4" customHeight="1" x14ac:dyDescent="0.3">
      <c r="A13" s="661" t="s">
        <v>528</v>
      </c>
      <c r="B13" s="662" t="s">
        <v>1022</v>
      </c>
      <c r="C13" s="662" t="s">
        <v>786</v>
      </c>
      <c r="D13" s="662" t="s">
        <v>787</v>
      </c>
      <c r="E13" s="662" t="s">
        <v>1027</v>
      </c>
      <c r="F13" s="665"/>
      <c r="G13" s="665"/>
      <c r="H13" s="678">
        <v>0</v>
      </c>
      <c r="I13" s="665">
        <v>6</v>
      </c>
      <c r="J13" s="665">
        <v>378.65999999999997</v>
      </c>
      <c r="K13" s="678">
        <v>1</v>
      </c>
      <c r="L13" s="665">
        <v>6</v>
      </c>
      <c r="M13" s="666">
        <v>378.65999999999997</v>
      </c>
    </row>
    <row r="14" spans="1:13" ht="14.4" customHeight="1" x14ac:dyDescent="0.3">
      <c r="A14" s="661" t="s">
        <v>528</v>
      </c>
      <c r="B14" s="662" t="s">
        <v>1022</v>
      </c>
      <c r="C14" s="662" t="s">
        <v>766</v>
      </c>
      <c r="D14" s="662" t="s">
        <v>1023</v>
      </c>
      <c r="E14" s="662" t="s">
        <v>1028</v>
      </c>
      <c r="F14" s="665"/>
      <c r="G14" s="665"/>
      <c r="H14" s="678">
        <v>0</v>
      </c>
      <c r="I14" s="665">
        <v>4</v>
      </c>
      <c r="J14" s="665">
        <v>246.11609920077302</v>
      </c>
      <c r="K14" s="678">
        <v>1</v>
      </c>
      <c r="L14" s="665">
        <v>4</v>
      </c>
      <c r="M14" s="666">
        <v>246.11609920077302</v>
      </c>
    </row>
    <row r="15" spans="1:13" ht="14.4" customHeight="1" x14ac:dyDescent="0.3">
      <c r="A15" s="661" t="s">
        <v>528</v>
      </c>
      <c r="B15" s="662" t="s">
        <v>1022</v>
      </c>
      <c r="C15" s="662" t="s">
        <v>773</v>
      </c>
      <c r="D15" s="662" t="s">
        <v>1023</v>
      </c>
      <c r="E15" s="662" t="s">
        <v>1029</v>
      </c>
      <c r="F15" s="665"/>
      <c r="G15" s="665"/>
      <c r="H15" s="678">
        <v>0</v>
      </c>
      <c r="I15" s="665">
        <v>1</v>
      </c>
      <c r="J15" s="665">
        <v>102.89000000000003</v>
      </c>
      <c r="K15" s="678">
        <v>1</v>
      </c>
      <c r="L15" s="665">
        <v>1</v>
      </c>
      <c r="M15" s="666">
        <v>102.89000000000003</v>
      </c>
    </row>
    <row r="16" spans="1:13" ht="14.4" customHeight="1" x14ac:dyDescent="0.3">
      <c r="A16" s="661" t="s">
        <v>528</v>
      </c>
      <c r="B16" s="662" t="s">
        <v>1030</v>
      </c>
      <c r="C16" s="662" t="s">
        <v>791</v>
      </c>
      <c r="D16" s="662" t="s">
        <v>1031</v>
      </c>
      <c r="E16" s="662" t="s">
        <v>1032</v>
      </c>
      <c r="F16" s="665"/>
      <c r="G16" s="665"/>
      <c r="H16" s="678">
        <v>0</v>
      </c>
      <c r="I16" s="665">
        <v>2</v>
      </c>
      <c r="J16" s="665">
        <v>231.88</v>
      </c>
      <c r="K16" s="678">
        <v>1</v>
      </c>
      <c r="L16" s="665">
        <v>2</v>
      </c>
      <c r="M16" s="666">
        <v>231.88</v>
      </c>
    </row>
    <row r="17" spans="1:13" ht="14.4" customHeight="1" x14ac:dyDescent="0.3">
      <c r="A17" s="661" t="s">
        <v>528</v>
      </c>
      <c r="B17" s="662" t="s">
        <v>1033</v>
      </c>
      <c r="C17" s="662" t="s">
        <v>759</v>
      </c>
      <c r="D17" s="662" t="s">
        <v>760</v>
      </c>
      <c r="E17" s="662" t="s">
        <v>1034</v>
      </c>
      <c r="F17" s="665"/>
      <c r="G17" s="665"/>
      <c r="H17" s="678">
        <v>0</v>
      </c>
      <c r="I17" s="665">
        <v>2</v>
      </c>
      <c r="J17" s="665">
        <v>117.47999999999999</v>
      </c>
      <c r="K17" s="678">
        <v>1</v>
      </c>
      <c r="L17" s="665">
        <v>2</v>
      </c>
      <c r="M17" s="666">
        <v>117.47999999999999</v>
      </c>
    </row>
    <row r="18" spans="1:13" ht="14.4" customHeight="1" x14ac:dyDescent="0.3">
      <c r="A18" s="661" t="s">
        <v>528</v>
      </c>
      <c r="B18" s="662" t="s">
        <v>1035</v>
      </c>
      <c r="C18" s="662" t="s">
        <v>755</v>
      </c>
      <c r="D18" s="662" t="s">
        <v>756</v>
      </c>
      <c r="E18" s="662" t="s">
        <v>1036</v>
      </c>
      <c r="F18" s="665"/>
      <c r="G18" s="665"/>
      <c r="H18" s="678">
        <v>0</v>
      </c>
      <c r="I18" s="665">
        <v>2</v>
      </c>
      <c r="J18" s="665">
        <v>60.44000000000004</v>
      </c>
      <c r="K18" s="678">
        <v>1</v>
      </c>
      <c r="L18" s="665">
        <v>2</v>
      </c>
      <c r="M18" s="666">
        <v>60.44000000000004</v>
      </c>
    </row>
    <row r="19" spans="1:13" ht="14.4" customHeight="1" x14ac:dyDescent="0.3">
      <c r="A19" s="661" t="s">
        <v>533</v>
      </c>
      <c r="B19" s="662" t="s">
        <v>1037</v>
      </c>
      <c r="C19" s="662" t="s">
        <v>799</v>
      </c>
      <c r="D19" s="662" t="s">
        <v>1038</v>
      </c>
      <c r="E19" s="662" t="s">
        <v>1039</v>
      </c>
      <c r="F19" s="665"/>
      <c r="G19" s="665"/>
      <c r="H19" s="678">
        <v>0</v>
      </c>
      <c r="I19" s="665">
        <v>1</v>
      </c>
      <c r="J19" s="665">
        <v>133.59510204081633</v>
      </c>
      <c r="K19" s="678">
        <v>1</v>
      </c>
      <c r="L19" s="665">
        <v>1</v>
      </c>
      <c r="M19" s="666">
        <v>133.59510204081633</v>
      </c>
    </row>
    <row r="20" spans="1:13" ht="14.4" customHeight="1" x14ac:dyDescent="0.3">
      <c r="A20" s="661" t="s">
        <v>533</v>
      </c>
      <c r="B20" s="662" t="s">
        <v>1037</v>
      </c>
      <c r="C20" s="662" t="s">
        <v>803</v>
      </c>
      <c r="D20" s="662" t="s">
        <v>1038</v>
      </c>
      <c r="E20" s="662" t="s">
        <v>1040</v>
      </c>
      <c r="F20" s="665">
        <v>1</v>
      </c>
      <c r="G20" s="665">
        <v>134.57</v>
      </c>
      <c r="H20" s="678">
        <v>1</v>
      </c>
      <c r="I20" s="665"/>
      <c r="J20" s="665"/>
      <c r="K20" s="678">
        <v>0</v>
      </c>
      <c r="L20" s="665">
        <v>1</v>
      </c>
      <c r="M20" s="666">
        <v>134.57</v>
      </c>
    </row>
    <row r="21" spans="1:13" ht="14.4" customHeight="1" x14ac:dyDescent="0.3">
      <c r="A21" s="661" t="s">
        <v>533</v>
      </c>
      <c r="B21" s="662" t="s">
        <v>1037</v>
      </c>
      <c r="C21" s="662" t="s">
        <v>795</v>
      </c>
      <c r="D21" s="662" t="s">
        <v>1038</v>
      </c>
      <c r="E21" s="662" t="s">
        <v>1041</v>
      </c>
      <c r="F21" s="665">
        <v>1</v>
      </c>
      <c r="G21" s="665">
        <v>150.03</v>
      </c>
      <c r="H21" s="678">
        <v>1</v>
      </c>
      <c r="I21" s="665"/>
      <c r="J21" s="665"/>
      <c r="K21" s="678">
        <v>0</v>
      </c>
      <c r="L21" s="665">
        <v>1</v>
      </c>
      <c r="M21" s="666">
        <v>150.03</v>
      </c>
    </row>
    <row r="22" spans="1:13" ht="14.4" customHeight="1" x14ac:dyDescent="0.3">
      <c r="A22" s="661" t="s">
        <v>533</v>
      </c>
      <c r="B22" s="662" t="s">
        <v>1042</v>
      </c>
      <c r="C22" s="662" t="s">
        <v>898</v>
      </c>
      <c r="D22" s="662" t="s">
        <v>899</v>
      </c>
      <c r="E22" s="662" t="s">
        <v>1043</v>
      </c>
      <c r="F22" s="665"/>
      <c r="G22" s="665"/>
      <c r="H22" s="678">
        <v>0</v>
      </c>
      <c r="I22" s="665">
        <v>1</v>
      </c>
      <c r="J22" s="665">
        <v>50.17</v>
      </c>
      <c r="K22" s="678">
        <v>1</v>
      </c>
      <c r="L22" s="665">
        <v>1</v>
      </c>
      <c r="M22" s="666">
        <v>50.17</v>
      </c>
    </row>
    <row r="23" spans="1:13" ht="14.4" customHeight="1" x14ac:dyDescent="0.3">
      <c r="A23" s="661" t="s">
        <v>539</v>
      </c>
      <c r="B23" s="662" t="s">
        <v>1037</v>
      </c>
      <c r="C23" s="662" t="s">
        <v>963</v>
      </c>
      <c r="D23" s="662" t="s">
        <v>1044</v>
      </c>
      <c r="E23" s="662" t="s">
        <v>1045</v>
      </c>
      <c r="F23" s="665"/>
      <c r="G23" s="665"/>
      <c r="H23" s="678">
        <v>0</v>
      </c>
      <c r="I23" s="665">
        <v>1</v>
      </c>
      <c r="J23" s="665">
        <v>330.99014597110875</v>
      </c>
      <c r="K23" s="678">
        <v>1</v>
      </c>
      <c r="L23" s="665">
        <v>1</v>
      </c>
      <c r="M23" s="666">
        <v>330.99014597110875</v>
      </c>
    </row>
    <row r="24" spans="1:13" ht="14.4" customHeight="1" x14ac:dyDescent="0.3">
      <c r="A24" s="661" t="s">
        <v>539</v>
      </c>
      <c r="B24" s="662" t="s">
        <v>1046</v>
      </c>
      <c r="C24" s="662" t="s">
        <v>987</v>
      </c>
      <c r="D24" s="662" t="s">
        <v>986</v>
      </c>
      <c r="E24" s="662" t="s">
        <v>1047</v>
      </c>
      <c r="F24" s="665"/>
      <c r="G24" s="665"/>
      <c r="H24" s="678">
        <v>0</v>
      </c>
      <c r="I24" s="665">
        <v>75</v>
      </c>
      <c r="J24" s="665">
        <v>2796158.3013980812</v>
      </c>
      <c r="K24" s="678">
        <v>1</v>
      </c>
      <c r="L24" s="665">
        <v>75</v>
      </c>
      <c r="M24" s="666">
        <v>2796158.3013980812</v>
      </c>
    </row>
    <row r="25" spans="1:13" ht="14.4" customHeight="1" x14ac:dyDescent="0.3">
      <c r="A25" s="661" t="s">
        <v>539</v>
      </c>
      <c r="B25" s="662" t="s">
        <v>1046</v>
      </c>
      <c r="C25" s="662" t="s">
        <v>978</v>
      </c>
      <c r="D25" s="662" t="s">
        <v>986</v>
      </c>
      <c r="E25" s="662" t="s">
        <v>1048</v>
      </c>
      <c r="F25" s="665"/>
      <c r="G25" s="665"/>
      <c r="H25" s="678">
        <v>0</v>
      </c>
      <c r="I25" s="665">
        <v>9</v>
      </c>
      <c r="J25" s="665">
        <v>41144.595697902711</v>
      </c>
      <c r="K25" s="678">
        <v>1</v>
      </c>
      <c r="L25" s="665">
        <v>9</v>
      </c>
      <c r="M25" s="666">
        <v>41144.595697902711</v>
      </c>
    </row>
    <row r="26" spans="1:13" ht="14.4" customHeight="1" x14ac:dyDescent="0.3">
      <c r="A26" s="661" t="s">
        <v>539</v>
      </c>
      <c r="B26" s="662" t="s">
        <v>1046</v>
      </c>
      <c r="C26" s="662" t="s">
        <v>982</v>
      </c>
      <c r="D26" s="662" t="s">
        <v>986</v>
      </c>
      <c r="E26" s="662" t="s">
        <v>1049</v>
      </c>
      <c r="F26" s="665"/>
      <c r="G26" s="665"/>
      <c r="H26" s="678">
        <v>0</v>
      </c>
      <c r="I26" s="665">
        <v>8</v>
      </c>
      <c r="J26" s="665">
        <v>67149.991789108346</v>
      </c>
      <c r="K26" s="678">
        <v>1</v>
      </c>
      <c r="L26" s="665">
        <v>8</v>
      </c>
      <c r="M26" s="666">
        <v>67149.991789108346</v>
      </c>
    </row>
    <row r="27" spans="1:13" ht="14.4" customHeight="1" thickBot="1" x14ac:dyDescent="0.35">
      <c r="A27" s="667" t="s">
        <v>539</v>
      </c>
      <c r="B27" s="668" t="s">
        <v>1046</v>
      </c>
      <c r="C27" s="668" t="s">
        <v>985</v>
      </c>
      <c r="D27" s="668" t="s">
        <v>986</v>
      </c>
      <c r="E27" s="668" t="s">
        <v>1050</v>
      </c>
      <c r="F27" s="671"/>
      <c r="G27" s="671"/>
      <c r="H27" s="679">
        <v>0</v>
      </c>
      <c r="I27" s="671">
        <v>250</v>
      </c>
      <c r="J27" s="671">
        <v>450903.04287668719</v>
      </c>
      <c r="K27" s="679">
        <v>1</v>
      </c>
      <c r="L27" s="671">
        <v>250</v>
      </c>
      <c r="M27" s="672">
        <v>450903.04287668719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6" t="s">
        <v>263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2" t="s">
        <v>313</v>
      </c>
      <c r="B2" s="343"/>
      <c r="C2" s="343"/>
      <c r="D2" s="343"/>
      <c r="E2" s="343"/>
    </row>
    <row r="3" spans="1:17" ht="14.4" customHeight="1" thickBot="1" x14ac:dyDescent="0.35">
      <c r="A3" s="454" t="s">
        <v>3</v>
      </c>
      <c r="B3" s="458">
        <f>SUM(B6:B1048576)</f>
        <v>345</v>
      </c>
      <c r="C3" s="459">
        <f>SUM(C6:C1048576)</f>
        <v>5</v>
      </c>
      <c r="D3" s="459">
        <f>SUM(D6:D1048576)</f>
        <v>0</v>
      </c>
      <c r="E3" s="460">
        <f>SUM(E6:E1048576)</f>
        <v>8</v>
      </c>
      <c r="F3" s="457">
        <f>IF(SUM($B3:$E3)=0,"",B3/SUM($B3:$E3))</f>
        <v>0.96368715083798884</v>
      </c>
      <c r="G3" s="455">
        <f t="shared" ref="G3:I3" si="0">IF(SUM($B3:$E3)=0,"",C3/SUM($B3:$E3))</f>
        <v>1.3966480446927373E-2</v>
      </c>
      <c r="H3" s="455">
        <f t="shared" si="0"/>
        <v>0</v>
      </c>
      <c r="I3" s="456">
        <f t="shared" si="0"/>
        <v>2.23463687150838E-2</v>
      </c>
      <c r="J3" s="459">
        <f>SUM(J6:J1048576)</f>
        <v>117</v>
      </c>
      <c r="K3" s="459">
        <f>SUM(K6:K1048576)</f>
        <v>3</v>
      </c>
      <c r="L3" s="459">
        <f>SUM(L6:L1048576)</f>
        <v>0</v>
      </c>
      <c r="M3" s="460">
        <f>SUM(M6:M1048576)</f>
        <v>8</v>
      </c>
      <c r="N3" s="457">
        <f>IF(SUM($J3:$M3)=0,"",J3/SUM($J3:$M3))</f>
        <v>0.9140625</v>
      </c>
      <c r="O3" s="455">
        <f t="shared" ref="O3:Q3" si="1">IF(SUM($J3:$M3)=0,"",K3/SUM($J3:$M3))</f>
        <v>2.34375E-2</v>
      </c>
      <c r="P3" s="455">
        <f t="shared" si="1"/>
        <v>0</v>
      </c>
      <c r="Q3" s="456">
        <f t="shared" si="1"/>
        <v>6.25E-2</v>
      </c>
    </row>
    <row r="4" spans="1:17" ht="14.4" customHeight="1" thickBot="1" x14ac:dyDescent="0.35">
      <c r="A4" s="453"/>
      <c r="B4" s="529" t="s">
        <v>265</v>
      </c>
      <c r="C4" s="530"/>
      <c r="D4" s="530"/>
      <c r="E4" s="531"/>
      <c r="F4" s="526" t="s">
        <v>270</v>
      </c>
      <c r="G4" s="527"/>
      <c r="H4" s="527"/>
      <c r="I4" s="528"/>
      <c r="J4" s="529" t="s">
        <v>271</v>
      </c>
      <c r="K4" s="530"/>
      <c r="L4" s="530"/>
      <c r="M4" s="531"/>
      <c r="N4" s="526" t="s">
        <v>272</v>
      </c>
      <c r="O4" s="527"/>
      <c r="P4" s="527"/>
      <c r="Q4" s="528"/>
    </row>
    <row r="5" spans="1:17" ht="14.4" customHeight="1" thickBot="1" x14ac:dyDescent="0.35">
      <c r="A5" s="694" t="s">
        <v>264</v>
      </c>
      <c r="B5" s="695" t="s">
        <v>266</v>
      </c>
      <c r="C5" s="695" t="s">
        <v>267</v>
      </c>
      <c r="D5" s="695" t="s">
        <v>268</v>
      </c>
      <c r="E5" s="696" t="s">
        <v>269</v>
      </c>
      <c r="F5" s="697" t="s">
        <v>266</v>
      </c>
      <c r="G5" s="698" t="s">
        <v>267</v>
      </c>
      <c r="H5" s="698" t="s">
        <v>268</v>
      </c>
      <c r="I5" s="699" t="s">
        <v>269</v>
      </c>
      <c r="J5" s="695" t="s">
        <v>266</v>
      </c>
      <c r="K5" s="695" t="s">
        <v>267</v>
      </c>
      <c r="L5" s="695" t="s">
        <v>268</v>
      </c>
      <c r="M5" s="696" t="s">
        <v>269</v>
      </c>
      <c r="N5" s="697" t="s">
        <v>266</v>
      </c>
      <c r="O5" s="698" t="s">
        <v>267</v>
      </c>
      <c r="P5" s="698" t="s">
        <v>268</v>
      </c>
      <c r="Q5" s="699" t="s">
        <v>269</v>
      </c>
    </row>
    <row r="6" spans="1:17" ht="14.4" customHeight="1" x14ac:dyDescent="0.3">
      <c r="A6" s="703" t="s">
        <v>1052</v>
      </c>
      <c r="B6" s="709"/>
      <c r="C6" s="659"/>
      <c r="D6" s="659"/>
      <c r="E6" s="660"/>
      <c r="F6" s="706"/>
      <c r="G6" s="677"/>
      <c r="H6" s="677"/>
      <c r="I6" s="712"/>
      <c r="J6" s="709"/>
      <c r="K6" s="659"/>
      <c r="L6" s="659"/>
      <c r="M6" s="660"/>
      <c r="N6" s="706"/>
      <c r="O6" s="677"/>
      <c r="P6" s="677"/>
      <c r="Q6" s="700"/>
    </row>
    <row r="7" spans="1:17" ht="14.4" customHeight="1" x14ac:dyDescent="0.3">
      <c r="A7" s="704" t="s">
        <v>1053</v>
      </c>
      <c r="B7" s="710">
        <v>131</v>
      </c>
      <c r="C7" s="665">
        <v>4</v>
      </c>
      <c r="D7" s="665"/>
      <c r="E7" s="666"/>
      <c r="F7" s="707">
        <v>0.97037037037037033</v>
      </c>
      <c r="G7" s="678">
        <v>2.9629629629629631E-2</v>
      </c>
      <c r="H7" s="678">
        <v>0</v>
      </c>
      <c r="I7" s="713">
        <v>0</v>
      </c>
      <c r="J7" s="710">
        <v>19</v>
      </c>
      <c r="K7" s="665">
        <v>2</v>
      </c>
      <c r="L7" s="665"/>
      <c r="M7" s="666"/>
      <c r="N7" s="707">
        <v>0.90476190476190477</v>
      </c>
      <c r="O7" s="678">
        <v>9.5238095238095233E-2</v>
      </c>
      <c r="P7" s="678">
        <v>0</v>
      </c>
      <c r="Q7" s="701">
        <v>0</v>
      </c>
    </row>
    <row r="8" spans="1:17" ht="14.4" customHeight="1" x14ac:dyDescent="0.3">
      <c r="A8" s="704" t="s">
        <v>1054</v>
      </c>
      <c r="B8" s="710">
        <v>86</v>
      </c>
      <c r="C8" s="665"/>
      <c r="D8" s="665"/>
      <c r="E8" s="666"/>
      <c r="F8" s="707">
        <v>1</v>
      </c>
      <c r="G8" s="678">
        <v>0</v>
      </c>
      <c r="H8" s="678">
        <v>0</v>
      </c>
      <c r="I8" s="713">
        <v>0</v>
      </c>
      <c r="J8" s="710">
        <v>31</v>
      </c>
      <c r="K8" s="665"/>
      <c r="L8" s="665"/>
      <c r="M8" s="666"/>
      <c r="N8" s="707">
        <v>1</v>
      </c>
      <c r="O8" s="678">
        <v>0</v>
      </c>
      <c r="P8" s="678">
        <v>0</v>
      </c>
      <c r="Q8" s="701">
        <v>0</v>
      </c>
    </row>
    <row r="9" spans="1:17" ht="14.4" customHeight="1" x14ac:dyDescent="0.3">
      <c r="A9" s="704" t="s">
        <v>1055</v>
      </c>
      <c r="B9" s="710">
        <v>5</v>
      </c>
      <c r="C9" s="665"/>
      <c r="D9" s="665"/>
      <c r="E9" s="666"/>
      <c r="F9" s="707">
        <v>1</v>
      </c>
      <c r="G9" s="678">
        <v>0</v>
      </c>
      <c r="H9" s="678">
        <v>0</v>
      </c>
      <c r="I9" s="713">
        <v>0</v>
      </c>
      <c r="J9" s="710">
        <v>4</v>
      </c>
      <c r="K9" s="665"/>
      <c r="L9" s="665"/>
      <c r="M9" s="666"/>
      <c r="N9" s="707">
        <v>1</v>
      </c>
      <c r="O9" s="678">
        <v>0</v>
      </c>
      <c r="P9" s="678">
        <v>0</v>
      </c>
      <c r="Q9" s="701">
        <v>0</v>
      </c>
    </row>
    <row r="10" spans="1:17" ht="14.4" customHeight="1" x14ac:dyDescent="0.3">
      <c r="A10" s="704" t="s">
        <v>1056</v>
      </c>
      <c r="B10" s="710">
        <v>123</v>
      </c>
      <c r="C10" s="665">
        <v>1</v>
      </c>
      <c r="D10" s="665"/>
      <c r="E10" s="666"/>
      <c r="F10" s="707">
        <v>0.99193548387096775</v>
      </c>
      <c r="G10" s="678">
        <v>8.0645161290322578E-3</v>
      </c>
      <c r="H10" s="678">
        <v>0</v>
      </c>
      <c r="I10" s="713">
        <v>0</v>
      </c>
      <c r="J10" s="710">
        <v>63</v>
      </c>
      <c r="K10" s="665">
        <v>1</v>
      </c>
      <c r="L10" s="665"/>
      <c r="M10" s="666"/>
      <c r="N10" s="707">
        <v>0.984375</v>
      </c>
      <c r="O10" s="678">
        <v>1.5625E-2</v>
      </c>
      <c r="P10" s="678">
        <v>0</v>
      </c>
      <c r="Q10" s="701">
        <v>0</v>
      </c>
    </row>
    <row r="11" spans="1:17" ht="14.4" customHeight="1" thickBot="1" x14ac:dyDescent="0.35">
      <c r="A11" s="705" t="s">
        <v>1057</v>
      </c>
      <c r="B11" s="711"/>
      <c r="C11" s="671"/>
      <c r="D11" s="671"/>
      <c r="E11" s="672">
        <v>8</v>
      </c>
      <c r="F11" s="708">
        <v>0</v>
      </c>
      <c r="G11" s="679">
        <v>0</v>
      </c>
      <c r="H11" s="679">
        <v>0</v>
      </c>
      <c r="I11" s="714">
        <v>1</v>
      </c>
      <c r="J11" s="711"/>
      <c r="K11" s="671"/>
      <c r="L11" s="671"/>
      <c r="M11" s="672">
        <v>8</v>
      </c>
      <c r="N11" s="708">
        <v>0</v>
      </c>
      <c r="O11" s="679">
        <v>0</v>
      </c>
      <c r="P11" s="679">
        <v>0</v>
      </c>
      <c r="Q11" s="70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2" t="s">
        <v>313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5">
        <v>22</v>
      </c>
      <c r="B5" s="646" t="s">
        <v>522</v>
      </c>
      <c r="C5" s="649">
        <v>226465.40000000008</v>
      </c>
      <c r="D5" s="649">
        <v>2155</v>
      </c>
      <c r="E5" s="649">
        <v>99191.06</v>
      </c>
      <c r="F5" s="715">
        <v>0.43799653280368639</v>
      </c>
      <c r="G5" s="649">
        <v>1003</v>
      </c>
      <c r="H5" s="715">
        <v>0.46542923433874711</v>
      </c>
      <c r="I5" s="649">
        <v>127274.34000000008</v>
      </c>
      <c r="J5" s="715">
        <v>0.56200346719631356</v>
      </c>
      <c r="K5" s="649">
        <v>1152</v>
      </c>
      <c r="L5" s="715">
        <v>0.53457076566125294</v>
      </c>
      <c r="M5" s="649" t="s">
        <v>74</v>
      </c>
      <c r="N5" s="277"/>
    </row>
    <row r="6" spans="1:14" ht="14.4" customHeight="1" x14ac:dyDescent="0.3">
      <c r="A6" s="645">
        <v>22</v>
      </c>
      <c r="B6" s="646" t="s">
        <v>1058</v>
      </c>
      <c r="C6" s="649">
        <v>226465.40000000008</v>
      </c>
      <c r="D6" s="649">
        <v>2155</v>
      </c>
      <c r="E6" s="649">
        <v>99191.06</v>
      </c>
      <c r="F6" s="715">
        <v>0.43799653280368639</v>
      </c>
      <c r="G6" s="649">
        <v>1003</v>
      </c>
      <c r="H6" s="715">
        <v>0.46542923433874711</v>
      </c>
      <c r="I6" s="649">
        <v>127274.34000000008</v>
      </c>
      <c r="J6" s="715">
        <v>0.56200346719631356</v>
      </c>
      <c r="K6" s="649">
        <v>1152</v>
      </c>
      <c r="L6" s="715">
        <v>0.53457076566125294</v>
      </c>
      <c r="M6" s="649" t="s">
        <v>1</v>
      </c>
      <c r="N6" s="277"/>
    </row>
    <row r="7" spans="1:14" ht="14.4" customHeight="1" x14ac:dyDescent="0.3">
      <c r="A7" s="645" t="s">
        <v>521</v>
      </c>
      <c r="B7" s="646" t="s">
        <v>3</v>
      </c>
      <c r="C7" s="649">
        <v>226465.40000000008</v>
      </c>
      <c r="D7" s="649">
        <v>2155</v>
      </c>
      <c r="E7" s="649">
        <v>99191.06</v>
      </c>
      <c r="F7" s="715">
        <v>0.43799653280368639</v>
      </c>
      <c r="G7" s="649">
        <v>1003</v>
      </c>
      <c r="H7" s="715">
        <v>0.46542923433874711</v>
      </c>
      <c r="I7" s="649">
        <v>127274.34000000008</v>
      </c>
      <c r="J7" s="715">
        <v>0.56200346719631356</v>
      </c>
      <c r="K7" s="649">
        <v>1152</v>
      </c>
      <c r="L7" s="715">
        <v>0.53457076566125294</v>
      </c>
      <c r="M7" s="649" t="s">
        <v>527</v>
      </c>
      <c r="N7" s="277"/>
    </row>
    <row r="9" spans="1:14" ht="14.4" customHeight="1" x14ac:dyDescent="0.3">
      <c r="A9" s="645">
        <v>22</v>
      </c>
      <c r="B9" s="646" t="s">
        <v>522</v>
      </c>
      <c r="C9" s="649" t="s">
        <v>523</v>
      </c>
      <c r="D9" s="649" t="s">
        <v>523</v>
      </c>
      <c r="E9" s="649" t="s">
        <v>523</v>
      </c>
      <c r="F9" s="715" t="s">
        <v>523</v>
      </c>
      <c r="G9" s="649" t="s">
        <v>523</v>
      </c>
      <c r="H9" s="715" t="s">
        <v>523</v>
      </c>
      <c r="I9" s="649" t="s">
        <v>523</v>
      </c>
      <c r="J9" s="715" t="s">
        <v>523</v>
      </c>
      <c r="K9" s="649" t="s">
        <v>523</v>
      </c>
      <c r="L9" s="715" t="s">
        <v>523</v>
      </c>
      <c r="M9" s="649" t="s">
        <v>74</v>
      </c>
      <c r="N9" s="277"/>
    </row>
    <row r="10" spans="1:14" ht="14.4" customHeight="1" x14ac:dyDescent="0.3">
      <c r="A10" s="645" t="s">
        <v>1059</v>
      </c>
      <c r="B10" s="646" t="s">
        <v>1058</v>
      </c>
      <c r="C10" s="649">
        <v>27359.82</v>
      </c>
      <c r="D10" s="649">
        <v>243</v>
      </c>
      <c r="E10" s="649">
        <v>8928.2000000000007</v>
      </c>
      <c r="F10" s="715">
        <v>0.32632524629182502</v>
      </c>
      <c r="G10" s="649">
        <v>86</v>
      </c>
      <c r="H10" s="715">
        <v>0.35390946502057613</v>
      </c>
      <c r="I10" s="649">
        <v>18431.62</v>
      </c>
      <c r="J10" s="715">
        <v>0.67367475370817498</v>
      </c>
      <c r="K10" s="649">
        <v>157</v>
      </c>
      <c r="L10" s="715">
        <v>0.64609053497942381</v>
      </c>
      <c r="M10" s="649" t="s">
        <v>1</v>
      </c>
      <c r="N10" s="277"/>
    </row>
    <row r="11" spans="1:14" ht="14.4" customHeight="1" x14ac:dyDescent="0.3">
      <c r="A11" s="645" t="s">
        <v>1059</v>
      </c>
      <c r="B11" s="646" t="s">
        <v>1060</v>
      </c>
      <c r="C11" s="649">
        <v>27359.82</v>
      </c>
      <c r="D11" s="649">
        <v>243</v>
      </c>
      <c r="E11" s="649">
        <v>8928.2000000000007</v>
      </c>
      <c r="F11" s="715">
        <v>0.32632524629182502</v>
      </c>
      <c r="G11" s="649">
        <v>86</v>
      </c>
      <c r="H11" s="715">
        <v>0.35390946502057613</v>
      </c>
      <c r="I11" s="649">
        <v>18431.62</v>
      </c>
      <c r="J11" s="715">
        <v>0.67367475370817498</v>
      </c>
      <c r="K11" s="649">
        <v>157</v>
      </c>
      <c r="L11" s="715">
        <v>0.64609053497942381</v>
      </c>
      <c r="M11" s="649" t="s">
        <v>531</v>
      </c>
      <c r="N11" s="277"/>
    </row>
    <row r="12" spans="1:14" ht="14.4" customHeight="1" x14ac:dyDescent="0.3">
      <c r="A12" s="645" t="s">
        <v>523</v>
      </c>
      <c r="B12" s="646" t="s">
        <v>523</v>
      </c>
      <c r="C12" s="649" t="s">
        <v>523</v>
      </c>
      <c r="D12" s="649" t="s">
        <v>523</v>
      </c>
      <c r="E12" s="649" t="s">
        <v>523</v>
      </c>
      <c r="F12" s="715" t="s">
        <v>523</v>
      </c>
      <c r="G12" s="649" t="s">
        <v>523</v>
      </c>
      <c r="H12" s="715" t="s">
        <v>523</v>
      </c>
      <c r="I12" s="649" t="s">
        <v>523</v>
      </c>
      <c r="J12" s="715" t="s">
        <v>523</v>
      </c>
      <c r="K12" s="649" t="s">
        <v>523</v>
      </c>
      <c r="L12" s="715" t="s">
        <v>523</v>
      </c>
      <c r="M12" s="649" t="s">
        <v>532</v>
      </c>
      <c r="N12" s="277"/>
    </row>
    <row r="13" spans="1:14" ht="14.4" customHeight="1" x14ac:dyDescent="0.3">
      <c r="A13" s="645" t="s">
        <v>1061</v>
      </c>
      <c r="B13" s="646" t="s">
        <v>1058</v>
      </c>
      <c r="C13" s="649">
        <v>199105.58</v>
      </c>
      <c r="D13" s="649">
        <v>1912</v>
      </c>
      <c r="E13" s="649">
        <v>90262.859999999986</v>
      </c>
      <c r="F13" s="715">
        <v>0.45334168936902719</v>
      </c>
      <c r="G13" s="649">
        <v>917</v>
      </c>
      <c r="H13" s="715">
        <v>0.47960251046025104</v>
      </c>
      <c r="I13" s="649">
        <v>108842.72</v>
      </c>
      <c r="J13" s="715">
        <v>0.54665831063097281</v>
      </c>
      <c r="K13" s="649">
        <v>995</v>
      </c>
      <c r="L13" s="715">
        <v>0.52039748953974896</v>
      </c>
      <c r="M13" s="649" t="s">
        <v>1</v>
      </c>
      <c r="N13" s="277"/>
    </row>
    <row r="14" spans="1:14" ht="14.4" customHeight="1" x14ac:dyDescent="0.3">
      <c r="A14" s="645" t="s">
        <v>1061</v>
      </c>
      <c r="B14" s="646" t="s">
        <v>1062</v>
      </c>
      <c r="C14" s="649">
        <v>199105.58</v>
      </c>
      <c r="D14" s="649">
        <v>1912</v>
      </c>
      <c r="E14" s="649">
        <v>90262.859999999986</v>
      </c>
      <c r="F14" s="715">
        <v>0.45334168936902719</v>
      </c>
      <c r="G14" s="649">
        <v>917</v>
      </c>
      <c r="H14" s="715">
        <v>0.47960251046025104</v>
      </c>
      <c r="I14" s="649">
        <v>108842.72</v>
      </c>
      <c r="J14" s="715">
        <v>0.54665831063097281</v>
      </c>
      <c r="K14" s="649">
        <v>995</v>
      </c>
      <c r="L14" s="715">
        <v>0.52039748953974896</v>
      </c>
      <c r="M14" s="649" t="s">
        <v>531</v>
      </c>
      <c r="N14" s="277"/>
    </row>
    <row r="15" spans="1:14" ht="14.4" customHeight="1" x14ac:dyDescent="0.3">
      <c r="A15" s="645" t="s">
        <v>523</v>
      </c>
      <c r="B15" s="646" t="s">
        <v>523</v>
      </c>
      <c r="C15" s="649" t="s">
        <v>523</v>
      </c>
      <c r="D15" s="649" t="s">
        <v>523</v>
      </c>
      <c r="E15" s="649" t="s">
        <v>523</v>
      </c>
      <c r="F15" s="715" t="s">
        <v>523</v>
      </c>
      <c r="G15" s="649" t="s">
        <v>523</v>
      </c>
      <c r="H15" s="715" t="s">
        <v>523</v>
      </c>
      <c r="I15" s="649" t="s">
        <v>523</v>
      </c>
      <c r="J15" s="715" t="s">
        <v>523</v>
      </c>
      <c r="K15" s="649" t="s">
        <v>523</v>
      </c>
      <c r="L15" s="715" t="s">
        <v>523</v>
      </c>
      <c r="M15" s="649" t="s">
        <v>532</v>
      </c>
      <c r="N15" s="277"/>
    </row>
    <row r="16" spans="1:14" ht="14.4" customHeight="1" x14ac:dyDescent="0.3">
      <c r="A16" s="645" t="s">
        <v>521</v>
      </c>
      <c r="B16" s="646" t="s">
        <v>526</v>
      </c>
      <c r="C16" s="649">
        <v>226465.4</v>
      </c>
      <c r="D16" s="649">
        <v>2155</v>
      </c>
      <c r="E16" s="649">
        <v>99191.059999999983</v>
      </c>
      <c r="F16" s="715">
        <v>0.4379965328036865</v>
      </c>
      <c r="G16" s="649">
        <v>1003</v>
      </c>
      <c r="H16" s="715">
        <v>0.46542923433874711</v>
      </c>
      <c r="I16" s="649">
        <v>127274.34</v>
      </c>
      <c r="J16" s="715">
        <v>0.56200346719631344</v>
      </c>
      <c r="K16" s="649">
        <v>1152</v>
      </c>
      <c r="L16" s="715">
        <v>0.53457076566125294</v>
      </c>
      <c r="M16" s="649" t="s">
        <v>527</v>
      </c>
      <c r="N16" s="277"/>
    </row>
    <row r="17" spans="1:1" ht="14.4" customHeight="1" x14ac:dyDescent="0.3">
      <c r="A17" s="716" t="s">
        <v>1063</v>
      </c>
    </row>
    <row r="18" spans="1:1" ht="14.4" customHeight="1" x14ac:dyDescent="0.3">
      <c r="A18" s="717" t="s">
        <v>1064</v>
      </c>
    </row>
    <row r="19" spans="1:1" ht="14.4" customHeight="1" x14ac:dyDescent="0.3">
      <c r="A19" s="716" t="s">
        <v>1065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7" priority="15" stopIfTrue="1" operator="lessThan">
      <formula>0.6</formula>
    </cfRule>
  </conditionalFormatting>
  <conditionalFormatting sqref="B5:B7">
    <cfRule type="expression" dxfId="56" priority="10">
      <formula>AND(LEFT(M5,6)&lt;&gt;"mezera",M5&lt;&gt;"")</formula>
    </cfRule>
  </conditionalFormatting>
  <conditionalFormatting sqref="A5:A7">
    <cfRule type="expression" dxfId="55" priority="8">
      <formula>AND(M5&lt;&gt;"",M5&lt;&gt;"mezeraKL")</formula>
    </cfRule>
  </conditionalFormatting>
  <conditionalFormatting sqref="F5:F7">
    <cfRule type="cellIs" dxfId="54" priority="7" operator="lessThan">
      <formula>0.6</formula>
    </cfRule>
  </conditionalFormatting>
  <conditionalFormatting sqref="B5:L7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7">
    <cfRule type="expression" dxfId="51" priority="12">
      <formula>$M5&lt;&gt;""</formula>
    </cfRule>
  </conditionalFormatting>
  <conditionalFormatting sqref="B9:B16">
    <cfRule type="expression" dxfId="50" priority="4">
      <formula>AND(LEFT(M9,6)&lt;&gt;"mezera",M9&lt;&gt;"")</formula>
    </cfRule>
  </conditionalFormatting>
  <conditionalFormatting sqref="A9:A16">
    <cfRule type="expression" dxfId="49" priority="2">
      <formula>AND(M9&lt;&gt;"",M9&lt;&gt;"mezeraKL")</formula>
    </cfRule>
  </conditionalFormatting>
  <conditionalFormatting sqref="F9:F16">
    <cfRule type="cellIs" dxfId="48" priority="1" operator="lessThan">
      <formula>0.6</formula>
    </cfRule>
  </conditionalFormatting>
  <conditionalFormatting sqref="B9:L16">
    <cfRule type="expression" dxfId="47" priority="3">
      <formula>OR($M9="KL",$M9="SumaKL")</formula>
    </cfRule>
    <cfRule type="expression" dxfId="46" priority="5">
      <formula>$M9="SumaNS"</formula>
    </cfRule>
  </conditionalFormatting>
  <conditionalFormatting sqref="A9:L16">
    <cfRule type="expression" dxfId="4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2" t="s">
        <v>313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4" t="s">
        <v>167</v>
      </c>
      <c r="B4" s="695" t="s">
        <v>19</v>
      </c>
      <c r="C4" s="721"/>
      <c r="D4" s="695" t="s">
        <v>20</v>
      </c>
      <c r="E4" s="721"/>
      <c r="F4" s="695" t="s">
        <v>19</v>
      </c>
      <c r="G4" s="698" t="s">
        <v>2</v>
      </c>
      <c r="H4" s="695" t="s">
        <v>20</v>
      </c>
      <c r="I4" s="698" t="s">
        <v>2</v>
      </c>
      <c r="J4" s="695" t="s">
        <v>19</v>
      </c>
      <c r="K4" s="698" t="s">
        <v>2</v>
      </c>
      <c r="L4" s="695" t="s">
        <v>20</v>
      </c>
      <c r="M4" s="699" t="s">
        <v>2</v>
      </c>
    </row>
    <row r="5" spans="1:13" ht="14.4" customHeight="1" x14ac:dyDescent="0.3">
      <c r="A5" s="718" t="s">
        <v>1066</v>
      </c>
      <c r="B5" s="709">
        <v>45458.319999999992</v>
      </c>
      <c r="C5" s="656">
        <v>1</v>
      </c>
      <c r="D5" s="722">
        <v>438</v>
      </c>
      <c r="E5" s="725" t="s">
        <v>1066</v>
      </c>
      <c r="F5" s="709">
        <v>16103.599999999999</v>
      </c>
      <c r="G5" s="677">
        <v>0.35424978309801158</v>
      </c>
      <c r="H5" s="659">
        <v>163</v>
      </c>
      <c r="I5" s="700">
        <v>0.37214611872146119</v>
      </c>
      <c r="J5" s="728">
        <v>29354.719999999998</v>
      </c>
      <c r="K5" s="677">
        <v>0.64575021690198853</v>
      </c>
      <c r="L5" s="659">
        <v>275</v>
      </c>
      <c r="M5" s="700">
        <v>0.62785388127853881</v>
      </c>
    </row>
    <row r="6" spans="1:13" ht="14.4" customHeight="1" x14ac:dyDescent="0.3">
      <c r="A6" s="719" t="s">
        <v>1067</v>
      </c>
      <c r="B6" s="710">
        <v>22634.729999999996</v>
      </c>
      <c r="C6" s="662">
        <v>1</v>
      </c>
      <c r="D6" s="723">
        <v>197</v>
      </c>
      <c r="E6" s="726" t="s">
        <v>1067</v>
      </c>
      <c r="F6" s="710">
        <v>9220.3200000000015</v>
      </c>
      <c r="G6" s="678">
        <v>0.40735277160363759</v>
      </c>
      <c r="H6" s="665">
        <v>92</v>
      </c>
      <c r="I6" s="701">
        <v>0.46700507614213199</v>
      </c>
      <c r="J6" s="729">
        <v>13414.409999999996</v>
      </c>
      <c r="K6" s="678">
        <v>0.59264722839636252</v>
      </c>
      <c r="L6" s="665">
        <v>105</v>
      </c>
      <c r="M6" s="701">
        <v>0.53299492385786806</v>
      </c>
    </row>
    <row r="7" spans="1:13" ht="14.4" customHeight="1" x14ac:dyDescent="0.3">
      <c r="A7" s="719" t="s">
        <v>1068</v>
      </c>
      <c r="B7" s="710">
        <v>26860.430000000008</v>
      </c>
      <c r="C7" s="662">
        <v>1</v>
      </c>
      <c r="D7" s="723">
        <v>283</v>
      </c>
      <c r="E7" s="726" t="s">
        <v>1068</v>
      </c>
      <c r="F7" s="710">
        <v>11256.49</v>
      </c>
      <c r="G7" s="678">
        <v>0.41907333575821371</v>
      </c>
      <c r="H7" s="665">
        <v>123</v>
      </c>
      <c r="I7" s="701">
        <v>0.43462897526501765</v>
      </c>
      <c r="J7" s="729">
        <v>15603.940000000008</v>
      </c>
      <c r="K7" s="678">
        <v>0.58092666424178629</v>
      </c>
      <c r="L7" s="665">
        <v>160</v>
      </c>
      <c r="M7" s="701">
        <v>0.56537102473498235</v>
      </c>
    </row>
    <row r="8" spans="1:13" ht="14.4" customHeight="1" x14ac:dyDescent="0.3">
      <c r="A8" s="719" t="s">
        <v>1069</v>
      </c>
      <c r="B8" s="710">
        <v>1576.7800000000002</v>
      </c>
      <c r="C8" s="662">
        <v>1</v>
      </c>
      <c r="D8" s="723">
        <v>21</v>
      </c>
      <c r="E8" s="726" t="s">
        <v>1069</v>
      </c>
      <c r="F8" s="710">
        <v>1540.2400000000002</v>
      </c>
      <c r="G8" s="678">
        <v>0.97682619008358806</v>
      </c>
      <c r="H8" s="665">
        <v>20</v>
      </c>
      <c r="I8" s="701">
        <v>0.95238095238095233</v>
      </c>
      <c r="J8" s="729">
        <v>36.54</v>
      </c>
      <c r="K8" s="678">
        <v>2.3173809916411926E-2</v>
      </c>
      <c r="L8" s="665">
        <v>1</v>
      </c>
      <c r="M8" s="701">
        <v>4.7619047619047616E-2</v>
      </c>
    </row>
    <row r="9" spans="1:13" ht="14.4" customHeight="1" x14ac:dyDescent="0.3">
      <c r="A9" s="719" t="s">
        <v>1070</v>
      </c>
      <c r="B9" s="710">
        <v>26767.200000000004</v>
      </c>
      <c r="C9" s="662">
        <v>1</v>
      </c>
      <c r="D9" s="723">
        <v>245</v>
      </c>
      <c r="E9" s="726" t="s">
        <v>1070</v>
      </c>
      <c r="F9" s="710">
        <v>12712.290000000003</v>
      </c>
      <c r="G9" s="678">
        <v>0.47492042499775849</v>
      </c>
      <c r="H9" s="665">
        <v>123</v>
      </c>
      <c r="I9" s="701">
        <v>0.50204081632653064</v>
      </c>
      <c r="J9" s="729">
        <v>14054.910000000003</v>
      </c>
      <c r="K9" s="678">
        <v>0.52507957500224156</v>
      </c>
      <c r="L9" s="665">
        <v>122</v>
      </c>
      <c r="M9" s="701">
        <v>0.49795918367346936</v>
      </c>
    </row>
    <row r="10" spans="1:13" ht="14.4" customHeight="1" x14ac:dyDescent="0.3">
      <c r="A10" s="719" t="s">
        <v>1071</v>
      </c>
      <c r="B10" s="710">
        <v>680.56000000000006</v>
      </c>
      <c r="C10" s="662">
        <v>1</v>
      </c>
      <c r="D10" s="723">
        <v>5</v>
      </c>
      <c r="E10" s="726" t="s">
        <v>1071</v>
      </c>
      <c r="F10" s="710">
        <v>680.56000000000006</v>
      </c>
      <c r="G10" s="678">
        <v>1</v>
      </c>
      <c r="H10" s="665">
        <v>5</v>
      </c>
      <c r="I10" s="701">
        <v>1</v>
      </c>
      <c r="J10" s="729"/>
      <c r="K10" s="678">
        <v>0</v>
      </c>
      <c r="L10" s="665"/>
      <c r="M10" s="701">
        <v>0</v>
      </c>
    </row>
    <row r="11" spans="1:13" ht="14.4" customHeight="1" x14ac:dyDescent="0.3">
      <c r="A11" s="719" t="s">
        <v>1072</v>
      </c>
      <c r="B11" s="710">
        <v>2014.85</v>
      </c>
      <c r="C11" s="662">
        <v>1</v>
      </c>
      <c r="D11" s="723">
        <v>24</v>
      </c>
      <c r="E11" s="726" t="s">
        <v>1072</v>
      </c>
      <c r="F11" s="710">
        <v>1369.6</v>
      </c>
      <c r="G11" s="678">
        <v>0.67975283519865004</v>
      </c>
      <c r="H11" s="665">
        <v>17</v>
      </c>
      <c r="I11" s="701">
        <v>0.70833333333333337</v>
      </c>
      <c r="J11" s="729">
        <v>645.25</v>
      </c>
      <c r="K11" s="678">
        <v>0.32024716480135001</v>
      </c>
      <c r="L11" s="665">
        <v>7</v>
      </c>
      <c r="M11" s="701">
        <v>0.29166666666666669</v>
      </c>
    </row>
    <row r="12" spans="1:13" ht="14.4" customHeight="1" x14ac:dyDescent="0.3">
      <c r="A12" s="719" t="s">
        <v>1073</v>
      </c>
      <c r="B12" s="710">
        <v>44637.130000000012</v>
      </c>
      <c r="C12" s="662">
        <v>1</v>
      </c>
      <c r="D12" s="723">
        <v>488</v>
      </c>
      <c r="E12" s="726" t="s">
        <v>1073</v>
      </c>
      <c r="F12" s="710">
        <v>21933.770000000008</v>
      </c>
      <c r="G12" s="678">
        <v>0.49137948609151177</v>
      </c>
      <c r="H12" s="665">
        <v>258</v>
      </c>
      <c r="I12" s="701">
        <v>0.52868852459016391</v>
      </c>
      <c r="J12" s="729">
        <v>22703.360000000004</v>
      </c>
      <c r="K12" s="678">
        <v>0.50862051390848828</v>
      </c>
      <c r="L12" s="665">
        <v>230</v>
      </c>
      <c r="M12" s="701">
        <v>0.47131147540983609</v>
      </c>
    </row>
    <row r="13" spans="1:13" ht="14.4" customHeight="1" x14ac:dyDescent="0.3">
      <c r="A13" s="719" t="s">
        <v>1074</v>
      </c>
      <c r="B13" s="710">
        <v>2537.3500000000004</v>
      </c>
      <c r="C13" s="662">
        <v>1</v>
      </c>
      <c r="D13" s="723">
        <v>6</v>
      </c>
      <c r="E13" s="726" t="s">
        <v>1074</v>
      </c>
      <c r="F13" s="710">
        <v>2537.3500000000004</v>
      </c>
      <c r="G13" s="678">
        <v>1</v>
      </c>
      <c r="H13" s="665">
        <v>6</v>
      </c>
      <c r="I13" s="701">
        <v>1</v>
      </c>
      <c r="J13" s="729"/>
      <c r="K13" s="678">
        <v>0</v>
      </c>
      <c r="L13" s="665"/>
      <c r="M13" s="701">
        <v>0</v>
      </c>
    </row>
    <row r="14" spans="1:13" ht="14.4" customHeight="1" x14ac:dyDescent="0.3">
      <c r="A14" s="719" t="s">
        <v>1075</v>
      </c>
      <c r="B14" s="710">
        <v>30338.619999999995</v>
      </c>
      <c r="C14" s="662">
        <v>1</v>
      </c>
      <c r="D14" s="723">
        <v>242</v>
      </c>
      <c r="E14" s="726" t="s">
        <v>1075</v>
      </c>
      <c r="F14" s="710">
        <v>12973.709999999997</v>
      </c>
      <c r="G14" s="678">
        <v>0.42763019544066272</v>
      </c>
      <c r="H14" s="665">
        <v>107</v>
      </c>
      <c r="I14" s="701">
        <v>0.44214876033057854</v>
      </c>
      <c r="J14" s="729">
        <v>17364.909999999996</v>
      </c>
      <c r="K14" s="678">
        <v>0.57236980455933717</v>
      </c>
      <c r="L14" s="665">
        <v>135</v>
      </c>
      <c r="M14" s="701">
        <v>0.55785123966942152</v>
      </c>
    </row>
    <row r="15" spans="1:13" ht="14.4" customHeight="1" thickBot="1" x14ac:dyDescent="0.35">
      <c r="A15" s="720" t="s">
        <v>1076</v>
      </c>
      <c r="B15" s="711">
        <v>22959.43</v>
      </c>
      <c r="C15" s="668">
        <v>1</v>
      </c>
      <c r="D15" s="724">
        <v>206</v>
      </c>
      <c r="E15" s="727" t="s">
        <v>1076</v>
      </c>
      <c r="F15" s="711">
        <v>8863.130000000001</v>
      </c>
      <c r="G15" s="679">
        <v>0.38603440939082551</v>
      </c>
      <c r="H15" s="671">
        <v>89</v>
      </c>
      <c r="I15" s="702">
        <v>0.43203883495145629</v>
      </c>
      <c r="J15" s="730">
        <v>14096.300000000001</v>
      </c>
      <c r="K15" s="679">
        <v>0.61396559060917455</v>
      </c>
      <c r="L15" s="671">
        <v>117</v>
      </c>
      <c r="M15" s="702">
        <v>0.56796116504854366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3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07" t="s">
        <v>1626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2" t="s">
        <v>313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226465.39999999991</v>
      </c>
      <c r="N3" s="70">
        <f>SUBTOTAL(9,N7:N1048576)</f>
        <v>2839</v>
      </c>
      <c r="O3" s="70">
        <f>SUBTOTAL(9,O7:O1048576)</f>
        <v>2155</v>
      </c>
      <c r="P3" s="70">
        <f>SUBTOTAL(9,P7:P1048576)</f>
        <v>99191.06</v>
      </c>
      <c r="Q3" s="71">
        <f>IF(M3=0,0,P3/M3)</f>
        <v>0.43799653280368672</v>
      </c>
      <c r="R3" s="70">
        <f>SUBTOTAL(9,R7:R1048576)</f>
        <v>1320</v>
      </c>
      <c r="S3" s="71">
        <f>IF(N3=0,0,R3/N3)</f>
        <v>0.46495244804508629</v>
      </c>
      <c r="T3" s="70">
        <f>SUBTOTAL(9,T7:T1048576)</f>
        <v>1003</v>
      </c>
      <c r="U3" s="72">
        <f>IF(O3=0,0,T3/O3)</f>
        <v>0.46542923433874711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7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193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22</v>
      </c>
      <c r="B7" s="737" t="s">
        <v>522</v>
      </c>
      <c r="C7" s="737" t="s">
        <v>1059</v>
      </c>
      <c r="D7" s="738" t="s">
        <v>1624</v>
      </c>
      <c r="E7" s="739" t="s">
        <v>1066</v>
      </c>
      <c r="F7" s="737" t="s">
        <v>1058</v>
      </c>
      <c r="G7" s="737" t="s">
        <v>1077</v>
      </c>
      <c r="H7" s="737" t="s">
        <v>523</v>
      </c>
      <c r="I7" s="737" t="s">
        <v>1078</v>
      </c>
      <c r="J7" s="737" t="s">
        <v>1079</v>
      </c>
      <c r="K7" s="737"/>
      <c r="L7" s="740">
        <v>0</v>
      </c>
      <c r="M7" s="740">
        <v>0</v>
      </c>
      <c r="N7" s="737">
        <v>1</v>
      </c>
      <c r="O7" s="741">
        <v>0.5</v>
      </c>
      <c r="P7" s="740"/>
      <c r="Q7" s="742"/>
      <c r="R7" s="737"/>
      <c r="S7" s="742">
        <v>0</v>
      </c>
      <c r="T7" s="741"/>
      <c r="U7" s="235">
        <v>0</v>
      </c>
    </row>
    <row r="8" spans="1:21" ht="14.4" customHeight="1" x14ac:dyDescent="0.3">
      <c r="A8" s="661">
        <v>22</v>
      </c>
      <c r="B8" s="662" t="s">
        <v>522</v>
      </c>
      <c r="C8" s="662" t="s">
        <v>1059</v>
      </c>
      <c r="D8" s="743" t="s">
        <v>1624</v>
      </c>
      <c r="E8" s="744" t="s">
        <v>1066</v>
      </c>
      <c r="F8" s="662" t="s">
        <v>1058</v>
      </c>
      <c r="G8" s="662" t="s">
        <v>1080</v>
      </c>
      <c r="H8" s="662" t="s">
        <v>753</v>
      </c>
      <c r="I8" s="662" t="s">
        <v>1081</v>
      </c>
      <c r="J8" s="662" t="s">
        <v>1023</v>
      </c>
      <c r="K8" s="662" t="s">
        <v>1082</v>
      </c>
      <c r="L8" s="663">
        <v>0</v>
      </c>
      <c r="M8" s="663">
        <v>0</v>
      </c>
      <c r="N8" s="662">
        <v>3</v>
      </c>
      <c r="O8" s="745">
        <v>3</v>
      </c>
      <c r="P8" s="663">
        <v>0</v>
      </c>
      <c r="Q8" s="678"/>
      <c r="R8" s="662">
        <v>1</v>
      </c>
      <c r="S8" s="678">
        <v>0.33333333333333331</v>
      </c>
      <c r="T8" s="745">
        <v>1</v>
      </c>
      <c r="U8" s="701">
        <v>0.33333333333333331</v>
      </c>
    </row>
    <row r="9" spans="1:21" ht="14.4" customHeight="1" x14ac:dyDescent="0.3">
      <c r="A9" s="661">
        <v>22</v>
      </c>
      <c r="B9" s="662" t="s">
        <v>522</v>
      </c>
      <c r="C9" s="662" t="s">
        <v>1059</v>
      </c>
      <c r="D9" s="743" t="s">
        <v>1624</v>
      </c>
      <c r="E9" s="744" t="s">
        <v>1066</v>
      </c>
      <c r="F9" s="662" t="s">
        <v>1058</v>
      </c>
      <c r="G9" s="662" t="s">
        <v>1080</v>
      </c>
      <c r="H9" s="662" t="s">
        <v>523</v>
      </c>
      <c r="I9" s="662" t="s">
        <v>1083</v>
      </c>
      <c r="J9" s="662" t="s">
        <v>1023</v>
      </c>
      <c r="K9" s="662" t="s">
        <v>1084</v>
      </c>
      <c r="L9" s="663">
        <v>0</v>
      </c>
      <c r="M9" s="663">
        <v>0</v>
      </c>
      <c r="N9" s="662">
        <v>2</v>
      </c>
      <c r="O9" s="745">
        <v>1</v>
      </c>
      <c r="P9" s="663">
        <v>0</v>
      </c>
      <c r="Q9" s="678"/>
      <c r="R9" s="662">
        <v>1</v>
      </c>
      <c r="S9" s="678">
        <v>0.5</v>
      </c>
      <c r="T9" s="745">
        <v>0.5</v>
      </c>
      <c r="U9" s="701">
        <v>0.5</v>
      </c>
    </row>
    <row r="10" spans="1:21" ht="14.4" customHeight="1" x14ac:dyDescent="0.3">
      <c r="A10" s="661">
        <v>22</v>
      </c>
      <c r="B10" s="662" t="s">
        <v>522</v>
      </c>
      <c r="C10" s="662" t="s">
        <v>1059</v>
      </c>
      <c r="D10" s="743" t="s">
        <v>1624</v>
      </c>
      <c r="E10" s="744" t="s">
        <v>1066</v>
      </c>
      <c r="F10" s="662" t="s">
        <v>1058</v>
      </c>
      <c r="G10" s="662" t="s">
        <v>1080</v>
      </c>
      <c r="H10" s="662" t="s">
        <v>753</v>
      </c>
      <c r="I10" s="662" t="s">
        <v>1085</v>
      </c>
      <c r="J10" s="662" t="s">
        <v>1023</v>
      </c>
      <c r="K10" s="662" t="s">
        <v>1086</v>
      </c>
      <c r="L10" s="663">
        <v>0</v>
      </c>
      <c r="M10" s="663">
        <v>0</v>
      </c>
      <c r="N10" s="662">
        <v>7</v>
      </c>
      <c r="O10" s="745">
        <v>6.5</v>
      </c>
      <c r="P10" s="663">
        <v>0</v>
      </c>
      <c r="Q10" s="678"/>
      <c r="R10" s="662">
        <v>4</v>
      </c>
      <c r="S10" s="678">
        <v>0.5714285714285714</v>
      </c>
      <c r="T10" s="745">
        <v>3.5</v>
      </c>
      <c r="U10" s="701">
        <v>0.53846153846153844</v>
      </c>
    </row>
    <row r="11" spans="1:21" ht="14.4" customHeight="1" x14ac:dyDescent="0.3">
      <c r="A11" s="661">
        <v>22</v>
      </c>
      <c r="B11" s="662" t="s">
        <v>522</v>
      </c>
      <c r="C11" s="662" t="s">
        <v>1059</v>
      </c>
      <c r="D11" s="743" t="s">
        <v>1624</v>
      </c>
      <c r="E11" s="744" t="s">
        <v>1066</v>
      </c>
      <c r="F11" s="662" t="s">
        <v>1058</v>
      </c>
      <c r="G11" s="662" t="s">
        <v>1080</v>
      </c>
      <c r="H11" s="662" t="s">
        <v>753</v>
      </c>
      <c r="I11" s="662" t="s">
        <v>1087</v>
      </c>
      <c r="J11" s="662" t="s">
        <v>1023</v>
      </c>
      <c r="K11" s="662" t="s">
        <v>1088</v>
      </c>
      <c r="L11" s="663">
        <v>108.26</v>
      </c>
      <c r="M11" s="663">
        <v>108.26</v>
      </c>
      <c r="N11" s="662">
        <v>1</v>
      </c>
      <c r="O11" s="745">
        <v>1</v>
      </c>
      <c r="P11" s="663"/>
      <c r="Q11" s="678">
        <v>0</v>
      </c>
      <c r="R11" s="662"/>
      <c r="S11" s="678">
        <v>0</v>
      </c>
      <c r="T11" s="745"/>
      <c r="U11" s="701">
        <v>0</v>
      </c>
    </row>
    <row r="12" spans="1:21" ht="14.4" customHeight="1" x14ac:dyDescent="0.3">
      <c r="A12" s="661">
        <v>22</v>
      </c>
      <c r="B12" s="662" t="s">
        <v>522</v>
      </c>
      <c r="C12" s="662" t="s">
        <v>1059</v>
      </c>
      <c r="D12" s="743" t="s">
        <v>1624</v>
      </c>
      <c r="E12" s="744" t="s">
        <v>1066</v>
      </c>
      <c r="F12" s="662" t="s">
        <v>1058</v>
      </c>
      <c r="G12" s="662" t="s">
        <v>1080</v>
      </c>
      <c r="H12" s="662" t="s">
        <v>753</v>
      </c>
      <c r="I12" s="662" t="s">
        <v>783</v>
      </c>
      <c r="J12" s="662" t="s">
        <v>784</v>
      </c>
      <c r="K12" s="662" t="s">
        <v>1025</v>
      </c>
      <c r="L12" s="663">
        <v>98.78</v>
      </c>
      <c r="M12" s="663">
        <v>1975.6</v>
      </c>
      <c r="N12" s="662">
        <v>20</v>
      </c>
      <c r="O12" s="745">
        <v>16.5</v>
      </c>
      <c r="P12" s="663">
        <v>493.9</v>
      </c>
      <c r="Q12" s="678">
        <v>0.25</v>
      </c>
      <c r="R12" s="662">
        <v>5</v>
      </c>
      <c r="S12" s="678">
        <v>0.25</v>
      </c>
      <c r="T12" s="745">
        <v>5</v>
      </c>
      <c r="U12" s="701">
        <v>0.30303030303030304</v>
      </c>
    </row>
    <row r="13" spans="1:21" ht="14.4" customHeight="1" x14ac:dyDescent="0.3">
      <c r="A13" s="661">
        <v>22</v>
      </c>
      <c r="B13" s="662" t="s">
        <v>522</v>
      </c>
      <c r="C13" s="662" t="s">
        <v>1059</v>
      </c>
      <c r="D13" s="743" t="s">
        <v>1624</v>
      </c>
      <c r="E13" s="744" t="s">
        <v>1066</v>
      </c>
      <c r="F13" s="662" t="s">
        <v>1058</v>
      </c>
      <c r="G13" s="662" t="s">
        <v>1080</v>
      </c>
      <c r="H13" s="662" t="s">
        <v>753</v>
      </c>
      <c r="I13" s="662" t="s">
        <v>1089</v>
      </c>
      <c r="J13" s="662" t="s">
        <v>1090</v>
      </c>
      <c r="K13" s="662" t="s">
        <v>1091</v>
      </c>
      <c r="L13" s="663">
        <v>118.54</v>
      </c>
      <c r="M13" s="663">
        <v>2726.4199999999996</v>
      </c>
      <c r="N13" s="662">
        <v>23</v>
      </c>
      <c r="O13" s="745">
        <v>20</v>
      </c>
      <c r="P13" s="663">
        <v>474.16</v>
      </c>
      <c r="Q13" s="678">
        <v>0.17391304347826089</v>
      </c>
      <c r="R13" s="662">
        <v>4</v>
      </c>
      <c r="S13" s="678">
        <v>0.17391304347826086</v>
      </c>
      <c r="T13" s="745">
        <v>3</v>
      </c>
      <c r="U13" s="701">
        <v>0.15</v>
      </c>
    </row>
    <row r="14" spans="1:21" ht="14.4" customHeight="1" x14ac:dyDescent="0.3">
      <c r="A14" s="661">
        <v>22</v>
      </c>
      <c r="B14" s="662" t="s">
        <v>522</v>
      </c>
      <c r="C14" s="662" t="s">
        <v>1059</v>
      </c>
      <c r="D14" s="743" t="s">
        <v>1624</v>
      </c>
      <c r="E14" s="744" t="s">
        <v>1066</v>
      </c>
      <c r="F14" s="662" t="s">
        <v>1058</v>
      </c>
      <c r="G14" s="662" t="s">
        <v>1080</v>
      </c>
      <c r="H14" s="662" t="s">
        <v>753</v>
      </c>
      <c r="I14" s="662" t="s">
        <v>1092</v>
      </c>
      <c r="J14" s="662" t="s">
        <v>1093</v>
      </c>
      <c r="K14" s="662" t="s">
        <v>1094</v>
      </c>
      <c r="L14" s="663">
        <v>59.27</v>
      </c>
      <c r="M14" s="663">
        <v>59.27</v>
      </c>
      <c r="N14" s="662">
        <v>1</v>
      </c>
      <c r="O14" s="745">
        <v>1</v>
      </c>
      <c r="P14" s="663">
        <v>59.27</v>
      </c>
      <c r="Q14" s="678">
        <v>1</v>
      </c>
      <c r="R14" s="662">
        <v>1</v>
      </c>
      <c r="S14" s="678">
        <v>1</v>
      </c>
      <c r="T14" s="745">
        <v>1</v>
      </c>
      <c r="U14" s="701">
        <v>1</v>
      </c>
    </row>
    <row r="15" spans="1:21" ht="14.4" customHeight="1" x14ac:dyDescent="0.3">
      <c r="A15" s="661">
        <v>22</v>
      </c>
      <c r="B15" s="662" t="s">
        <v>522</v>
      </c>
      <c r="C15" s="662" t="s">
        <v>1059</v>
      </c>
      <c r="D15" s="743" t="s">
        <v>1624</v>
      </c>
      <c r="E15" s="744" t="s">
        <v>1066</v>
      </c>
      <c r="F15" s="662" t="s">
        <v>1058</v>
      </c>
      <c r="G15" s="662" t="s">
        <v>1080</v>
      </c>
      <c r="H15" s="662" t="s">
        <v>753</v>
      </c>
      <c r="I15" s="662" t="s">
        <v>786</v>
      </c>
      <c r="J15" s="662" t="s">
        <v>787</v>
      </c>
      <c r="K15" s="662" t="s">
        <v>1027</v>
      </c>
      <c r="L15" s="663">
        <v>79.03</v>
      </c>
      <c r="M15" s="663">
        <v>1422.54</v>
      </c>
      <c r="N15" s="662">
        <v>18</v>
      </c>
      <c r="O15" s="745">
        <v>15.5</v>
      </c>
      <c r="P15" s="663">
        <v>711.26999999999987</v>
      </c>
      <c r="Q15" s="678">
        <v>0.49999999999999994</v>
      </c>
      <c r="R15" s="662">
        <v>9</v>
      </c>
      <c r="S15" s="678">
        <v>0.5</v>
      </c>
      <c r="T15" s="745">
        <v>8</v>
      </c>
      <c r="U15" s="701">
        <v>0.5161290322580645</v>
      </c>
    </row>
    <row r="16" spans="1:21" ht="14.4" customHeight="1" x14ac:dyDescent="0.3">
      <c r="A16" s="661">
        <v>22</v>
      </c>
      <c r="B16" s="662" t="s">
        <v>522</v>
      </c>
      <c r="C16" s="662" t="s">
        <v>1059</v>
      </c>
      <c r="D16" s="743" t="s">
        <v>1624</v>
      </c>
      <c r="E16" s="744" t="s">
        <v>1066</v>
      </c>
      <c r="F16" s="662" t="s">
        <v>1058</v>
      </c>
      <c r="G16" s="662" t="s">
        <v>1080</v>
      </c>
      <c r="H16" s="662" t="s">
        <v>753</v>
      </c>
      <c r="I16" s="662" t="s">
        <v>1095</v>
      </c>
      <c r="J16" s="662" t="s">
        <v>1023</v>
      </c>
      <c r="K16" s="662" t="s">
        <v>1096</v>
      </c>
      <c r="L16" s="663">
        <v>59.27</v>
      </c>
      <c r="M16" s="663">
        <v>59.27</v>
      </c>
      <c r="N16" s="662">
        <v>1</v>
      </c>
      <c r="O16" s="745">
        <v>0.5</v>
      </c>
      <c r="P16" s="663">
        <v>59.27</v>
      </c>
      <c r="Q16" s="678">
        <v>1</v>
      </c>
      <c r="R16" s="662">
        <v>1</v>
      </c>
      <c r="S16" s="678">
        <v>1</v>
      </c>
      <c r="T16" s="745">
        <v>0.5</v>
      </c>
      <c r="U16" s="701">
        <v>1</v>
      </c>
    </row>
    <row r="17" spans="1:21" ht="14.4" customHeight="1" x14ac:dyDescent="0.3">
      <c r="A17" s="661">
        <v>22</v>
      </c>
      <c r="B17" s="662" t="s">
        <v>522</v>
      </c>
      <c r="C17" s="662" t="s">
        <v>1059</v>
      </c>
      <c r="D17" s="743" t="s">
        <v>1624</v>
      </c>
      <c r="E17" s="744" t="s">
        <v>1066</v>
      </c>
      <c r="F17" s="662" t="s">
        <v>1058</v>
      </c>
      <c r="G17" s="662" t="s">
        <v>1080</v>
      </c>
      <c r="H17" s="662" t="s">
        <v>523</v>
      </c>
      <c r="I17" s="662" t="s">
        <v>1097</v>
      </c>
      <c r="J17" s="662" t="s">
        <v>1023</v>
      </c>
      <c r="K17" s="662" t="s">
        <v>1098</v>
      </c>
      <c r="L17" s="663">
        <v>98.78</v>
      </c>
      <c r="M17" s="663">
        <v>296.34000000000003</v>
      </c>
      <c r="N17" s="662">
        <v>3</v>
      </c>
      <c r="O17" s="745">
        <v>3</v>
      </c>
      <c r="P17" s="663">
        <v>98.78</v>
      </c>
      <c r="Q17" s="678">
        <v>0.33333333333333331</v>
      </c>
      <c r="R17" s="662">
        <v>1</v>
      </c>
      <c r="S17" s="678">
        <v>0.33333333333333331</v>
      </c>
      <c r="T17" s="745">
        <v>1</v>
      </c>
      <c r="U17" s="701">
        <v>0.33333333333333331</v>
      </c>
    </row>
    <row r="18" spans="1:21" ht="14.4" customHeight="1" x14ac:dyDescent="0.3">
      <c r="A18" s="661">
        <v>22</v>
      </c>
      <c r="B18" s="662" t="s">
        <v>522</v>
      </c>
      <c r="C18" s="662" t="s">
        <v>1059</v>
      </c>
      <c r="D18" s="743" t="s">
        <v>1624</v>
      </c>
      <c r="E18" s="744" t="s">
        <v>1066</v>
      </c>
      <c r="F18" s="662" t="s">
        <v>1058</v>
      </c>
      <c r="G18" s="662" t="s">
        <v>1080</v>
      </c>
      <c r="H18" s="662" t="s">
        <v>753</v>
      </c>
      <c r="I18" s="662" t="s">
        <v>1099</v>
      </c>
      <c r="J18" s="662" t="s">
        <v>787</v>
      </c>
      <c r="K18" s="662" t="s">
        <v>1100</v>
      </c>
      <c r="L18" s="663">
        <v>79.03</v>
      </c>
      <c r="M18" s="663">
        <v>237.09</v>
      </c>
      <c r="N18" s="662">
        <v>3</v>
      </c>
      <c r="O18" s="745">
        <v>3</v>
      </c>
      <c r="P18" s="663"/>
      <c r="Q18" s="678">
        <v>0</v>
      </c>
      <c r="R18" s="662"/>
      <c r="S18" s="678">
        <v>0</v>
      </c>
      <c r="T18" s="745"/>
      <c r="U18" s="701">
        <v>0</v>
      </c>
    </row>
    <row r="19" spans="1:21" ht="14.4" customHeight="1" x14ac:dyDescent="0.3">
      <c r="A19" s="661">
        <v>22</v>
      </c>
      <c r="B19" s="662" t="s">
        <v>522</v>
      </c>
      <c r="C19" s="662" t="s">
        <v>1059</v>
      </c>
      <c r="D19" s="743" t="s">
        <v>1624</v>
      </c>
      <c r="E19" s="744" t="s">
        <v>1066</v>
      </c>
      <c r="F19" s="662" t="s">
        <v>1058</v>
      </c>
      <c r="G19" s="662" t="s">
        <v>1080</v>
      </c>
      <c r="H19" s="662" t="s">
        <v>753</v>
      </c>
      <c r="I19" s="662" t="s">
        <v>773</v>
      </c>
      <c r="J19" s="662" t="s">
        <v>1023</v>
      </c>
      <c r="K19" s="662" t="s">
        <v>1029</v>
      </c>
      <c r="L19" s="663">
        <v>118.54</v>
      </c>
      <c r="M19" s="663">
        <v>355.62</v>
      </c>
      <c r="N19" s="662">
        <v>3</v>
      </c>
      <c r="O19" s="745">
        <v>2.5</v>
      </c>
      <c r="P19" s="663">
        <v>118.54</v>
      </c>
      <c r="Q19" s="678">
        <v>0.33333333333333337</v>
      </c>
      <c r="R19" s="662">
        <v>1</v>
      </c>
      <c r="S19" s="678">
        <v>0.33333333333333331</v>
      </c>
      <c r="T19" s="745">
        <v>1</v>
      </c>
      <c r="U19" s="701">
        <v>0.4</v>
      </c>
    </row>
    <row r="20" spans="1:21" ht="14.4" customHeight="1" x14ac:dyDescent="0.3">
      <c r="A20" s="661">
        <v>22</v>
      </c>
      <c r="B20" s="662" t="s">
        <v>522</v>
      </c>
      <c r="C20" s="662" t="s">
        <v>1059</v>
      </c>
      <c r="D20" s="743" t="s">
        <v>1624</v>
      </c>
      <c r="E20" s="744" t="s">
        <v>1066</v>
      </c>
      <c r="F20" s="662" t="s">
        <v>1058</v>
      </c>
      <c r="G20" s="662" t="s">
        <v>1080</v>
      </c>
      <c r="H20" s="662" t="s">
        <v>523</v>
      </c>
      <c r="I20" s="662" t="s">
        <v>1101</v>
      </c>
      <c r="J20" s="662" t="s">
        <v>1023</v>
      </c>
      <c r="K20" s="662" t="s">
        <v>1102</v>
      </c>
      <c r="L20" s="663">
        <v>79.03</v>
      </c>
      <c r="M20" s="663">
        <v>316.12</v>
      </c>
      <c r="N20" s="662">
        <v>4</v>
      </c>
      <c r="O20" s="745">
        <v>2.5</v>
      </c>
      <c r="P20" s="663">
        <v>158.06</v>
      </c>
      <c r="Q20" s="678">
        <v>0.5</v>
      </c>
      <c r="R20" s="662">
        <v>2</v>
      </c>
      <c r="S20" s="678">
        <v>0.5</v>
      </c>
      <c r="T20" s="745">
        <v>1.5</v>
      </c>
      <c r="U20" s="701">
        <v>0.6</v>
      </c>
    </row>
    <row r="21" spans="1:21" ht="14.4" customHeight="1" x14ac:dyDescent="0.3">
      <c r="A21" s="661">
        <v>22</v>
      </c>
      <c r="B21" s="662" t="s">
        <v>522</v>
      </c>
      <c r="C21" s="662" t="s">
        <v>1059</v>
      </c>
      <c r="D21" s="743" t="s">
        <v>1624</v>
      </c>
      <c r="E21" s="744" t="s">
        <v>1066</v>
      </c>
      <c r="F21" s="662" t="s">
        <v>1058</v>
      </c>
      <c r="G21" s="662" t="s">
        <v>1080</v>
      </c>
      <c r="H21" s="662" t="s">
        <v>753</v>
      </c>
      <c r="I21" s="662" t="s">
        <v>780</v>
      </c>
      <c r="J21" s="662" t="s">
        <v>781</v>
      </c>
      <c r="K21" s="662" t="s">
        <v>1026</v>
      </c>
      <c r="L21" s="663">
        <v>46.07</v>
      </c>
      <c r="M21" s="663">
        <v>46.07</v>
      </c>
      <c r="N21" s="662">
        <v>1</v>
      </c>
      <c r="O21" s="745">
        <v>0.5</v>
      </c>
      <c r="P21" s="663"/>
      <c r="Q21" s="678">
        <v>0</v>
      </c>
      <c r="R21" s="662"/>
      <c r="S21" s="678">
        <v>0</v>
      </c>
      <c r="T21" s="745"/>
      <c r="U21" s="701">
        <v>0</v>
      </c>
    </row>
    <row r="22" spans="1:21" ht="14.4" customHeight="1" x14ac:dyDescent="0.3">
      <c r="A22" s="661">
        <v>22</v>
      </c>
      <c r="B22" s="662" t="s">
        <v>522</v>
      </c>
      <c r="C22" s="662" t="s">
        <v>1059</v>
      </c>
      <c r="D22" s="743" t="s">
        <v>1624</v>
      </c>
      <c r="E22" s="744" t="s">
        <v>1066</v>
      </c>
      <c r="F22" s="662" t="s">
        <v>1058</v>
      </c>
      <c r="G22" s="662" t="s">
        <v>1080</v>
      </c>
      <c r="H22" s="662" t="s">
        <v>753</v>
      </c>
      <c r="I22" s="662" t="s">
        <v>1103</v>
      </c>
      <c r="J22" s="662" t="s">
        <v>1023</v>
      </c>
      <c r="K22" s="662" t="s">
        <v>1104</v>
      </c>
      <c r="L22" s="663">
        <v>0</v>
      </c>
      <c r="M22" s="663">
        <v>0</v>
      </c>
      <c r="N22" s="662">
        <v>2</v>
      </c>
      <c r="O22" s="745">
        <v>1.5</v>
      </c>
      <c r="P22" s="663">
        <v>0</v>
      </c>
      <c r="Q22" s="678"/>
      <c r="R22" s="662">
        <v>1</v>
      </c>
      <c r="S22" s="678">
        <v>0.5</v>
      </c>
      <c r="T22" s="745">
        <v>0.5</v>
      </c>
      <c r="U22" s="701">
        <v>0.33333333333333331</v>
      </c>
    </row>
    <row r="23" spans="1:21" ht="14.4" customHeight="1" x14ac:dyDescent="0.3">
      <c r="A23" s="661">
        <v>22</v>
      </c>
      <c r="B23" s="662" t="s">
        <v>522</v>
      </c>
      <c r="C23" s="662" t="s">
        <v>1059</v>
      </c>
      <c r="D23" s="743" t="s">
        <v>1624</v>
      </c>
      <c r="E23" s="744" t="s">
        <v>1066</v>
      </c>
      <c r="F23" s="662" t="s">
        <v>1058</v>
      </c>
      <c r="G23" s="662" t="s">
        <v>1105</v>
      </c>
      <c r="H23" s="662" t="s">
        <v>523</v>
      </c>
      <c r="I23" s="662" t="s">
        <v>1106</v>
      </c>
      <c r="J23" s="662" t="s">
        <v>1107</v>
      </c>
      <c r="K23" s="662" t="s">
        <v>1108</v>
      </c>
      <c r="L23" s="663">
        <v>0</v>
      </c>
      <c r="M23" s="663">
        <v>0</v>
      </c>
      <c r="N23" s="662">
        <v>1</v>
      </c>
      <c r="O23" s="745">
        <v>1</v>
      </c>
      <c r="P23" s="663"/>
      <c r="Q23" s="678"/>
      <c r="R23" s="662"/>
      <c r="S23" s="678">
        <v>0</v>
      </c>
      <c r="T23" s="745"/>
      <c r="U23" s="701">
        <v>0</v>
      </c>
    </row>
    <row r="24" spans="1:21" ht="14.4" customHeight="1" x14ac:dyDescent="0.3">
      <c r="A24" s="661">
        <v>22</v>
      </c>
      <c r="B24" s="662" t="s">
        <v>522</v>
      </c>
      <c r="C24" s="662" t="s">
        <v>1059</v>
      </c>
      <c r="D24" s="743" t="s">
        <v>1624</v>
      </c>
      <c r="E24" s="744" t="s">
        <v>1066</v>
      </c>
      <c r="F24" s="662" t="s">
        <v>1058</v>
      </c>
      <c r="G24" s="662" t="s">
        <v>1105</v>
      </c>
      <c r="H24" s="662" t="s">
        <v>523</v>
      </c>
      <c r="I24" s="662" t="s">
        <v>1109</v>
      </c>
      <c r="J24" s="662" t="s">
        <v>732</v>
      </c>
      <c r="K24" s="662" t="s">
        <v>1110</v>
      </c>
      <c r="L24" s="663">
        <v>57.64</v>
      </c>
      <c r="M24" s="663">
        <v>57.64</v>
      </c>
      <c r="N24" s="662">
        <v>1</v>
      </c>
      <c r="O24" s="745">
        <v>0.5</v>
      </c>
      <c r="P24" s="663"/>
      <c r="Q24" s="678">
        <v>0</v>
      </c>
      <c r="R24" s="662"/>
      <c r="S24" s="678">
        <v>0</v>
      </c>
      <c r="T24" s="745"/>
      <c r="U24" s="701">
        <v>0</v>
      </c>
    </row>
    <row r="25" spans="1:21" ht="14.4" customHeight="1" x14ac:dyDescent="0.3">
      <c r="A25" s="661">
        <v>22</v>
      </c>
      <c r="B25" s="662" t="s">
        <v>522</v>
      </c>
      <c r="C25" s="662" t="s">
        <v>1059</v>
      </c>
      <c r="D25" s="743" t="s">
        <v>1624</v>
      </c>
      <c r="E25" s="744" t="s">
        <v>1066</v>
      </c>
      <c r="F25" s="662" t="s">
        <v>1058</v>
      </c>
      <c r="G25" s="662" t="s">
        <v>1105</v>
      </c>
      <c r="H25" s="662" t="s">
        <v>523</v>
      </c>
      <c r="I25" s="662" t="s">
        <v>1111</v>
      </c>
      <c r="J25" s="662" t="s">
        <v>732</v>
      </c>
      <c r="K25" s="662" t="s">
        <v>1112</v>
      </c>
      <c r="L25" s="663">
        <v>185.26</v>
      </c>
      <c r="M25" s="663">
        <v>185.26</v>
      </c>
      <c r="N25" s="662">
        <v>1</v>
      </c>
      <c r="O25" s="745">
        <v>1</v>
      </c>
      <c r="P25" s="663">
        <v>185.26</v>
      </c>
      <c r="Q25" s="678">
        <v>1</v>
      </c>
      <c r="R25" s="662">
        <v>1</v>
      </c>
      <c r="S25" s="678">
        <v>1</v>
      </c>
      <c r="T25" s="745">
        <v>1</v>
      </c>
      <c r="U25" s="701">
        <v>1</v>
      </c>
    </row>
    <row r="26" spans="1:21" ht="14.4" customHeight="1" x14ac:dyDescent="0.3">
      <c r="A26" s="661">
        <v>22</v>
      </c>
      <c r="B26" s="662" t="s">
        <v>522</v>
      </c>
      <c r="C26" s="662" t="s">
        <v>1059</v>
      </c>
      <c r="D26" s="743" t="s">
        <v>1624</v>
      </c>
      <c r="E26" s="744" t="s">
        <v>1066</v>
      </c>
      <c r="F26" s="662" t="s">
        <v>1058</v>
      </c>
      <c r="G26" s="662" t="s">
        <v>1105</v>
      </c>
      <c r="H26" s="662" t="s">
        <v>523</v>
      </c>
      <c r="I26" s="662" t="s">
        <v>751</v>
      </c>
      <c r="J26" s="662" t="s">
        <v>732</v>
      </c>
      <c r="K26" s="662" t="s">
        <v>1110</v>
      </c>
      <c r="L26" s="663">
        <v>93.71</v>
      </c>
      <c r="M26" s="663">
        <v>93.71</v>
      </c>
      <c r="N26" s="662">
        <v>1</v>
      </c>
      <c r="O26" s="745">
        <v>0.5</v>
      </c>
      <c r="P26" s="663"/>
      <c r="Q26" s="678">
        <v>0</v>
      </c>
      <c r="R26" s="662"/>
      <c r="S26" s="678">
        <v>0</v>
      </c>
      <c r="T26" s="745"/>
      <c r="U26" s="701">
        <v>0</v>
      </c>
    </row>
    <row r="27" spans="1:21" ht="14.4" customHeight="1" x14ac:dyDescent="0.3">
      <c r="A27" s="661">
        <v>22</v>
      </c>
      <c r="B27" s="662" t="s">
        <v>522</v>
      </c>
      <c r="C27" s="662" t="s">
        <v>1059</v>
      </c>
      <c r="D27" s="743" t="s">
        <v>1624</v>
      </c>
      <c r="E27" s="744" t="s">
        <v>1066</v>
      </c>
      <c r="F27" s="662" t="s">
        <v>1058</v>
      </c>
      <c r="G27" s="662" t="s">
        <v>1105</v>
      </c>
      <c r="H27" s="662" t="s">
        <v>523</v>
      </c>
      <c r="I27" s="662" t="s">
        <v>1113</v>
      </c>
      <c r="J27" s="662" t="s">
        <v>1114</v>
      </c>
      <c r="K27" s="662" t="s">
        <v>1115</v>
      </c>
      <c r="L27" s="663">
        <v>0</v>
      </c>
      <c r="M27" s="663">
        <v>0</v>
      </c>
      <c r="N27" s="662">
        <v>1</v>
      </c>
      <c r="O27" s="745">
        <v>1</v>
      </c>
      <c r="P27" s="663">
        <v>0</v>
      </c>
      <c r="Q27" s="678"/>
      <c r="R27" s="662">
        <v>1</v>
      </c>
      <c r="S27" s="678">
        <v>1</v>
      </c>
      <c r="T27" s="745">
        <v>1</v>
      </c>
      <c r="U27" s="701">
        <v>1</v>
      </c>
    </row>
    <row r="28" spans="1:21" ht="14.4" customHeight="1" x14ac:dyDescent="0.3">
      <c r="A28" s="661">
        <v>22</v>
      </c>
      <c r="B28" s="662" t="s">
        <v>522</v>
      </c>
      <c r="C28" s="662" t="s">
        <v>1059</v>
      </c>
      <c r="D28" s="743" t="s">
        <v>1624</v>
      </c>
      <c r="E28" s="744" t="s">
        <v>1066</v>
      </c>
      <c r="F28" s="662" t="s">
        <v>1058</v>
      </c>
      <c r="G28" s="662" t="s">
        <v>1116</v>
      </c>
      <c r="H28" s="662" t="s">
        <v>523</v>
      </c>
      <c r="I28" s="662" t="s">
        <v>678</v>
      </c>
      <c r="J28" s="662" t="s">
        <v>1117</v>
      </c>
      <c r="K28" s="662" t="s">
        <v>1118</v>
      </c>
      <c r="L28" s="663">
        <v>99.11</v>
      </c>
      <c r="M28" s="663">
        <v>891.99</v>
      </c>
      <c r="N28" s="662">
        <v>9</v>
      </c>
      <c r="O28" s="745">
        <v>2.5</v>
      </c>
      <c r="P28" s="663">
        <v>297.33</v>
      </c>
      <c r="Q28" s="678">
        <v>0.33333333333333331</v>
      </c>
      <c r="R28" s="662">
        <v>3</v>
      </c>
      <c r="S28" s="678">
        <v>0.33333333333333331</v>
      </c>
      <c r="T28" s="745">
        <v>1</v>
      </c>
      <c r="U28" s="701">
        <v>0.4</v>
      </c>
    </row>
    <row r="29" spans="1:21" ht="14.4" customHeight="1" x14ac:dyDescent="0.3">
      <c r="A29" s="661">
        <v>22</v>
      </c>
      <c r="B29" s="662" t="s">
        <v>522</v>
      </c>
      <c r="C29" s="662" t="s">
        <v>1059</v>
      </c>
      <c r="D29" s="743" t="s">
        <v>1624</v>
      </c>
      <c r="E29" s="744" t="s">
        <v>1066</v>
      </c>
      <c r="F29" s="662" t="s">
        <v>1058</v>
      </c>
      <c r="G29" s="662" t="s">
        <v>1119</v>
      </c>
      <c r="H29" s="662" t="s">
        <v>523</v>
      </c>
      <c r="I29" s="662" t="s">
        <v>1120</v>
      </c>
      <c r="J29" s="662" t="s">
        <v>1121</v>
      </c>
      <c r="K29" s="662" t="s">
        <v>1122</v>
      </c>
      <c r="L29" s="663">
        <v>0</v>
      </c>
      <c r="M29" s="663">
        <v>0</v>
      </c>
      <c r="N29" s="662">
        <v>1</v>
      </c>
      <c r="O29" s="745">
        <v>0.5</v>
      </c>
      <c r="P29" s="663"/>
      <c r="Q29" s="678"/>
      <c r="R29" s="662"/>
      <c r="S29" s="678">
        <v>0</v>
      </c>
      <c r="T29" s="745"/>
      <c r="U29" s="701">
        <v>0</v>
      </c>
    </row>
    <row r="30" spans="1:21" ht="14.4" customHeight="1" x14ac:dyDescent="0.3">
      <c r="A30" s="661">
        <v>22</v>
      </c>
      <c r="B30" s="662" t="s">
        <v>522</v>
      </c>
      <c r="C30" s="662" t="s">
        <v>1059</v>
      </c>
      <c r="D30" s="743" t="s">
        <v>1624</v>
      </c>
      <c r="E30" s="744" t="s">
        <v>1066</v>
      </c>
      <c r="F30" s="662" t="s">
        <v>1058</v>
      </c>
      <c r="G30" s="662" t="s">
        <v>1123</v>
      </c>
      <c r="H30" s="662" t="s">
        <v>523</v>
      </c>
      <c r="I30" s="662" t="s">
        <v>1124</v>
      </c>
      <c r="J30" s="662" t="s">
        <v>1125</v>
      </c>
      <c r="K30" s="662" t="s">
        <v>1126</v>
      </c>
      <c r="L30" s="663">
        <v>0</v>
      </c>
      <c r="M30" s="663">
        <v>0</v>
      </c>
      <c r="N30" s="662">
        <v>1</v>
      </c>
      <c r="O30" s="745">
        <v>0.5</v>
      </c>
      <c r="P30" s="663">
        <v>0</v>
      </c>
      <c r="Q30" s="678"/>
      <c r="R30" s="662">
        <v>1</v>
      </c>
      <c r="S30" s="678">
        <v>1</v>
      </c>
      <c r="T30" s="745">
        <v>0.5</v>
      </c>
      <c r="U30" s="701">
        <v>1</v>
      </c>
    </row>
    <row r="31" spans="1:21" ht="14.4" customHeight="1" x14ac:dyDescent="0.3">
      <c r="A31" s="661">
        <v>22</v>
      </c>
      <c r="B31" s="662" t="s">
        <v>522</v>
      </c>
      <c r="C31" s="662" t="s">
        <v>1059</v>
      </c>
      <c r="D31" s="743" t="s">
        <v>1624</v>
      </c>
      <c r="E31" s="744" t="s">
        <v>1067</v>
      </c>
      <c r="F31" s="662" t="s">
        <v>1058</v>
      </c>
      <c r="G31" s="662" t="s">
        <v>1127</v>
      </c>
      <c r="H31" s="662" t="s">
        <v>753</v>
      </c>
      <c r="I31" s="662" t="s">
        <v>1128</v>
      </c>
      <c r="J31" s="662" t="s">
        <v>1129</v>
      </c>
      <c r="K31" s="662" t="s">
        <v>1130</v>
      </c>
      <c r="L31" s="663">
        <v>35.11</v>
      </c>
      <c r="M31" s="663">
        <v>35.11</v>
      </c>
      <c r="N31" s="662">
        <v>1</v>
      </c>
      <c r="O31" s="745">
        <v>1</v>
      </c>
      <c r="P31" s="663"/>
      <c r="Q31" s="678">
        <v>0</v>
      </c>
      <c r="R31" s="662"/>
      <c r="S31" s="678">
        <v>0</v>
      </c>
      <c r="T31" s="745"/>
      <c r="U31" s="701">
        <v>0</v>
      </c>
    </row>
    <row r="32" spans="1:21" ht="14.4" customHeight="1" x14ac:dyDescent="0.3">
      <c r="A32" s="661">
        <v>22</v>
      </c>
      <c r="B32" s="662" t="s">
        <v>522</v>
      </c>
      <c r="C32" s="662" t="s">
        <v>1059</v>
      </c>
      <c r="D32" s="743" t="s">
        <v>1624</v>
      </c>
      <c r="E32" s="744" t="s">
        <v>1067</v>
      </c>
      <c r="F32" s="662" t="s">
        <v>1058</v>
      </c>
      <c r="G32" s="662" t="s">
        <v>1131</v>
      </c>
      <c r="H32" s="662" t="s">
        <v>523</v>
      </c>
      <c r="I32" s="662" t="s">
        <v>1132</v>
      </c>
      <c r="J32" s="662" t="s">
        <v>1133</v>
      </c>
      <c r="K32" s="662" t="s">
        <v>1134</v>
      </c>
      <c r="L32" s="663">
        <v>159.16999999999999</v>
      </c>
      <c r="M32" s="663">
        <v>159.16999999999999</v>
      </c>
      <c r="N32" s="662">
        <v>1</v>
      </c>
      <c r="O32" s="745">
        <v>0.5</v>
      </c>
      <c r="P32" s="663">
        <v>159.16999999999999</v>
      </c>
      <c r="Q32" s="678">
        <v>1</v>
      </c>
      <c r="R32" s="662">
        <v>1</v>
      </c>
      <c r="S32" s="678">
        <v>1</v>
      </c>
      <c r="T32" s="745">
        <v>0.5</v>
      </c>
      <c r="U32" s="701">
        <v>1</v>
      </c>
    </row>
    <row r="33" spans="1:21" ht="14.4" customHeight="1" x14ac:dyDescent="0.3">
      <c r="A33" s="661">
        <v>22</v>
      </c>
      <c r="B33" s="662" t="s">
        <v>522</v>
      </c>
      <c r="C33" s="662" t="s">
        <v>1059</v>
      </c>
      <c r="D33" s="743" t="s">
        <v>1624</v>
      </c>
      <c r="E33" s="744" t="s">
        <v>1067</v>
      </c>
      <c r="F33" s="662" t="s">
        <v>1058</v>
      </c>
      <c r="G33" s="662" t="s">
        <v>1135</v>
      </c>
      <c r="H33" s="662" t="s">
        <v>523</v>
      </c>
      <c r="I33" s="662" t="s">
        <v>1136</v>
      </c>
      <c r="J33" s="662" t="s">
        <v>1137</v>
      </c>
      <c r="K33" s="662" t="s">
        <v>1138</v>
      </c>
      <c r="L33" s="663">
        <v>33</v>
      </c>
      <c r="M33" s="663">
        <v>33</v>
      </c>
      <c r="N33" s="662">
        <v>1</v>
      </c>
      <c r="O33" s="745">
        <v>1</v>
      </c>
      <c r="P33" s="663"/>
      <c r="Q33" s="678">
        <v>0</v>
      </c>
      <c r="R33" s="662"/>
      <c r="S33" s="678">
        <v>0</v>
      </c>
      <c r="T33" s="745"/>
      <c r="U33" s="701">
        <v>0</v>
      </c>
    </row>
    <row r="34" spans="1:21" ht="14.4" customHeight="1" x14ac:dyDescent="0.3">
      <c r="A34" s="661">
        <v>22</v>
      </c>
      <c r="B34" s="662" t="s">
        <v>522</v>
      </c>
      <c r="C34" s="662" t="s">
        <v>1059</v>
      </c>
      <c r="D34" s="743" t="s">
        <v>1624</v>
      </c>
      <c r="E34" s="744" t="s">
        <v>1067</v>
      </c>
      <c r="F34" s="662" t="s">
        <v>1058</v>
      </c>
      <c r="G34" s="662" t="s">
        <v>1080</v>
      </c>
      <c r="H34" s="662" t="s">
        <v>523</v>
      </c>
      <c r="I34" s="662" t="s">
        <v>1083</v>
      </c>
      <c r="J34" s="662" t="s">
        <v>1023</v>
      </c>
      <c r="K34" s="662" t="s">
        <v>1084</v>
      </c>
      <c r="L34" s="663">
        <v>0</v>
      </c>
      <c r="M34" s="663">
        <v>0</v>
      </c>
      <c r="N34" s="662">
        <v>2</v>
      </c>
      <c r="O34" s="745">
        <v>1</v>
      </c>
      <c r="P34" s="663">
        <v>0</v>
      </c>
      <c r="Q34" s="678"/>
      <c r="R34" s="662">
        <v>1</v>
      </c>
      <c r="S34" s="678">
        <v>0.5</v>
      </c>
      <c r="T34" s="745">
        <v>0.5</v>
      </c>
      <c r="U34" s="701">
        <v>0.5</v>
      </c>
    </row>
    <row r="35" spans="1:21" ht="14.4" customHeight="1" x14ac:dyDescent="0.3">
      <c r="A35" s="661">
        <v>22</v>
      </c>
      <c r="B35" s="662" t="s">
        <v>522</v>
      </c>
      <c r="C35" s="662" t="s">
        <v>1059</v>
      </c>
      <c r="D35" s="743" t="s">
        <v>1624</v>
      </c>
      <c r="E35" s="744" t="s">
        <v>1067</v>
      </c>
      <c r="F35" s="662" t="s">
        <v>1058</v>
      </c>
      <c r="G35" s="662" t="s">
        <v>1080</v>
      </c>
      <c r="H35" s="662" t="s">
        <v>753</v>
      </c>
      <c r="I35" s="662" t="s">
        <v>1085</v>
      </c>
      <c r="J35" s="662" t="s">
        <v>1023</v>
      </c>
      <c r="K35" s="662" t="s">
        <v>1086</v>
      </c>
      <c r="L35" s="663">
        <v>0</v>
      </c>
      <c r="M35" s="663">
        <v>0</v>
      </c>
      <c r="N35" s="662">
        <v>2</v>
      </c>
      <c r="O35" s="745">
        <v>2</v>
      </c>
      <c r="P35" s="663">
        <v>0</v>
      </c>
      <c r="Q35" s="678"/>
      <c r="R35" s="662">
        <v>1</v>
      </c>
      <c r="S35" s="678">
        <v>0.5</v>
      </c>
      <c r="T35" s="745">
        <v>1</v>
      </c>
      <c r="U35" s="701">
        <v>0.5</v>
      </c>
    </row>
    <row r="36" spans="1:21" ht="14.4" customHeight="1" x14ac:dyDescent="0.3">
      <c r="A36" s="661">
        <v>22</v>
      </c>
      <c r="B36" s="662" t="s">
        <v>522</v>
      </c>
      <c r="C36" s="662" t="s">
        <v>1059</v>
      </c>
      <c r="D36" s="743" t="s">
        <v>1624</v>
      </c>
      <c r="E36" s="744" t="s">
        <v>1067</v>
      </c>
      <c r="F36" s="662" t="s">
        <v>1058</v>
      </c>
      <c r="G36" s="662" t="s">
        <v>1080</v>
      </c>
      <c r="H36" s="662" t="s">
        <v>753</v>
      </c>
      <c r="I36" s="662" t="s">
        <v>783</v>
      </c>
      <c r="J36" s="662" t="s">
        <v>784</v>
      </c>
      <c r="K36" s="662" t="s">
        <v>1025</v>
      </c>
      <c r="L36" s="663">
        <v>98.78</v>
      </c>
      <c r="M36" s="663">
        <v>592.68000000000006</v>
      </c>
      <c r="N36" s="662">
        <v>6</v>
      </c>
      <c r="O36" s="745">
        <v>5.5</v>
      </c>
      <c r="P36" s="663">
        <v>395.12</v>
      </c>
      <c r="Q36" s="678">
        <v>0.66666666666666663</v>
      </c>
      <c r="R36" s="662">
        <v>4</v>
      </c>
      <c r="S36" s="678">
        <v>0.66666666666666663</v>
      </c>
      <c r="T36" s="745">
        <v>3.5</v>
      </c>
      <c r="U36" s="701">
        <v>0.63636363636363635</v>
      </c>
    </row>
    <row r="37" spans="1:21" ht="14.4" customHeight="1" x14ac:dyDescent="0.3">
      <c r="A37" s="661">
        <v>22</v>
      </c>
      <c r="B37" s="662" t="s">
        <v>522</v>
      </c>
      <c r="C37" s="662" t="s">
        <v>1059</v>
      </c>
      <c r="D37" s="743" t="s">
        <v>1624</v>
      </c>
      <c r="E37" s="744" t="s">
        <v>1067</v>
      </c>
      <c r="F37" s="662" t="s">
        <v>1058</v>
      </c>
      <c r="G37" s="662" t="s">
        <v>1080</v>
      </c>
      <c r="H37" s="662" t="s">
        <v>753</v>
      </c>
      <c r="I37" s="662" t="s">
        <v>1089</v>
      </c>
      <c r="J37" s="662" t="s">
        <v>1090</v>
      </c>
      <c r="K37" s="662" t="s">
        <v>1091</v>
      </c>
      <c r="L37" s="663">
        <v>118.54</v>
      </c>
      <c r="M37" s="663">
        <v>1303.9399999999998</v>
      </c>
      <c r="N37" s="662">
        <v>11</v>
      </c>
      <c r="O37" s="745">
        <v>10.5</v>
      </c>
      <c r="P37" s="663">
        <v>237.08</v>
      </c>
      <c r="Q37" s="678">
        <v>0.18181818181818185</v>
      </c>
      <c r="R37" s="662">
        <v>2</v>
      </c>
      <c r="S37" s="678">
        <v>0.18181818181818182</v>
      </c>
      <c r="T37" s="745">
        <v>2</v>
      </c>
      <c r="U37" s="701">
        <v>0.19047619047619047</v>
      </c>
    </row>
    <row r="38" spans="1:21" ht="14.4" customHeight="1" x14ac:dyDescent="0.3">
      <c r="A38" s="661">
        <v>22</v>
      </c>
      <c r="B38" s="662" t="s">
        <v>522</v>
      </c>
      <c r="C38" s="662" t="s">
        <v>1059</v>
      </c>
      <c r="D38" s="743" t="s">
        <v>1624</v>
      </c>
      <c r="E38" s="744" t="s">
        <v>1067</v>
      </c>
      <c r="F38" s="662" t="s">
        <v>1058</v>
      </c>
      <c r="G38" s="662" t="s">
        <v>1080</v>
      </c>
      <c r="H38" s="662" t="s">
        <v>753</v>
      </c>
      <c r="I38" s="662" t="s">
        <v>1092</v>
      </c>
      <c r="J38" s="662" t="s">
        <v>1093</v>
      </c>
      <c r="K38" s="662" t="s">
        <v>1094</v>
      </c>
      <c r="L38" s="663">
        <v>59.27</v>
      </c>
      <c r="M38" s="663">
        <v>59.27</v>
      </c>
      <c r="N38" s="662">
        <v>1</v>
      </c>
      <c r="O38" s="745">
        <v>0.5</v>
      </c>
      <c r="P38" s="663">
        <v>59.27</v>
      </c>
      <c r="Q38" s="678">
        <v>1</v>
      </c>
      <c r="R38" s="662">
        <v>1</v>
      </c>
      <c r="S38" s="678">
        <v>1</v>
      </c>
      <c r="T38" s="745">
        <v>0.5</v>
      </c>
      <c r="U38" s="701">
        <v>1</v>
      </c>
    </row>
    <row r="39" spans="1:21" ht="14.4" customHeight="1" x14ac:dyDescent="0.3">
      <c r="A39" s="661">
        <v>22</v>
      </c>
      <c r="B39" s="662" t="s">
        <v>522</v>
      </c>
      <c r="C39" s="662" t="s">
        <v>1059</v>
      </c>
      <c r="D39" s="743" t="s">
        <v>1624</v>
      </c>
      <c r="E39" s="744" t="s">
        <v>1067</v>
      </c>
      <c r="F39" s="662" t="s">
        <v>1058</v>
      </c>
      <c r="G39" s="662" t="s">
        <v>1080</v>
      </c>
      <c r="H39" s="662" t="s">
        <v>753</v>
      </c>
      <c r="I39" s="662" t="s">
        <v>786</v>
      </c>
      <c r="J39" s="662" t="s">
        <v>787</v>
      </c>
      <c r="K39" s="662" t="s">
        <v>1027</v>
      </c>
      <c r="L39" s="663">
        <v>79.03</v>
      </c>
      <c r="M39" s="663">
        <v>1027.3899999999999</v>
      </c>
      <c r="N39" s="662">
        <v>13</v>
      </c>
      <c r="O39" s="745">
        <v>10</v>
      </c>
      <c r="P39" s="663">
        <v>395.15</v>
      </c>
      <c r="Q39" s="678">
        <v>0.38461538461538464</v>
      </c>
      <c r="R39" s="662">
        <v>5</v>
      </c>
      <c r="S39" s="678">
        <v>0.38461538461538464</v>
      </c>
      <c r="T39" s="745">
        <v>3.5</v>
      </c>
      <c r="U39" s="701">
        <v>0.35</v>
      </c>
    </row>
    <row r="40" spans="1:21" ht="14.4" customHeight="1" x14ac:dyDescent="0.3">
      <c r="A40" s="661">
        <v>22</v>
      </c>
      <c r="B40" s="662" t="s">
        <v>522</v>
      </c>
      <c r="C40" s="662" t="s">
        <v>1059</v>
      </c>
      <c r="D40" s="743" t="s">
        <v>1624</v>
      </c>
      <c r="E40" s="744" t="s">
        <v>1067</v>
      </c>
      <c r="F40" s="662" t="s">
        <v>1058</v>
      </c>
      <c r="G40" s="662" t="s">
        <v>1080</v>
      </c>
      <c r="H40" s="662" t="s">
        <v>753</v>
      </c>
      <c r="I40" s="662" t="s">
        <v>1095</v>
      </c>
      <c r="J40" s="662" t="s">
        <v>1023</v>
      </c>
      <c r="K40" s="662" t="s">
        <v>1096</v>
      </c>
      <c r="L40" s="663">
        <v>59.27</v>
      </c>
      <c r="M40" s="663">
        <v>59.27</v>
      </c>
      <c r="N40" s="662">
        <v>1</v>
      </c>
      <c r="O40" s="745">
        <v>0.5</v>
      </c>
      <c r="P40" s="663"/>
      <c r="Q40" s="678">
        <v>0</v>
      </c>
      <c r="R40" s="662"/>
      <c r="S40" s="678">
        <v>0</v>
      </c>
      <c r="T40" s="745"/>
      <c r="U40" s="701">
        <v>0</v>
      </c>
    </row>
    <row r="41" spans="1:21" ht="14.4" customHeight="1" x14ac:dyDescent="0.3">
      <c r="A41" s="661">
        <v>22</v>
      </c>
      <c r="B41" s="662" t="s">
        <v>522</v>
      </c>
      <c r="C41" s="662" t="s">
        <v>1059</v>
      </c>
      <c r="D41" s="743" t="s">
        <v>1624</v>
      </c>
      <c r="E41" s="744" t="s">
        <v>1067</v>
      </c>
      <c r="F41" s="662" t="s">
        <v>1058</v>
      </c>
      <c r="G41" s="662" t="s">
        <v>1080</v>
      </c>
      <c r="H41" s="662" t="s">
        <v>523</v>
      </c>
      <c r="I41" s="662" t="s">
        <v>1097</v>
      </c>
      <c r="J41" s="662" t="s">
        <v>1023</v>
      </c>
      <c r="K41" s="662" t="s">
        <v>1098</v>
      </c>
      <c r="L41" s="663">
        <v>98.78</v>
      </c>
      <c r="M41" s="663">
        <v>98.78</v>
      </c>
      <c r="N41" s="662">
        <v>1</v>
      </c>
      <c r="O41" s="745">
        <v>1</v>
      </c>
      <c r="P41" s="663"/>
      <c r="Q41" s="678">
        <v>0</v>
      </c>
      <c r="R41" s="662"/>
      <c r="S41" s="678">
        <v>0</v>
      </c>
      <c r="T41" s="745"/>
      <c r="U41" s="701">
        <v>0</v>
      </c>
    </row>
    <row r="42" spans="1:21" ht="14.4" customHeight="1" x14ac:dyDescent="0.3">
      <c r="A42" s="661">
        <v>22</v>
      </c>
      <c r="B42" s="662" t="s">
        <v>522</v>
      </c>
      <c r="C42" s="662" t="s">
        <v>1059</v>
      </c>
      <c r="D42" s="743" t="s">
        <v>1624</v>
      </c>
      <c r="E42" s="744" t="s">
        <v>1067</v>
      </c>
      <c r="F42" s="662" t="s">
        <v>1058</v>
      </c>
      <c r="G42" s="662" t="s">
        <v>1080</v>
      </c>
      <c r="H42" s="662" t="s">
        <v>753</v>
      </c>
      <c r="I42" s="662" t="s">
        <v>773</v>
      </c>
      <c r="J42" s="662" t="s">
        <v>1023</v>
      </c>
      <c r="K42" s="662" t="s">
        <v>1029</v>
      </c>
      <c r="L42" s="663">
        <v>118.54</v>
      </c>
      <c r="M42" s="663">
        <v>355.62</v>
      </c>
      <c r="N42" s="662">
        <v>3</v>
      </c>
      <c r="O42" s="745">
        <v>1.5</v>
      </c>
      <c r="P42" s="663">
        <v>237.08</v>
      </c>
      <c r="Q42" s="678">
        <v>0.66666666666666674</v>
      </c>
      <c r="R42" s="662">
        <v>2</v>
      </c>
      <c r="S42" s="678">
        <v>0.66666666666666663</v>
      </c>
      <c r="T42" s="745">
        <v>1</v>
      </c>
      <c r="U42" s="701">
        <v>0.66666666666666663</v>
      </c>
    </row>
    <row r="43" spans="1:21" ht="14.4" customHeight="1" x14ac:dyDescent="0.3">
      <c r="A43" s="661">
        <v>22</v>
      </c>
      <c r="B43" s="662" t="s">
        <v>522</v>
      </c>
      <c r="C43" s="662" t="s">
        <v>1059</v>
      </c>
      <c r="D43" s="743" t="s">
        <v>1624</v>
      </c>
      <c r="E43" s="744" t="s">
        <v>1067</v>
      </c>
      <c r="F43" s="662" t="s">
        <v>1058</v>
      </c>
      <c r="G43" s="662" t="s">
        <v>1080</v>
      </c>
      <c r="H43" s="662" t="s">
        <v>523</v>
      </c>
      <c r="I43" s="662" t="s">
        <v>1101</v>
      </c>
      <c r="J43" s="662" t="s">
        <v>1023</v>
      </c>
      <c r="K43" s="662" t="s">
        <v>1102</v>
      </c>
      <c r="L43" s="663">
        <v>79.03</v>
      </c>
      <c r="M43" s="663">
        <v>395.15</v>
      </c>
      <c r="N43" s="662">
        <v>5</v>
      </c>
      <c r="O43" s="745">
        <v>3</v>
      </c>
      <c r="P43" s="663">
        <v>237.09</v>
      </c>
      <c r="Q43" s="678">
        <v>0.60000000000000009</v>
      </c>
      <c r="R43" s="662">
        <v>3</v>
      </c>
      <c r="S43" s="678">
        <v>0.6</v>
      </c>
      <c r="T43" s="745">
        <v>1.5</v>
      </c>
      <c r="U43" s="701">
        <v>0.5</v>
      </c>
    </row>
    <row r="44" spans="1:21" ht="14.4" customHeight="1" x14ac:dyDescent="0.3">
      <c r="A44" s="661">
        <v>22</v>
      </c>
      <c r="B44" s="662" t="s">
        <v>522</v>
      </c>
      <c r="C44" s="662" t="s">
        <v>1059</v>
      </c>
      <c r="D44" s="743" t="s">
        <v>1624</v>
      </c>
      <c r="E44" s="744" t="s">
        <v>1067</v>
      </c>
      <c r="F44" s="662" t="s">
        <v>1058</v>
      </c>
      <c r="G44" s="662" t="s">
        <v>1105</v>
      </c>
      <c r="H44" s="662" t="s">
        <v>523</v>
      </c>
      <c r="I44" s="662" t="s">
        <v>731</v>
      </c>
      <c r="J44" s="662" t="s">
        <v>732</v>
      </c>
      <c r="K44" s="662" t="s">
        <v>1112</v>
      </c>
      <c r="L44" s="663">
        <v>301.2</v>
      </c>
      <c r="M44" s="663">
        <v>301.2</v>
      </c>
      <c r="N44" s="662">
        <v>1</v>
      </c>
      <c r="O44" s="745">
        <v>0.5</v>
      </c>
      <c r="P44" s="663"/>
      <c r="Q44" s="678">
        <v>0</v>
      </c>
      <c r="R44" s="662"/>
      <c r="S44" s="678">
        <v>0</v>
      </c>
      <c r="T44" s="745"/>
      <c r="U44" s="701">
        <v>0</v>
      </c>
    </row>
    <row r="45" spans="1:21" ht="14.4" customHeight="1" x14ac:dyDescent="0.3">
      <c r="A45" s="661">
        <v>22</v>
      </c>
      <c r="B45" s="662" t="s">
        <v>522</v>
      </c>
      <c r="C45" s="662" t="s">
        <v>1059</v>
      </c>
      <c r="D45" s="743" t="s">
        <v>1624</v>
      </c>
      <c r="E45" s="744" t="s">
        <v>1067</v>
      </c>
      <c r="F45" s="662" t="s">
        <v>1058</v>
      </c>
      <c r="G45" s="662" t="s">
        <v>1105</v>
      </c>
      <c r="H45" s="662" t="s">
        <v>523</v>
      </c>
      <c r="I45" s="662" t="s">
        <v>1111</v>
      </c>
      <c r="J45" s="662" t="s">
        <v>732</v>
      </c>
      <c r="K45" s="662" t="s">
        <v>1112</v>
      </c>
      <c r="L45" s="663">
        <v>185.26</v>
      </c>
      <c r="M45" s="663">
        <v>185.26</v>
      </c>
      <c r="N45" s="662">
        <v>1</v>
      </c>
      <c r="O45" s="745">
        <v>0.5</v>
      </c>
      <c r="P45" s="663">
        <v>185.26</v>
      </c>
      <c r="Q45" s="678">
        <v>1</v>
      </c>
      <c r="R45" s="662">
        <v>1</v>
      </c>
      <c r="S45" s="678">
        <v>1</v>
      </c>
      <c r="T45" s="745">
        <v>0.5</v>
      </c>
      <c r="U45" s="701">
        <v>1</v>
      </c>
    </row>
    <row r="46" spans="1:21" ht="14.4" customHeight="1" x14ac:dyDescent="0.3">
      <c r="A46" s="661">
        <v>22</v>
      </c>
      <c r="B46" s="662" t="s">
        <v>522</v>
      </c>
      <c r="C46" s="662" t="s">
        <v>1059</v>
      </c>
      <c r="D46" s="743" t="s">
        <v>1624</v>
      </c>
      <c r="E46" s="744" t="s">
        <v>1067</v>
      </c>
      <c r="F46" s="662" t="s">
        <v>1058</v>
      </c>
      <c r="G46" s="662" t="s">
        <v>1116</v>
      </c>
      <c r="H46" s="662" t="s">
        <v>523</v>
      </c>
      <c r="I46" s="662" t="s">
        <v>678</v>
      </c>
      <c r="J46" s="662" t="s">
        <v>1117</v>
      </c>
      <c r="K46" s="662" t="s">
        <v>1118</v>
      </c>
      <c r="L46" s="663">
        <v>99.11</v>
      </c>
      <c r="M46" s="663">
        <v>396.44</v>
      </c>
      <c r="N46" s="662">
        <v>4</v>
      </c>
      <c r="O46" s="745">
        <v>1</v>
      </c>
      <c r="P46" s="663">
        <v>198.22</v>
      </c>
      <c r="Q46" s="678">
        <v>0.5</v>
      </c>
      <c r="R46" s="662">
        <v>2</v>
      </c>
      <c r="S46" s="678">
        <v>0.5</v>
      </c>
      <c r="T46" s="745">
        <v>0.5</v>
      </c>
      <c r="U46" s="701">
        <v>0.5</v>
      </c>
    </row>
    <row r="47" spans="1:21" ht="14.4" customHeight="1" x14ac:dyDescent="0.3">
      <c r="A47" s="661">
        <v>22</v>
      </c>
      <c r="B47" s="662" t="s">
        <v>522</v>
      </c>
      <c r="C47" s="662" t="s">
        <v>1059</v>
      </c>
      <c r="D47" s="743" t="s">
        <v>1624</v>
      </c>
      <c r="E47" s="744" t="s">
        <v>1067</v>
      </c>
      <c r="F47" s="662" t="s">
        <v>1058</v>
      </c>
      <c r="G47" s="662" t="s">
        <v>1119</v>
      </c>
      <c r="H47" s="662" t="s">
        <v>523</v>
      </c>
      <c r="I47" s="662" t="s">
        <v>1120</v>
      </c>
      <c r="J47" s="662" t="s">
        <v>1121</v>
      </c>
      <c r="K47" s="662" t="s">
        <v>1122</v>
      </c>
      <c r="L47" s="663">
        <v>0</v>
      </c>
      <c r="M47" s="663">
        <v>0</v>
      </c>
      <c r="N47" s="662">
        <v>1</v>
      </c>
      <c r="O47" s="745">
        <v>1</v>
      </c>
      <c r="P47" s="663"/>
      <c r="Q47" s="678"/>
      <c r="R47" s="662"/>
      <c r="S47" s="678">
        <v>0</v>
      </c>
      <c r="T47" s="745"/>
      <c r="U47" s="701">
        <v>0</v>
      </c>
    </row>
    <row r="48" spans="1:21" ht="14.4" customHeight="1" x14ac:dyDescent="0.3">
      <c r="A48" s="661">
        <v>22</v>
      </c>
      <c r="B48" s="662" t="s">
        <v>522</v>
      </c>
      <c r="C48" s="662" t="s">
        <v>1059</v>
      </c>
      <c r="D48" s="743" t="s">
        <v>1624</v>
      </c>
      <c r="E48" s="744" t="s">
        <v>1070</v>
      </c>
      <c r="F48" s="662" t="s">
        <v>1058</v>
      </c>
      <c r="G48" s="662" t="s">
        <v>1080</v>
      </c>
      <c r="H48" s="662" t="s">
        <v>523</v>
      </c>
      <c r="I48" s="662" t="s">
        <v>1083</v>
      </c>
      <c r="J48" s="662" t="s">
        <v>1023</v>
      </c>
      <c r="K48" s="662" t="s">
        <v>1084</v>
      </c>
      <c r="L48" s="663">
        <v>0</v>
      </c>
      <c r="M48" s="663">
        <v>0</v>
      </c>
      <c r="N48" s="662">
        <v>1</v>
      </c>
      <c r="O48" s="745">
        <v>1</v>
      </c>
      <c r="P48" s="663">
        <v>0</v>
      </c>
      <c r="Q48" s="678"/>
      <c r="R48" s="662">
        <v>1</v>
      </c>
      <c r="S48" s="678">
        <v>1</v>
      </c>
      <c r="T48" s="745">
        <v>1</v>
      </c>
      <c r="U48" s="701">
        <v>1</v>
      </c>
    </row>
    <row r="49" spans="1:21" ht="14.4" customHeight="1" x14ac:dyDescent="0.3">
      <c r="A49" s="661">
        <v>22</v>
      </c>
      <c r="B49" s="662" t="s">
        <v>522</v>
      </c>
      <c r="C49" s="662" t="s">
        <v>1059</v>
      </c>
      <c r="D49" s="743" t="s">
        <v>1624</v>
      </c>
      <c r="E49" s="744" t="s">
        <v>1070</v>
      </c>
      <c r="F49" s="662" t="s">
        <v>1058</v>
      </c>
      <c r="G49" s="662" t="s">
        <v>1080</v>
      </c>
      <c r="H49" s="662" t="s">
        <v>753</v>
      </c>
      <c r="I49" s="662" t="s">
        <v>1089</v>
      </c>
      <c r="J49" s="662" t="s">
        <v>1090</v>
      </c>
      <c r="K49" s="662" t="s">
        <v>1091</v>
      </c>
      <c r="L49" s="663">
        <v>118.54</v>
      </c>
      <c r="M49" s="663">
        <v>592.70000000000005</v>
      </c>
      <c r="N49" s="662">
        <v>5</v>
      </c>
      <c r="O49" s="745">
        <v>4.5</v>
      </c>
      <c r="P49" s="663">
        <v>237.08</v>
      </c>
      <c r="Q49" s="678">
        <v>0.39999999999999997</v>
      </c>
      <c r="R49" s="662">
        <v>2</v>
      </c>
      <c r="S49" s="678">
        <v>0.4</v>
      </c>
      <c r="T49" s="745">
        <v>2</v>
      </c>
      <c r="U49" s="701">
        <v>0.44444444444444442</v>
      </c>
    </row>
    <row r="50" spans="1:21" ht="14.4" customHeight="1" x14ac:dyDescent="0.3">
      <c r="A50" s="661">
        <v>22</v>
      </c>
      <c r="B50" s="662" t="s">
        <v>522</v>
      </c>
      <c r="C50" s="662" t="s">
        <v>1059</v>
      </c>
      <c r="D50" s="743" t="s">
        <v>1624</v>
      </c>
      <c r="E50" s="744" t="s">
        <v>1070</v>
      </c>
      <c r="F50" s="662" t="s">
        <v>1058</v>
      </c>
      <c r="G50" s="662" t="s">
        <v>1080</v>
      </c>
      <c r="H50" s="662" t="s">
        <v>753</v>
      </c>
      <c r="I50" s="662" t="s">
        <v>786</v>
      </c>
      <c r="J50" s="662" t="s">
        <v>787</v>
      </c>
      <c r="K50" s="662" t="s">
        <v>1027</v>
      </c>
      <c r="L50" s="663">
        <v>79.03</v>
      </c>
      <c r="M50" s="663">
        <v>158.06</v>
      </c>
      <c r="N50" s="662">
        <v>2</v>
      </c>
      <c r="O50" s="745">
        <v>1</v>
      </c>
      <c r="P50" s="663"/>
      <c r="Q50" s="678">
        <v>0</v>
      </c>
      <c r="R50" s="662"/>
      <c r="S50" s="678">
        <v>0</v>
      </c>
      <c r="T50" s="745"/>
      <c r="U50" s="701">
        <v>0</v>
      </c>
    </row>
    <row r="51" spans="1:21" ht="14.4" customHeight="1" x14ac:dyDescent="0.3">
      <c r="A51" s="661">
        <v>22</v>
      </c>
      <c r="B51" s="662" t="s">
        <v>522</v>
      </c>
      <c r="C51" s="662" t="s">
        <v>1059</v>
      </c>
      <c r="D51" s="743" t="s">
        <v>1624</v>
      </c>
      <c r="E51" s="744" t="s">
        <v>1070</v>
      </c>
      <c r="F51" s="662" t="s">
        <v>1058</v>
      </c>
      <c r="G51" s="662" t="s">
        <v>1139</v>
      </c>
      <c r="H51" s="662" t="s">
        <v>523</v>
      </c>
      <c r="I51" s="662" t="s">
        <v>1140</v>
      </c>
      <c r="J51" s="662" t="s">
        <v>1141</v>
      </c>
      <c r="K51" s="662" t="s">
        <v>1142</v>
      </c>
      <c r="L51" s="663">
        <v>25.6</v>
      </c>
      <c r="M51" s="663">
        <v>25.6</v>
      </c>
      <c r="N51" s="662">
        <v>1</v>
      </c>
      <c r="O51" s="745">
        <v>0.5</v>
      </c>
      <c r="P51" s="663"/>
      <c r="Q51" s="678">
        <v>0</v>
      </c>
      <c r="R51" s="662"/>
      <c r="S51" s="678">
        <v>0</v>
      </c>
      <c r="T51" s="745"/>
      <c r="U51" s="701">
        <v>0</v>
      </c>
    </row>
    <row r="52" spans="1:21" ht="14.4" customHeight="1" x14ac:dyDescent="0.3">
      <c r="A52" s="661">
        <v>22</v>
      </c>
      <c r="B52" s="662" t="s">
        <v>522</v>
      </c>
      <c r="C52" s="662" t="s">
        <v>1059</v>
      </c>
      <c r="D52" s="743" t="s">
        <v>1624</v>
      </c>
      <c r="E52" s="744" t="s">
        <v>1073</v>
      </c>
      <c r="F52" s="662" t="s">
        <v>1058</v>
      </c>
      <c r="G52" s="662" t="s">
        <v>1143</v>
      </c>
      <c r="H52" s="662" t="s">
        <v>753</v>
      </c>
      <c r="I52" s="662" t="s">
        <v>791</v>
      </c>
      <c r="J52" s="662" t="s">
        <v>1031</v>
      </c>
      <c r="K52" s="662" t="s">
        <v>1032</v>
      </c>
      <c r="L52" s="663">
        <v>154.36000000000001</v>
      </c>
      <c r="M52" s="663">
        <v>154.36000000000001</v>
      </c>
      <c r="N52" s="662">
        <v>1</v>
      </c>
      <c r="O52" s="745">
        <v>0.5</v>
      </c>
      <c r="P52" s="663">
        <v>154.36000000000001</v>
      </c>
      <c r="Q52" s="678">
        <v>1</v>
      </c>
      <c r="R52" s="662">
        <v>1</v>
      </c>
      <c r="S52" s="678">
        <v>1</v>
      </c>
      <c r="T52" s="745">
        <v>0.5</v>
      </c>
      <c r="U52" s="701">
        <v>1</v>
      </c>
    </row>
    <row r="53" spans="1:21" ht="14.4" customHeight="1" x14ac:dyDescent="0.3">
      <c r="A53" s="661">
        <v>22</v>
      </c>
      <c r="B53" s="662" t="s">
        <v>522</v>
      </c>
      <c r="C53" s="662" t="s">
        <v>1059</v>
      </c>
      <c r="D53" s="743" t="s">
        <v>1624</v>
      </c>
      <c r="E53" s="744" t="s">
        <v>1073</v>
      </c>
      <c r="F53" s="662" t="s">
        <v>1058</v>
      </c>
      <c r="G53" s="662" t="s">
        <v>1080</v>
      </c>
      <c r="H53" s="662" t="s">
        <v>523</v>
      </c>
      <c r="I53" s="662" t="s">
        <v>1083</v>
      </c>
      <c r="J53" s="662" t="s">
        <v>1023</v>
      </c>
      <c r="K53" s="662" t="s">
        <v>1084</v>
      </c>
      <c r="L53" s="663">
        <v>0</v>
      </c>
      <c r="M53" s="663">
        <v>0</v>
      </c>
      <c r="N53" s="662">
        <v>1</v>
      </c>
      <c r="O53" s="745">
        <v>0.5</v>
      </c>
      <c r="P53" s="663"/>
      <c r="Q53" s="678"/>
      <c r="R53" s="662"/>
      <c r="S53" s="678">
        <v>0</v>
      </c>
      <c r="T53" s="745"/>
      <c r="U53" s="701">
        <v>0</v>
      </c>
    </row>
    <row r="54" spans="1:21" ht="14.4" customHeight="1" x14ac:dyDescent="0.3">
      <c r="A54" s="661">
        <v>22</v>
      </c>
      <c r="B54" s="662" t="s">
        <v>522</v>
      </c>
      <c r="C54" s="662" t="s">
        <v>1059</v>
      </c>
      <c r="D54" s="743" t="s">
        <v>1624</v>
      </c>
      <c r="E54" s="744" t="s">
        <v>1073</v>
      </c>
      <c r="F54" s="662" t="s">
        <v>1058</v>
      </c>
      <c r="G54" s="662" t="s">
        <v>1080</v>
      </c>
      <c r="H54" s="662" t="s">
        <v>753</v>
      </c>
      <c r="I54" s="662" t="s">
        <v>783</v>
      </c>
      <c r="J54" s="662" t="s">
        <v>784</v>
      </c>
      <c r="K54" s="662" t="s">
        <v>1025</v>
      </c>
      <c r="L54" s="663">
        <v>98.78</v>
      </c>
      <c r="M54" s="663">
        <v>790.24</v>
      </c>
      <c r="N54" s="662">
        <v>8</v>
      </c>
      <c r="O54" s="745">
        <v>7.5</v>
      </c>
      <c r="P54" s="663">
        <v>493.9</v>
      </c>
      <c r="Q54" s="678">
        <v>0.625</v>
      </c>
      <c r="R54" s="662">
        <v>5</v>
      </c>
      <c r="S54" s="678">
        <v>0.625</v>
      </c>
      <c r="T54" s="745">
        <v>4.5</v>
      </c>
      <c r="U54" s="701">
        <v>0.6</v>
      </c>
    </row>
    <row r="55" spans="1:21" ht="14.4" customHeight="1" x14ac:dyDescent="0.3">
      <c r="A55" s="661">
        <v>22</v>
      </c>
      <c r="B55" s="662" t="s">
        <v>522</v>
      </c>
      <c r="C55" s="662" t="s">
        <v>1059</v>
      </c>
      <c r="D55" s="743" t="s">
        <v>1624</v>
      </c>
      <c r="E55" s="744" t="s">
        <v>1073</v>
      </c>
      <c r="F55" s="662" t="s">
        <v>1058</v>
      </c>
      <c r="G55" s="662" t="s">
        <v>1080</v>
      </c>
      <c r="H55" s="662" t="s">
        <v>753</v>
      </c>
      <c r="I55" s="662" t="s">
        <v>1089</v>
      </c>
      <c r="J55" s="662" t="s">
        <v>1090</v>
      </c>
      <c r="K55" s="662" t="s">
        <v>1091</v>
      </c>
      <c r="L55" s="663">
        <v>118.54</v>
      </c>
      <c r="M55" s="663">
        <v>1066.8600000000001</v>
      </c>
      <c r="N55" s="662">
        <v>9</v>
      </c>
      <c r="O55" s="745">
        <v>8</v>
      </c>
      <c r="P55" s="663">
        <v>592.70000000000005</v>
      </c>
      <c r="Q55" s="678">
        <v>0.55555555555555558</v>
      </c>
      <c r="R55" s="662">
        <v>5</v>
      </c>
      <c r="S55" s="678">
        <v>0.55555555555555558</v>
      </c>
      <c r="T55" s="745">
        <v>5</v>
      </c>
      <c r="U55" s="701">
        <v>0.625</v>
      </c>
    </row>
    <row r="56" spans="1:21" ht="14.4" customHeight="1" x14ac:dyDescent="0.3">
      <c r="A56" s="661">
        <v>22</v>
      </c>
      <c r="B56" s="662" t="s">
        <v>522</v>
      </c>
      <c r="C56" s="662" t="s">
        <v>1059</v>
      </c>
      <c r="D56" s="743" t="s">
        <v>1624</v>
      </c>
      <c r="E56" s="744" t="s">
        <v>1073</v>
      </c>
      <c r="F56" s="662" t="s">
        <v>1058</v>
      </c>
      <c r="G56" s="662" t="s">
        <v>1080</v>
      </c>
      <c r="H56" s="662" t="s">
        <v>753</v>
      </c>
      <c r="I56" s="662" t="s">
        <v>786</v>
      </c>
      <c r="J56" s="662" t="s">
        <v>787</v>
      </c>
      <c r="K56" s="662" t="s">
        <v>1027</v>
      </c>
      <c r="L56" s="663">
        <v>79.03</v>
      </c>
      <c r="M56" s="663">
        <v>1106.4199999999998</v>
      </c>
      <c r="N56" s="662">
        <v>14</v>
      </c>
      <c r="O56" s="745">
        <v>13</v>
      </c>
      <c r="P56" s="663">
        <v>237.09</v>
      </c>
      <c r="Q56" s="678">
        <v>0.21428571428571433</v>
      </c>
      <c r="R56" s="662">
        <v>3</v>
      </c>
      <c r="S56" s="678">
        <v>0.21428571428571427</v>
      </c>
      <c r="T56" s="745">
        <v>3</v>
      </c>
      <c r="U56" s="701">
        <v>0.23076923076923078</v>
      </c>
    </row>
    <row r="57" spans="1:21" ht="14.4" customHeight="1" x14ac:dyDescent="0.3">
      <c r="A57" s="661">
        <v>22</v>
      </c>
      <c r="B57" s="662" t="s">
        <v>522</v>
      </c>
      <c r="C57" s="662" t="s">
        <v>1059</v>
      </c>
      <c r="D57" s="743" t="s">
        <v>1624</v>
      </c>
      <c r="E57" s="744" t="s">
        <v>1073</v>
      </c>
      <c r="F57" s="662" t="s">
        <v>1058</v>
      </c>
      <c r="G57" s="662" t="s">
        <v>1080</v>
      </c>
      <c r="H57" s="662" t="s">
        <v>753</v>
      </c>
      <c r="I57" s="662" t="s">
        <v>773</v>
      </c>
      <c r="J57" s="662" t="s">
        <v>1023</v>
      </c>
      <c r="K57" s="662" t="s">
        <v>1029</v>
      </c>
      <c r="L57" s="663">
        <v>118.54</v>
      </c>
      <c r="M57" s="663">
        <v>711.24</v>
      </c>
      <c r="N57" s="662">
        <v>6</v>
      </c>
      <c r="O57" s="745">
        <v>4.5</v>
      </c>
      <c r="P57" s="663">
        <v>237.08</v>
      </c>
      <c r="Q57" s="678">
        <v>0.33333333333333337</v>
      </c>
      <c r="R57" s="662">
        <v>2</v>
      </c>
      <c r="S57" s="678">
        <v>0.33333333333333331</v>
      </c>
      <c r="T57" s="745">
        <v>2</v>
      </c>
      <c r="U57" s="701">
        <v>0.44444444444444442</v>
      </c>
    </row>
    <row r="58" spans="1:21" ht="14.4" customHeight="1" x14ac:dyDescent="0.3">
      <c r="A58" s="661">
        <v>22</v>
      </c>
      <c r="B58" s="662" t="s">
        <v>522</v>
      </c>
      <c r="C58" s="662" t="s">
        <v>1059</v>
      </c>
      <c r="D58" s="743" t="s">
        <v>1624</v>
      </c>
      <c r="E58" s="744" t="s">
        <v>1073</v>
      </c>
      <c r="F58" s="662" t="s">
        <v>1058</v>
      </c>
      <c r="G58" s="662" t="s">
        <v>1080</v>
      </c>
      <c r="H58" s="662" t="s">
        <v>753</v>
      </c>
      <c r="I58" s="662" t="s">
        <v>780</v>
      </c>
      <c r="J58" s="662" t="s">
        <v>781</v>
      </c>
      <c r="K58" s="662" t="s">
        <v>1026</v>
      </c>
      <c r="L58" s="663">
        <v>46.07</v>
      </c>
      <c r="M58" s="663">
        <v>46.07</v>
      </c>
      <c r="N58" s="662">
        <v>1</v>
      </c>
      <c r="O58" s="745">
        <v>1</v>
      </c>
      <c r="P58" s="663"/>
      <c r="Q58" s="678">
        <v>0</v>
      </c>
      <c r="R58" s="662"/>
      <c r="S58" s="678">
        <v>0</v>
      </c>
      <c r="T58" s="745"/>
      <c r="U58" s="701">
        <v>0</v>
      </c>
    </row>
    <row r="59" spans="1:21" ht="14.4" customHeight="1" x14ac:dyDescent="0.3">
      <c r="A59" s="661">
        <v>22</v>
      </c>
      <c r="B59" s="662" t="s">
        <v>522</v>
      </c>
      <c r="C59" s="662" t="s">
        <v>1059</v>
      </c>
      <c r="D59" s="743" t="s">
        <v>1624</v>
      </c>
      <c r="E59" s="744" t="s">
        <v>1073</v>
      </c>
      <c r="F59" s="662" t="s">
        <v>1058</v>
      </c>
      <c r="G59" s="662" t="s">
        <v>1144</v>
      </c>
      <c r="H59" s="662" t="s">
        <v>753</v>
      </c>
      <c r="I59" s="662" t="s">
        <v>1145</v>
      </c>
      <c r="J59" s="662" t="s">
        <v>760</v>
      </c>
      <c r="K59" s="662" t="s">
        <v>1146</v>
      </c>
      <c r="L59" s="663">
        <v>36.54</v>
      </c>
      <c r="M59" s="663">
        <v>36.54</v>
      </c>
      <c r="N59" s="662">
        <v>1</v>
      </c>
      <c r="O59" s="745">
        <v>1</v>
      </c>
      <c r="P59" s="663"/>
      <c r="Q59" s="678">
        <v>0</v>
      </c>
      <c r="R59" s="662"/>
      <c r="S59" s="678">
        <v>0</v>
      </c>
      <c r="T59" s="745"/>
      <c r="U59" s="701">
        <v>0</v>
      </c>
    </row>
    <row r="60" spans="1:21" ht="14.4" customHeight="1" x14ac:dyDescent="0.3">
      <c r="A60" s="661">
        <v>22</v>
      </c>
      <c r="B60" s="662" t="s">
        <v>522</v>
      </c>
      <c r="C60" s="662" t="s">
        <v>1059</v>
      </c>
      <c r="D60" s="743" t="s">
        <v>1624</v>
      </c>
      <c r="E60" s="744" t="s">
        <v>1076</v>
      </c>
      <c r="F60" s="662" t="s">
        <v>1058</v>
      </c>
      <c r="G60" s="662" t="s">
        <v>1135</v>
      </c>
      <c r="H60" s="662" t="s">
        <v>523</v>
      </c>
      <c r="I60" s="662" t="s">
        <v>1147</v>
      </c>
      <c r="J60" s="662" t="s">
        <v>586</v>
      </c>
      <c r="K60" s="662" t="s">
        <v>1148</v>
      </c>
      <c r="L60" s="663">
        <v>0</v>
      </c>
      <c r="M60" s="663">
        <v>0</v>
      </c>
      <c r="N60" s="662">
        <v>1</v>
      </c>
      <c r="O60" s="745">
        <v>0.5</v>
      </c>
      <c r="P60" s="663">
        <v>0</v>
      </c>
      <c r="Q60" s="678"/>
      <c r="R60" s="662">
        <v>1</v>
      </c>
      <c r="S60" s="678">
        <v>1</v>
      </c>
      <c r="T60" s="745">
        <v>0.5</v>
      </c>
      <c r="U60" s="701">
        <v>1</v>
      </c>
    </row>
    <row r="61" spans="1:21" ht="14.4" customHeight="1" x14ac:dyDescent="0.3">
      <c r="A61" s="661">
        <v>22</v>
      </c>
      <c r="B61" s="662" t="s">
        <v>522</v>
      </c>
      <c r="C61" s="662" t="s">
        <v>1059</v>
      </c>
      <c r="D61" s="743" t="s">
        <v>1624</v>
      </c>
      <c r="E61" s="744" t="s">
        <v>1076</v>
      </c>
      <c r="F61" s="662" t="s">
        <v>1058</v>
      </c>
      <c r="G61" s="662" t="s">
        <v>1080</v>
      </c>
      <c r="H61" s="662" t="s">
        <v>753</v>
      </c>
      <c r="I61" s="662" t="s">
        <v>1081</v>
      </c>
      <c r="J61" s="662" t="s">
        <v>1023</v>
      </c>
      <c r="K61" s="662" t="s">
        <v>1082</v>
      </c>
      <c r="L61" s="663">
        <v>0</v>
      </c>
      <c r="M61" s="663">
        <v>0</v>
      </c>
      <c r="N61" s="662">
        <v>4</v>
      </c>
      <c r="O61" s="745">
        <v>4</v>
      </c>
      <c r="P61" s="663">
        <v>0</v>
      </c>
      <c r="Q61" s="678"/>
      <c r="R61" s="662">
        <v>1</v>
      </c>
      <c r="S61" s="678">
        <v>0.25</v>
      </c>
      <c r="T61" s="745">
        <v>1</v>
      </c>
      <c r="U61" s="701">
        <v>0.25</v>
      </c>
    </row>
    <row r="62" spans="1:21" ht="14.4" customHeight="1" x14ac:dyDescent="0.3">
      <c r="A62" s="661">
        <v>22</v>
      </c>
      <c r="B62" s="662" t="s">
        <v>522</v>
      </c>
      <c r="C62" s="662" t="s">
        <v>1059</v>
      </c>
      <c r="D62" s="743" t="s">
        <v>1624</v>
      </c>
      <c r="E62" s="744" t="s">
        <v>1076</v>
      </c>
      <c r="F62" s="662" t="s">
        <v>1058</v>
      </c>
      <c r="G62" s="662" t="s">
        <v>1080</v>
      </c>
      <c r="H62" s="662" t="s">
        <v>523</v>
      </c>
      <c r="I62" s="662" t="s">
        <v>1083</v>
      </c>
      <c r="J62" s="662" t="s">
        <v>1023</v>
      </c>
      <c r="K62" s="662" t="s">
        <v>1084</v>
      </c>
      <c r="L62" s="663">
        <v>0</v>
      </c>
      <c r="M62" s="663">
        <v>0</v>
      </c>
      <c r="N62" s="662">
        <v>3</v>
      </c>
      <c r="O62" s="745">
        <v>2</v>
      </c>
      <c r="P62" s="663">
        <v>0</v>
      </c>
      <c r="Q62" s="678"/>
      <c r="R62" s="662">
        <v>2</v>
      </c>
      <c r="S62" s="678">
        <v>0.66666666666666663</v>
      </c>
      <c r="T62" s="745">
        <v>1.5</v>
      </c>
      <c r="U62" s="701">
        <v>0.75</v>
      </c>
    </row>
    <row r="63" spans="1:21" ht="14.4" customHeight="1" x14ac:dyDescent="0.3">
      <c r="A63" s="661">
        <v>22</v>
      </c>
      <c r="B63" s="662" t="s">
        <v>522</v>
      </c>
      <c r="C63" s="662" t="s">
        <v>1059</v>
      </c>
      <c r="D63" s="743" t="s">
        <v>1624</v>
      </c>
      <c r="E63" s="744" t="s">
        <v>1076</v>
      </c>
      <c r="F63" s="662" t="s">
        <v>1058</v>
      </c>
      <c r="G63" s="662" t="s">
        <v>1080</v>
      </c>
      <c r="H63" s="662" t="s">
        <v>753</v>
      </c>
      <c r="I63" s="662" t="s">
        <v>1085</v>
      </c>
      <c r="J63" s="662" t="s">
        <v>1023</v>
      </c>
      <c r="K63" s="662" t="s">
        <v>1086</v>
      </c>
      <c r="L63" s="663">
        <v>0</v>
      </c>
      <c r="M63" s="663">
        <v>0</v>
      </c>
      <c r="N63" s="662">
        <v>2</v>
      </c>
      <c r="O63" s="745">
        <v>2</v>
      </c>
      <c r="P63" s="663"/>
      <c r="Q63" s="678"/>
      <c r="R63" s="662"/>
      <c r="S63" s="678">
        <v>0</v>
      </c>
      <c r="T63" s="745"/>
      <c r="U63" s="701">
        <v>0</v>
      </c>
    </row>
    <row r="64" spans="1:21" ht="14.4" customHeight="1" x14ac:dyDescent="0.3">
      <c r="A64" s="661">
        <v>22</v>
      </c>
      <c r="B64" s="662" t="s">
        <v>522</v>
      </c>
      <c r="C64" s="662" t="s">
        <v>1059</v>
      </c>
      <c r="D64" s="743" t="s">
        <v>1624</v>
      </c>
      <c r="E64" s="744" t="s">
        <v>1076</v>
      </c>
      <c r="F64" s="662" t="s">
        <v>1058</v>
      </c>
      <c r="G64" s="662" t="s">
        <v>1080</v>
      </c>
      <c r="H64" s="662" t="s">
        <v>753</v>
      </c>
      <c r="I64" s="662" t="s">
        <v>783</v>
      </c>
      <c r="J64" s="662" t="s">
        <v>784</v>
      </c>
      <c r="K64" s="662" t="s">
        <v>1025</v>
      </c>
      <c r="L64" s="663">
        <v>98.78</v>
      </c>
      <c r="M64" s="663">
        <v>790.24</v>
      </c>
      <c r="N64" s="662">
        <v>8</v>
      </c>
      <c r="O64" s="745">
        <v>7</v>
      </c>
      <c r="P64" s="663">
        <v>197.56</v>
      </c>
      <c r="Q64" s="678">
        <v>0.25</v>
      </c>
      <c r="R64" s="662">
        <v>2</v>
      </c>
      <c r="S64" s="678">
        <v>0.25</v>
      </c>
      <c r="T64" s="745">
        <v>2</v>
      </c>
      <c r="U64" s="701">
        <v>0.2857142857142857</v>
      </c>
    </row>
    <row r="65" spans="1:21" ht="14.4" customHeight="1" x14ac:dyDescent="0.3">
      <c r="A65" s="661">
        <v>22</v>
      </c>
      <c r="B65" s="662" t="s">
        <v>522</v>
      </c>
      <c r="C65" s="662" t="s">
        <v>1059</v>
      </c>
      <c r="D65" s="743" t="s">
        <v>1624</v>
      </c>
      <c r="E65" s="744" t="s">
        <v>1076</v>
      </c>
      <c r="F65" s="662" t="s">
        <v>1058</v>
      </c>
      <c r="G65" s="662" t="s">
        <v>1080</v>
      </c>
      <c r="H65" s="662" t="s">
        <v>753</v>
      </c>
      <c r="I65" s="662" t="s">
        <v>1089</v>
      </c>
      <c r="J65" s="662" t="s">
        <v>1090</v>
      </c>
      <c r="K65" s="662" t="s">
        <v>1091</v>
      </c>
      <c r="L65" s="663">
        <v>118.54</v>
      </c>
      <c r="M65" s="663">
        <v>3319.12</v>
      </c>
      <c r="N65" s="662">
        <v>28</v>
      </c>
      <c r="O65" s="745">
        <v>21</v>
      </c>
      <c r="P65" s="663">
        <v>592.70000000000005</v>
      </c>
      <c r="Q65" s="678">
        <v>0.1785714285714286</v>
      </c>
      <c r="R65" s="662">
        <v>5</v>
      </c>
      <c r="S65" s="678">
        <v>0.17857142857142858</v>
      </c>
      <c r="T65" s="745">
        <v>4</v>
      </c>
      <c r="U65" s="701">
        <v>0.19047619047619047</v>
      </c>
    </row>
    <row r="66" spans="1:21" ht="14.4" customHeight="1" x14ac:dyDescent="0.3">
      <c r="A66" s="661">
        <v>22</v>
      </c>
      <c r="B66" s="662" t="s">
        <v>522</v>
      </c>
      <c r="C66" s="662" t="s">
        <v>1059</v>
      </c>
      <c r="D66" s="743" t="s">
        <v>1624</v>
      </c>
      <c r="E66" s="744" t="s">
        <v>1076</v>
      </c>
      <c r="F66" s="662" t="s">
        <v>1058</v>
      </c>
      <c r="G66" s="662" t="s">
        <v>1080</v>
      </c>
      <c r="H66" s="662" t="s">
        <v>753</v>
      </c>
      <c r="I66" s="662" t="s">
        <v>1092</v>
      </c>
      <c r="J66" s="662" t="s">
        <v>1093</v>
      </c>
      <c r="K66" s="662" t="s">
        <v>1094</v>
      </c>
      <c r="L66" s="663">
        <v>59.27</v>
      </c>
      <c r="M66" s="663">
        <v>59.27</v>
      </c>
      <c r="N66" s="662">
        <v>1</v>
      </c>
      <c r="O66" s="745">
        <v>1</v>
      </c>
      <c r="P66" s="663">
        <v>59.27</v>
      </c>
      <c r="Q66" s="678">
        <v>1</v>
      </c>
      <c r="R66" s="662">
        <v>1</v>
      </c>
      <c r="S66" s="678">
        <v>1</v>
      </c>
      <c r="T66" s="745">
        <v>1</v>
      </c>
      <c r="U66" s="701">
        <v>1</v>
      </c>
    </row>
    <row r="67" spans="1:21" ht="14.4" customHeight="1" x14ac:dyDescent="0.3">
      <c r="A67" s="661">
        <v>22</v>
      </c>
      <c r="B67" s="662" t="s">
        <v>522</v>
      </c>
      <c r="C67" s="662" t="s">
        <v>1059</v>
      </c>
      <c r="D67" s="743" t="s">
        <v>1624</v>
      </c>
      <c r="E67" s="744" t="s">
        <v>1076</v>
      </c>
      <c r="F67" s="662" t="s">
        <v>1058</v>
      </c>
      <c r="G67" s="662" t="s">
        <v>1080</v>
      </c>
      <c r="H67" s="662" t="s">
        <v>753</v>
      </c>
      <c r="I67" s="662" t="s">
        <v>786</v>
      </c>
      <c r="J67" s="662" t="s">
        <v>787</v>
      </c>
      <c r="K67" s="662" t="s">
        <v>1027</v>
      </c>
      <c r="L67" s="663">
        <v>79.03</v>
      </c>
      <c r="M67" s="663">
        <v>1817.6899999999996</v>
      </c>
      <c r="N67" s="662">
        <v>23</v>
      </c>
      <c r="O67" s="745">
        <v>14.5</v>
      </c>
      <c r="P67" s="663">
        <v>158.06</v>
      </c>
      <c r="Q67" s="678">
        <v>8.695652173913046E-2</v>
      </c>
      <c r="R67" s="662">
        <v>2</v>
      </c>
      <c r="S67" s="678">
        <v>8.6956521739130432E-2</v>
      </c>
      <c r="T67" s="745">
        <v>2</v>
      </c>
      <c r="U67" s="701">
        <v>0.13793103448275862</v>
      </c>
    </row>
    <row r="68" spans="1:21" ht="14.4" customHeight="1" x14ac:dyDescent="0.3">
      <c r="A68" s="661">
        <v>22</v>
      </c>
      <c r="B68" s="662" t="s">
        <v>522</v>
      </c>
      <c r="C68" s="662" t="s">
        <v>1059</v>
      </c>
      <c r="D68" s="743" t="s">
        <v>1624</v>
      </c>
      <c r="E68" s="744" t="s">
        <v>1076</v>
      </c>
      <c r="F68" s="662" t="s">
        <v>1058</v>
      </c>
      <c r="G68" s="662" t="s">
        <v>1080</v>
      </c>
      <c r="H68" s="662" t="s">
        <v>523</v>
      </c>
      <c r="I68" s="662" t="s">
        <v>1097</v>
      </c>
      <c r="J68" s="662" t="s">
        <v>1023</v>
      </c>
      <c r="K68" s="662" t="s">
        <v>1098</v>
      </c>
      <c r="L68" s="663">
        <v>98.78</v>
      </c>
      <c r="M68" s="663">
        <v>395.12</v>
      </c>
      <c r="N68" s="662">
        <v>4</v>
      </c>
      <c r="O68" s="745">
        <v>4</v>
      </c>
      <c r="P68" s="663">
        <v>197.56</v>
      </c>
      <c r="Q68" s="678">
        <v>0.5</v>
      </c>
      <c r="R68" s="662">
        <v>2</v>
      </c>
      <c r="S68" s="678">
        <v>0.5</v>
      </c>
      <c r="T68" s="745">
        <v>2</v>
      </c>
      <c r="U68" s="701">
        <v>0.5</v>
      </c>
    </row>
    <row r="69" spans="1:21" ht="14.4" customHeight="1" x14ac:dyDescent="0.3">
      <c r="A69" s="661">
        <v>22</v>
      </c>
      <c r="B69" s="662" t="s">
        <v>522</v>
      </c>
      <c r="C69" s="662" t="s">
        <v>1059</v>
      </c>
      <c r="D69" s="743" t="s">
        <v>1624</v>
      </c>
      <c r="E69" s="744" t="s">
        <v>1076</v>
      </c>
      <c r="F69" s="662" t="s">
        <v>1058</v>
      </c>
      <c r="G69" s="662" t="s">
        <v>1080</v>
      </c>
      <c r="H69" s="662" t="s">
        <v>753</v>
      </c>
      <c r="I69" s="662" t="s">
        <v>773</v>
      </c>
      <c r="J69" s="662" t="s">
        <v>1023</v>
      </c>
      <c r="K69" s="662" t="s">
        <v>1029</v>
      </c>
      <c r="L69" s="663">
        <v>118.54</v>
      </c>
      <c r="M69" s="663">
        <v>711.24</v>
      </c>
      <c r="N69" s="662">
        <v>6</v>
      </c>
      <c r="O69" s="745">
        <v>4</v>
      </c>
      <c r="P69" s="663">
        <v>237.08</v>
      </c>
      <c r="Q69" s="678">
        <v>0.33333333333333337</v>
      </c>
      <c r="R69" s="662">
        <v>2</v>
      </c>
      <c r="S69" s="678">
        <v>0.33333333333333331</v>
      </c>
      <c r="T69" s="745">
        <v>1.5</v>
      </c>
      <c r="U69" s="701">
        <v>0.375</v>
      </c>
    </row>
    <row r="70" spans="1:21" ht="14.4" customHeight="1" x14ac:dyDescent="0.3">
      <c r="A70" s="661">
        <v>22</v>
      </c>
      <c r="B70" s="662" t="s">
        <v>522</v>
      </c>
      <c r="C70" s="662" t="s">
        <v>1059</v>
      </c>
      <c r="D70" s="743" t="s">
        <v>1624</v>
      </c>
      <c r="E70" s="744" t="s">
        <v>1076</v>
      </c>
      <c r="F70" s="662" t="s">
        <v>1058</v>
      </c>
      <c r="G70" s="662" t="s">
        <v>1080</v>
      </c>
      <c r="H70" s="662" t="s">
        <v>523</v>
      </c>
      <c r="I70" s="662" t="s">
        <v>1101</v>
      </c>
      <c r="J70" s="662" t="s">
        <v>1023</v>
      </c>
      <c r="K70" s="662" t="s">
        <v>1102</v>
      </c>
      <c r="L70" s="663">
        <v>79.03</v>
      </c>
      <c r="M70" s="663">
        <v>316.12</v>
      </c>
      <c r="N70" s="662">
        <v>4</v>
      </c>
      <c r="O70" s="745">
        <v>4</v>
      </c>
      <c r="P70" s="663">
        <v>237.09</v>
      </c>
      <c r="Q70" s="678">
        <v>0.75</v>
      </c>
      <c r="R70" s="662">
        <v>3</v>
      </c>
      <c r="S70" s="678">
        <v>0.75</v>
      </c>
      <c r="T70" s="745">
        <v>3</v>
      </c>
      <c r="U70" s="701">
        <v>0.75</v>
      </c>
    </row>
    <row r="71" spans="1:21" ht="14.4" customHeight="1" x14ac:dyDescent="0.3">
      <c r="A71" s="661">
        <v>22</v>
      </c>
      <c r="B71" s="662" t="s">
        <v>522</v>
      </c>
      <c r="C71" s="662" t="s">
        <v>1059</v>
      </c>
      <c r="D71" s="743" t="s">
        <v>1624</v>
      </c>
      <c r="E71" s="744" t="s">
        <v>1076</v>
      </c>
      <c r="F71" s="662" t="s">
        <v>1058</v>
      </c>
      <c r="G71" s="662" t="s">
        <v>1080</v>
      </c>
      <c r="H71" s="662" t="s">
        <v>753</v>
      </c>
      <c r="I71" s="662" t="s">
        <v>780</v>
      </c>
      <c r="J71" s="662" t="s">
        <v>781</v>
      </c>
      <c r="K71" s="662" t="s">
        <v>1026</v>
      </c>
      <c r="L71" s="663">
        <v>46.07</v>
      </c>
      <c r="M71" s="663">
        <v>92.14</v>
      </c>
      <c r="N71" s="662">
        <v>2</v>
      </c>
      <c r="O71" s="745">
        <v>1.5</v>
      </c>
      <c r="P71" s="663">
        <v>46.07</v>
      </c>
      <c r="Q71" s="678">
        <v>0.5</v>
      </c>
      <c r="R71" s="662">
        <v>1</v>
      </c>
      <c r="S71" s="678">
        <v>0.5</v>
      </c>
      <c r="T71" s="745">
        <v>1</v>
      </c>
      <c r="U71" s="701">
        <v>0.66666666666666663</v>
      </c>
    </row>
    <row r="72" spans="1:21" ht="14.4" customHeight="1" x14ac:dyDescent="0.3">
      <c r="A72" s="661">
        <v>22</v>
      </c>
      <c r="B72" s="662" t="s">
        <v>522</v>
      </c>
      <c r="C72" s="662" t="s">
        <v>1059</v>
      </c>
      <c r="D72" s="743" t="s">
        <v>1624</v>
      </c>
      <c r="E72" s="744" t="s">
        <v>1076</v>
      </c>
      <c r="F72" s="662" t="s">
        <v>1058</v>
      </c>
      <c r="G72" s="662" t="s">
        <v>1080</v>
      </c>
      <c r="H72" s="662" t="s">
        <v>523</v>
      </c>
      <c r="I72" s="662" t="s">
        <v>1149</v>
      </c>
      <c r="J72" s="662" t="s">
        <v>1150</v>
      </c>
      <c r="K72" s="662" t="s">
        <v>1102</v>
      </c>
      <c r="L72" s="663">
        <v>79.03</v>
      </c>
      <c r="M72" s="663">
        <v>158.06</v>
      </c>
      <c r="N72" s="662">
        <v>2</v>
      </c>
      <c r="O72" s="745">
        <v>2</v>
      </c>
      <c r="P72" s="663">
        <v>79.03</v>
      </c>
      <c r="Q72" s="678">
        <v>0.5</v>
      </c>
      <c r="R72" s="662">
        <v>1</v>
      </c>
      <c r="S72" s="678">
        <v>0.5</v>
      </c>
      <c r="T72" s="745">
        <v>1</v>
      </c>
      <c r="U72" s="701">
        <v>0.5</v>
      </c>
    </row>
    <row r="73" spans="1:21" ht="14.4" customHeight="1" x14ac:dyDescent="0.3">
      <c r="A73" s="661">
        <v>22</v>
      </c>
      <c r="B73" s="662" t="s">
        <v>522</v>
      </c>
      <c r="C73" s="662" t="s">
        <v>1059</v>
      </c>
      <c r="D73" s="743" t="s">
        <v>1624</v>
      </c>
      <c r="E73" s="744" t="s">
        <v>1076</v>
      </c>
      <c r="F73" s="662" t="s">
        <v>1058</v>
      </c>
      <c r="G73" s="662" t="s">
        <v>1080</v>
      </c>
      <c r="H73" s="662" t="s">
        <v>523</v>
      </c>
      <c r="I73" s="662" t="s">
        <v>1151</v>
      </c>
      <c r="J73" s="662" t="s">
        <v>1090</v>
      </c>
      <c r="K73" s="662" t="s">
        <v>1152</v>
      </c>
      <c r="L73" s="663">
        <v>0</v>
      </c>
      <c r="M73" s="663">
        <v>0</v>
      </c>
      <c r="N73" s="662">
        <v>1</v>
      </c>
      <c r="O73" s="745">
        <v>1</v>
      </c>
      <c r="P73" s="663"/>
      <c r="Q73" s="678"/>
      <c r="R73" s="662"/>
      <c r="S73" s="678">
        <v>0</v>
      </c>
      <c r="T73" s="745"/>
      <c r="U73" s="701">
        <v>0</v>
      </c>
    </row>
    <row r="74" spans="1:21" ht="14.4" customHeight="1" x14ac:dyDescent="0.3">
      <c r="A74" s="661">
        <v>22</v>
      </c>
      <c r="B74" s="662" t="s">
        <v>522</v>
      </c>
      <c r="C74" s="662" t="s">
        <v>1059</v>
      </c>
      <c r="D74" s="743" t="s">
        <v>1624</v>
      </c>
      <c r="E74" s="744" t="s">
        <v>1076</v>
      </c>
      <c r="F74" s="662" t="s">
        <v>1058</v>
      </c>
      <c r="G74" s="662" t="s">
        <v>1105</v>
      </c>
      <c r="H74" s="662" t="s">
        <v>523</v>
      </c>
      <c r="I74" s="662" t="s">
        <v>1153</v>
      </c>
      <c r="J74" s="662" t="s">
        <v>732</v>
      </c>
      <c r="K74" s="662" t="s">
        <v>1154</v>
      </c>
      <c r="L74" s="663">
        <v>28.81</v>
      </c>
      <c r="M74" s="663">
        <v>28.81</v>
      </c>
      <c r="N74" s="662">
        <v>1</v>
      </c>
      <c r="O74" s="745">
        <v>1</v>
      </c>
      <c r="P74" s="663">
        <v>28.81</v>
      </c>
      <c r="Q74" s="678">
        <v>1</v>
      </c>
      <c r="R74" s="662">
        <v>1</v>
      </c>
      <c r="S74" s="678">
        <v>1</v>
      </c>
      <c r="T74" s="745">
        <v>1</v>
      </c>
      <c r="U74" s="701">
        <v>1</v>
      </c>
    </row>
    <row r="75" spans="1:21" ht="14.4" customHeight="1" x14ac:dyDescent="0.3">
      <c r="A75" s="661">
        <v>22</v>
      </c>
      <c r="B75" s="662" t="s">
        <v>522</v>
      </c>
      <c r="C75" s="662" t="s">
        <v>1059</v>
      </c>
      <c r="D75" s="743" t="s">
        <v>1624</v>
      </c>
      <c r="E75" s="744" t="s">
        <v>1076</v>
      </c>
      <c r="F75" s="662" t="s">
        <v>1058</v>
      </c>
      <c r="G75" s="662" t="s">
        <v>1105</v>
      </c>
      <c r="H75" s="662" t="s">
        <v>523</v>
      </c>
      <c r="I75" s="662" t="s">
        <v>1111</v>
      </c>
      <c r="J75" s="662" t="s">
        <v>732</v>
      </c>
      <c r="K75" s="662" t="s">
        <v>1112</v>
      </c>
      <c r="L75" s="663">
        <v>185.26</v>
      </c>
      <c r="M75" s="663">
        <v>555.78</v>
      </c>
      <c r="N75" s="662">
        <v>3</v>
      </c>
      <c r="O75" s="745">
        <v>1.5</v>
      </c>
      <c r="P75" s="663">
        <v>185.26</v>
      </c>
      <c r="Q75" s="678">
        <v>0.33333333333333331</v>
      </c>
      <c r="R75" s="662">
        <v>1</v>
      </c>
      <c r="S75" s="678">
        <v>0.33333333333333331</v>
      </c>
      <c r="T75" s="745">
        <v>0.5</v>
      </c>
      <c r="U75" s="701">
        <v>0.33333333333333331</v>
      </c>
    </row>
    <row r="76" spans="1:21" ht="14.4" customHeight="1" x14ac:dyDescent="0.3">
      <c r="A76" s="661">
        <v>22</v>
      </c>
      <c r="B76" s="662" t="s">
        <v>522</v>
      </c>
      <c r="C76" s="662" t="s">
        <v>1059</v>
      </c>
      <c r="D76" s="743" t="s">
        <v>1624</v>
      </c>
      <c r="E76" s="744" t="s">
        <v>1076</v>
      </c>
      <c r="F76" s="662" t="s">
        <v>1058</v>
      </c>
      <c r="G76" s="662" t="s">
        <v>1116</v>
      </c>
      <c r="H76" s="662" t="s">
        <v>523</v>
      </c>
      <c r="I76" s="662" t="s">
        <v>678</v>
      </c>
      <c r="J76" s="662" t="s">
        <v>1117</v>
      </c>
      <c r="K76" s="662" t="s">
        <v>1118</v>
      </c>
      <c r="L76" s="663">
        <v>99.11</v>
      </c>
      <c r="M76" s="663">
        <v>594.66</v>
      </c>
      <c r="N76" s="662">
        <v>6</v>
      </c>
      <c r="O76" s="745">
        <v>1.5</v>
      </c>
      <c r="P76" s="663">
        <v>198.22</v>
      </c>
      <c r="Q76" s="678">
        <v>0.33333333333333337</v>
      </c>
      <c r="R76" s="662">
        <v>2</v>
      </c>
      <c r="S76" s="678">
        <v>0.33333333333333331</v>
      </c>
      <c r="T76" s="745">
        <v>0.5</v>
      </c>
      <c r="U76" s="701">
        <v>0.33333333333333331</v>
      </c>
    </row>
    <row r="77" spans="1:21" ht="14.4" customHeight="1" x14ac:dyDescent="0.3">
      <c r="A77" s="661">
        <v>22</v>
      </c>
      <c r="B77" s="662" t="s">
        <v>522</v>
      </c>
      <c r="C77" s="662" t="s">
        <v>1059</v>
      </c>
      <c r="D77" s="743" t="s">
        <v>1624</v>
      </c>
      <c r="E77" s="744" t="s">
        <v>1076</v>
      </c>
      <c r="F77" s="662" t="s">
        <v>1058</v>
      </c>
      <c r="G77" s="662" t="s">
        <v>1119</v>
      </c>
      <c r="H77" s="662" t="s">
        <v>523</v>
      </c>
      <c r="I77" s="662" t="s">
        <v>1155</v>
      </c>
      <c r="J77" s="662" t="s">
        <v>1121</v>
      </c>
      <c r="K77" s="662" t="s">
        <v>1156</v>
      </c>
      <c r="L77" s="663">
        <v>0</v>
      </c>
      <c r="M77" s="663">
        <v>0</v>
      </c>
      <c r="N77" s="662">
        <v>1</v>
      </c>
      <c r="O77" s="745">
        <v>0.5</v>
      </c>
      <c r="P77" s="663">
        <v>0</v>
      </c>
      <c r="Q77" s="678"/>
      <c r="R77" s="662">
        <v>1</v>
      </c>
      <c r="S77" s="678">
        <v>1</v>
      </c>
      <c r="T77" s="745">
        <v>0.5</v>
      </c>
      <c r="U77" s="701">
        <v>1</v>
      </c>
    </row>
    <row r="78" spans="1:21" ht="14.4" customHeight="1" x14ac:dyDescent="0.3">
      <c r="A78" s="661">
        <v>22</v>
      </c>
      <c r="B78" s="662" t="s">
        <v>522</v>
      </c>
      <c r="C78" s="662" t="s">
        <v>1061</v>
      </c>
      <c r="D78" s="743" t="s">
        <v>1625</v>
      </c>
      <c r="E78" s="744" t="s">
        <v>1066</v>
      </c>
      <c r="F78" s="662" t="s">
        <v>1058</v>
      </c>
      <c r="G78" s="662" t="s">
        <v>1157</v>
      </c>
      <c r="H78" s="662" t="s">
        <v>523</v>
      </c>
      <c r="I78" s="662" t="s">
        <v>1158</v>
      </c>
      <c r="J78" s="662" t="s">
        <v>1159</v>
      </c>
      <c r="K78" s="662" t="s">
        <v>1160</v>
      </c>
      <c r="L78" s="663">
        <v>35.11</v>
      </c>
      <c r="M78" s="663">
        <v>280.88</v>
      </c>
      <c r="N78" s="662">
        <v>8</v>
      </c>
      <c r="O78" s="745">
        <v>2</v>
      </c>
      <c r="P78" s="663">
        <v>140.44</v>
      </c>
      <c r="Q78" s="678">
        <v>0.5</v>
      </c>
      <c r="R78" s="662">
        <v>4</v>
      </c>
      <c r="S78" s="678">
        <v>0.5</v>
      </c>
      <c r="T78" s="745">
        <v>1.25</v>
      </c>
      <c r="U78" s="701">
        <v>0.625</v>
      </c>
    </row>
    <row r="79" spans="1:21" ht="14.4" customHeight="1" x14ac:dyDescent="0.3">
      <c r="A79" s="661">
        <v>22</v>
      </c>
      <c r="B79" s="662" t="s">
        <v>522</v>
      </c>
      <c r="C79" s="662" t="s">
        <v>1061</v>
      </c>
      <c r="D79" s="743" t="s">
        <v>1625</v>
      </c>
      <c r="E79" s="744" t="s">
        <v>1066</v>
      </c>
      <c r="F79" s="662" t="s">
        <v>1058</v>
      </c>
      <c r="G79" s="662" t="s">
        <v>1161</v>
      </c>
      <c r="H79" s="662" t="s">
        <v>523</v>
      </c>
      <c r="I79" s="662" t="s">
        <v>1162</v>
      </c>
      <c r="J79" s="662" t="s">
        <v>1163</v>
      </c>
      <c r="K79" s="662" t="s">
        <v>1164</v>
      </c>
      <c r="L79" s="663">
        <v>9.4</v>
      </c>
      <c r="M79" s="663">
        <v>28.200000000000003</v>
      </c>
      <c r="N79" s="662">
        <v>3</v>
      </c>
      <c r="O79" s="745">
        <v>1.5</v>
      </c>
      <c r="P79" s="663">
        <v>28.200000000000003</v>
      </c>
      <c r="Q79" s="678">
        <v>1</v>
      </c>
      <c r="R79" s="662">
        <v>3</v>
      </c>
      <c r="S79" s="678">
        <v>1</v>
      </c>
      <c r="T79" s="745">
        <v>1.5</v>
      </c>
      <c r="U79" s="701">
        <v>1</v>
      </c>
    </row>
    <row r="80" spans="1:21" ht="14.4" customHeight="1" x14ac:dyDescent="0.3">
      <c r="A80" s="661">
        <v>22</v>
      </c>
      <c r="B80" s="662" t="s">
        <v>522</v>
      </c>
      <c r="C80" s="662" t="s">
        <v>1061</v>
      </c>
      <c r="D80" s="743" t="s">
        <v>1625</v>
      </c>
      <c r="E80" s="744" t="s">
        <v>1066</v>
      </c>
      <c r="F80" s="662" t="s">
        <v>1058</v>
      </c>
      <c r="G80" s="662" t="s">
        <v>1165</v>
      </c>
      <c r="H80" s="662" t="s">
        <v>753</v>
      </c>
      <c r="I80" s="662" t="s">
        <v>1166</v>
      </c>
      <c r="J80" s="662" t="s">
        <v>1167</v>
      </c>
      <c r="K80" s="662" t="s">
        <v>1122</v>
      </c>
      <c r="L80" s="663">
        <v>196.21</v>
      </c>
      <c r="M80" s="663">
        <v>588.63</v>
      </c>
      <c r="N80" s="662">
        <v>3</v>
      </c>
      <c r="O80" s="745">
        <v>2.5</v>
      </c>
      <c r="P80" s="663">
        <v>588.63</v>
      </c>
      <c r="Q80" s="678">
        <v>1</v>
      </c>
      <c r="R80" s="662">
        <v>3</v>
      </c>
      <c r="S80" s="678">
        <v>1</v>
      </c>
      <c r="T80" s="745">
        <v>2.5</v>
      </c>
      <c r="U80" s="701">
        <v>1</v>
      </c>
    </row>
    <row r="81" spans="1:21" ht="14.4" customHeight="1" x14ac:dyDescent="0.3">
      <c r="A81" s="661">
        <v>22</v>
      </c>
      <c r="B81" s="662" t="s">
        <v>522</v>
      </c>
      <c r="C81" s="662" t="s">
        <v>1061</v>
      </c>
      <c r="D81" s="743" t="s">
        <v>1625</v>
      </c>
      <c r="E81" s="744" t="s">
        <v>1066</v>
      </c>
      <c r="F81" s="662" t="s">
        <v>1058</v>
      </c>
      <c r="G81" s="662" t="s">
        <v>1168</v>
      </c>
      <c r="H81" s="662" t="s">
        <v>523</v>
      </c>
      <c r="I81" s="662" t="s">
        <v>1169</v>
      </c>
      <c r="J81" s="662" t="s">
        <v>1170</v>
      </c>
      <c r="K81" s="662" t="s">
        <v>1171</v>
      </c>
      <c r="L81" s="663">
        <v>70.540000000000006</v>
      </c>
      <c r="M81" s="663">
        <v>70.540000000000006</v>
      </c>
      <c r="N81" s="662">
        <v>1</v>
      </c>
      <c r="O81" s="745">
        <v>1</v>
      </c>
      <c r="P81" s="663">
        <v>70.540000000000006</v>
      </c>
      <c r="Q81" s="678">
        <v>1</v>
      </c>
      <c r="R81" s="662">
        <v>1</v>
      </c>
      <c r="S81" s="678">
        <v>1</v>
      </c>
      <c r="T81" s="745">
        <v>1</v>
      </c>
      <c r="U81" s="701">
        <v>1</v>
      </c>
    </row>
    <row r="82" spans="1:21" ht="14.4" customHeight="1" x14ac:dyDescent="0.3">
      <c r="A82" s="661">
        <v>22</v>
      </c>
      <c r="B82" s="662" t="s">
        <v>522</v>
      </c>
      <c r="C82" s="662" t="s">
        <v>1061</v>
      </c>
      <c r="D82" s="743" t="s">
        <v>1625</v>
      </c>
      <c r="E82" s="744" t="s">
        <v>1066</v>
      </c>
      <c r="F82" s="662" t="s">
        <v>1058</v>
      </c>
      <c r="G82" s="662" t="s">
        <v>1172</v>
      </c>
      <c r="H82" s="662" t="s">
        <v>523</v>
      </c>
      <c r="I82" s="662" t="s">
        <v>1173</v>
      </c>
      <c r="J82" s="662" t="s">
        <v>1174</v>
      </c>
      <c r="K82" s="662" t="s">
        <v>1175</v>
      </c>
      <c r="L82" s="663">
        <v>115.26</v>
      </c>
      <c r="M82" s="663">
        <v>115.26</v>
      </c>
      <c r="N82" s="662">
        <v>1</v>
      </c>
      <c r="O82" s="745">
        <v>1</v>
      </c>
      <c r="P82" s="663"/>
      <c r="Q82" s="678">
        <v>0</v>
      </c>
      <c r="R82" s="662"/>
      <c r="S82" s="678">
        <v>0</v>
      </c>
      <c r="T82" s="745"/>
      <c r="U82" s="701">
        <v>0</v>
      </c>
    </row>
    <row r="83" spans="1:21" ht="14.4" customHeight="1" x14ac:dyDescent="0.3">
      <c r="A83" s="661">
        <v>22</v>
      </c>
      <c r="B83" s="662" t="s">
        <v>522</v>
      </c>
      <c r="C83" s="662" t="s">
        <v>1061</v>
      </c>
      <c r="D83" s="743" t="s">
        <v>1625</v>
      </c>
      <c r="E83" s="744" t="s">
        <v>1066</v>
      </c>
      <c r="F83" s="662" t="s">
        <v>1058</v>
      </c>
      <c r="G83" s="662" t="s">
        <v>1127</v>
      </c>
      <c r="H83" s="662" t="s">
        <v>753</v>
      </c>
      <c r="I83" s="662" t="s">
        <v>1176</v>
      </c>
      <c r="J83" s="662" t="s">
        <v>1129</v>
      </c>
      <c r="K83" s="662" t="s">
        <v>1177</v>
      </c>
      <c r="L83" s="663">
        <v>105.32</v>
      </c>
      <c r="M83" s="663">
        <v>105.32</v>
      </c>
      <c r="N83" s="662">
        <v>1</v>
      </c>
      <c r="O83" s="745">
        <v>0.5</v>
      </c>
      <c r="P83" s="663"/>
      <c r="Q83" s="678">
        <v>0</v>
      </c>
      <c r="R83" s="662"/>
      <c r="S83" s="678">
        <v>0</v>
      </c>
      <c r="T83" s="745"/>
      <c r="U83" s="701">
        <v>0</v>
      </c>
    </row>
    <row r="84" spans="1:21" ht="14.4" customHeight="1" x14ac:dyDescent="0.3">
      <c r="A84" s="661">
        <v>22</v>
      </c>
      <c r="B84" s="662" t="s">
        <v>522</v>
      </c>
      <c r="C84" s="662" t="s">
        <v>1061</v>
      </c>
      <c r="D84" s="743" t="s">
        <v>1625</v>
      </c>
      <c r="E84" s="744" t="s">
        <v>1066</v>
      </c>
      <c r="F84" s="662" t="s">
        <v>1058</v>
      </c>
      <c r="G84" s="662" t="s">
        <v>1127</v>
      </c>
      <c r="H84" s="662" t="s">
        <v>523</v>
      </c>
      <c r="I84" s="662" t="s">
        <v>1178</v>
      </c>
      <c r="J84" s="662" t="s">
        <v>1179</v>
      </c>
      <c r="K84" s="662" t="s">
        <v>1180</v>
      </c>
      <c r="L84" s="663">
        <v>0</v>
      </c>
      <c r="M84" s="663">
        <v>0</v>
      </c>
      <c r="N84" s="662">
        <v>1</v>
      </c>
      <c r="O84" s="745">
        <v>0.5</v>
      </c>
      <c r="P84" s="663"/>
      <c r="Q84" s="678"/>
      <c r="R84" s="662"/>
      <c r="S84" s="678">
        <v>0</v>
      </c>
      <c r="T84" s="745"/>
      <c r="U84" s="701">
        <v>0</v>
      </c>
    </row>
    <row r="85" spans="1:21" ht="14.4" customHeight="1" x14ac:dyDescent="0.3">
      <c r="A85" s="661">
        <v>22</v>
      </c>
      <c r="B85" s="662" t="s">
        <v>522</v>
      </c>
      <c r="C85" s="662" t="s">
        <v>1061</v>
      </c>
      <c r="D85" s="743" t="s">
        <v>1625</v>
      </c>
      <c r="E85" s="744" t="s">
        <v>1066</v>
      </c>
      <c r="F85" s="662" t="s">
        <v>1058</v>
      </c>
      <c r="G85" s="662" t="s">
        <v>1181</v>
      </c>
      <c r="H85" s="662" t="s">
        <v>753</v>
      </c>
      <c r="I85" s="662" t="s">
        <v>1182</v>
      </c>
      <c r="J85" s="662" t="s">
        <v>756</v>
      </c>
      <c r="K85" s="662" t="s">
        <v>1183</v>
      </c>
      <c r="L85" s="663">
        <v>138.31</v>
      </c>
      <c r="M85" s="663">
        <v>138.31</v>
      </c>
      <c r="N85" s="662">
        <v>1</v>
      </c>
      <c r="O85" s="745">
        <v>1</v>
      </c>
      <c r="P85" s="663">
        <v>138.31</v>
      </c>
      <c r="Q85" s="678">
        <v>1</v>
      </c>
      <c r="R85" s="662">
        <v>1</v>
      </c>
      <c r="S85" s="678">
        <v>1</v>
      </c>
      <c r="T85" s="745">
        <v>1</v>
      </c>
      <c r="U85" s="701">
        <v>1</v>
      </c>
    </row>
    <row r="86" spans="1:21" ht="14.4" customHeight="1" x14ac:dyDescent="0.3">
      <c r="A86" s="661">
        <v>22</v>
      </c>
      <c r="B86" s="662" t="s">
        <v>522</v>
      </c>
      <c r="C86" s="662" t="s">
        <v>1061</v>
      </c>
      <c r="D86" s="743" t="s">
        <v>1625</v>
      </c>
      <c r="E86" s="744" t="s">
        <v>1066</v>
      </c>
      <c r="F86" s="662" t="s">
        <v>1058</v>
      </c>
      <c r="G86" s="662" t="s">
        <v>1181</v>
      </c>
      <c r="H86" s="662" t="s">
        <v>523</v>
      </c>
      <c r="I86" s="662" t="s">
        <v>1184</v>
      </c>
      <c r="J86" s="662" t="s">
        <v>756</v>
      </c>
      <c r="K86" s="662" t="s">
        <v>1122</v>
      </c>
      <c r="L86" s="663">
        <v>0</v>
      </c>
      <c r="M86" s="663">
        <v>0</v>
      </c>
      <c r="N86" s="662">
        <v>1</v>
      </c>
      <c r="O86" s="745">
        <v>1</v>
      </c>
      <c r="P86" s="663">
        <v>0</v>
      </c>
      <c r="Q86" s="678"/>
      <c r="R86" s="662">
        <v>1</v>
      </c>
      <c r="S86" s="678">
        <v>1</v>
      </c>
      <c r="T86" s="745">
        <v>1</v>
      </c>
      <c r="U86" s="701">
        <v>1</v>
      </c>
    </row>
    <row r="87" spans="1:21" ht="14.4" customHeight="1" x14ac:dyDescent="0.3">
      <c r="A87" s="661">
        <v>22</v>
      </c>
      <c r="B87" s="662" t="s">
        <v>522</v>
      </c>
      <c r="C87" s="662" t="s">
        <v>1061</v>
      </c>
      <c r="D87" s="743" t="s">
        <v>1625</v>
      </c>
      <c r="E87" s="744" t="s">
        <v>1066</v>
      </c>
      <c r="F87" s="662" t="s">
        <v>1058</v>
      </c>
      <c r="G87" s="662" t="s">
        <v>1185</v>
      </c>
      <c r="H87" s="662" t="s">
        <v>523</v>
      </c>
      <c r="I87" s="662" t="s">
        <v>1186</v>
      </c>
      <c r="J87" s="662" t="s">
        <v>1187</v>
      </c>
      <c r="K87" s="662" t="s">
        <v>1188</v>
      </c>
      <c r="L87" s="663">
        <v>160.88999999999999</v>
      </c>
      <c r="M87" s="663">
        <v>160.88999999999999</v>
      </c>
      <c r="N87" s="662">
        <v>1</v>
      </c>
      <c r="O87" s="745">
        <v>0.5</v>
      </c>
      <c r="P87" s="663">
        <v>160.88999999999999</v>
      </c>
      <c r="Q87" s="678">
        <v>1</v>
      </c>
      <c r="R87" s="662">
        <v>1</v>
      </c>
      <c r="S87" s="678">
        <v>1</v>
      </c>
      <c r="T87" s="745">
        <v>0.5</v>
      </c>
      <c r="U87" s="701">
        <v>1</v>
      </c>
    </row>
    <row r="88" spans="1:21" ht="14.4" customHeight="1" x14ac:dyDescent="0.3">
      <c r="A88" s="661">
        <v>22</v>
      </c>
      <c r="B88" s="662" t="s">
        <v>522</v>
      </c>
      <c r="C88" s="662" t="s">
        <v>1061</v>
      </c>
      <c r="D88" s="743" t="s">
        <v>1625</v>
      </c>
      <c r="E88" s="744" t="s">
        <v>1066</v>
      </c>
      <c r="F88" s="662" t="s">
        <v>1058</v>
      </c>
      <c r="G88" s="662" t="s">
        <v>1189</v>
      </c>
      <c r="H88" s="662" t="s">
        <v>753</v>
      </c>
      <c r="I88" s="662" t="s">
        <v>1190</v>
      </c>
      <c r="J88" s="662" t="s">
        <v>1191</v>
      </c>
      <c r="K88" s="662" t="s">
        <v>1192</v>
      </c>
      <c r="L88" s="663">
        <v>264</v>
      </c>
      <c r="M88" s="663">
        <v>264</v>
      </c>
      <c r="N88" s="662">
        <v>1</v>
      </c>
      <c r="O88" s="745">
        <v>0.5</v>
      </c>
      <c r="P88" s="663"/>
      <c r="Q88" s="678">
        <v>0</v>
      </c>
      <c r="R88" s="662"/>
      <c r="S88" s="678">
        <v>0</v>
      </c>
      <c r="T88" s="745"/>
      <c r="U88" s="701">
        <v>0</v>
      </c>
    </row>
    <row r="89" spans="1:21" ht="14.4" customHeight="1" x14ac:dyDescent="0.3">
      <c r="A89" s="661">
        <v>22</v>
      </c>
      <c r="B89" s="662" t="s">
        <v>522</v>
      </c>
      <c r="C89" s="662" t="s">
        <v>1061</v>
      </c>
      <c r="D89" s="743" t="s">
        <v>1625</v>
      </c>
      <c r="E89" s="744" t="s">
        <v>1066</v>
      </c>
      <c r="F89" s="662" t="s">
        <v>1058</v>
      </c>
      <c r="G89" s="662" t="s">
        <v>1193</v>
      </c>
      <c r="H89" s="662" t="s">
        <v>523</v>
      </c>
      <c r="I89" s="662" t="s">
        <v>1194</v>
      </c>
      <c r="J89" s="662" t="s">
        <v>1195</v>
      </c>
      <c r="K89" s="662" t="s">
        <v>1196</v>
      </c>
      <c r="L89" s="663">
        <v>138.31</v>
      </c>
      <c r="M89" s="663">
        <v>276.62</v>
      </c>
      <c r="N89" s="662">
        <v>2</v>
      </c>
      <c r="O89" s="745">
        <v>2</v>
      </c>
      <c r="P89" s="663"/>
      <c r="Q89" s="678">
        <v>0</v>
      </c>
      <c r="R89" s="662"/>
      <c r="S89" s="678">
        <v>0</v>
      </c>
      <c r="T89" s="745"/>
      <c r="U89" s="701">
        <v>0</v>
      </c>
    </row>
    <row r="90" spans="1:21" ht="14.4" customHeight="1" x14ac:dyDescent="0.3">
      <c r="A90" s="661">
        <v>22</v>
      </c>
      <c r="B90" s="662" t="s">
        <v>522</v>
      </c>
      <c r="C90" s="662" t="s">
        <v>1061</v>
      </c>
      <c r="D90" s="743" t="s">
        <v>1625</v>
      </c>
      <c r="E90" s="744" t="s">
        <v>1066</v>
      </c>
      <c r="F90" s="662" t="s">
        <v>1058</v>
      </c>
      <c r="G90" s="662" t="s">
        <v>1193</v>
      </c>
      <c r="H90" s="662" t="s">
        <v>523</v>
      </c>
      <c r="I90" s="662" t="s">
        <v>1197</v>
      </c>
      <c r="J90" s="662" t="s">
        <v>1195</v>
      </c>
      <c r="K90" s="662" t="s">
        <v>1198</v>
      </c>
      <c r="L90" s="663">
        <v>0</v>
      </c>
      <c r="M90" s="663">
        <v>0</v>
      </c>
      <c r="N90" s="662">
        <v>1</v>
      </c>
      <c r="O90" s="745">
        <v>1</v>
      </c>
      <c r="P90" s="663"/>
      <c r="Q90" s="678"/>
      <c r="R90" s="662"/>
      <c r="S90" s="678">
        <v>0</v>
      </c>
      <c r="T90" s="745"/>
      <c r="U90" s="701">
        <v>0</v>
      </c>
    </row>
    <row r="91" spans="1:21" ht="14.4" customHeight="1" x14ac:dyDescent="0.3">
      <c r="A91" s="661">
        <v>22</v>
      </c>
      <c r="B91" s="662" t="s">
        <v>522</v>
      </c>
      <c r="C91" s="662" t="s">
        <v>1061</v>
      </c>
      <c r="D91" s="743" t="s">
        <v>1625</v>
      </c>
      <c r="E91" s="744" t="s">
        <v>1066</v>
      </c>
      <c r="F91" s="662" t="s">
        <v>1058</v>
      </c>
      <c r="G91" s="662" t="s">
        <v>1199</v>
      </c>
      <c r="H91" s="662" t="s">
        <v>523</v>
      </c>
      <c r="I91" s="662" t="s">
        <v>1200</v>
      </c>
      <c r="J91" s="662" t="s">
        <v>1201</v>
      </c>
      <c r="K91" s="662" t="s">
        <v>1202</v>
      </c>
      <c r="L91" s="663">
        <v>91.11</v>
      </c>
      <c r="M91" s="663">
        <v>91.11</v>
      </c>
      <c r="N91" s="662">
        <v>1</v>
      </c>
      <c r="O91" s="745">
        <v>1</v>
      </c>
      <c r="P91" s="663"/>
      <c r="Q91" s="678">
        <v>0</v>
      </c>
      <c r="R91" s="662"/>
      <c r="S91" s="678">
        <v>0</v>
      </c>
      <c r="T91" s="745"/>
      <c r="U91" s="701">
        <v>0</v>
      </c>
    </row>
    <row r="92" spans="1:21" ht="14.4" customHeight="1" x14ac:dyDescent="0.3">
      <c r="A92" s="661">
        <v>22</v>
      </c>
      <c r="B92" s="662" t="s">
        <v>522</v>
      </c>
      <c r="C92" s="662" t="s">
        <v>1061</v>
      </c>
      <c r="D92" s="743" t="s">
        <v>1625</v>
      </c>
      <c r="E92" s="744" t="s">
        <v>1066</v>
      </c>
      <c r="F92" s="662" t="s">
        <v>1058</v>
      </c>
      <c r="G92" s="662" t="s">
        <v>1199</v>
      </c>
      <c r="H92" s="662" t="s">
        <v>523</v>
      </c>
      <c r="I92" s="662" t="s">
        <v>1203</v>
      </c>
      <c r="J92" s="662" t="s">
        <v>1201</v>
      </c>
      <c r="K92" s="662" t="s">
        <v>1204</v>
      </c>
      <c r="L92" s="663">
        <v>0</v>
      </c>
      <c r="M92" s="663">
        <v>0</v>
      </c>
      <c r="N92" s="662">
        <v>1</v>
      </c>
      <c r="O92" s="745">
        <v>1</v>
      </c>
      <c r="P92" s="663"/>
      <c r="Q92" s="678"/>
      <c r="R92" s="662"/>
      <c r="S92" s="678">
        <v>0</v>
      </c>
      <c r="T92" s="745"/>
      <c r="U92" s="701">
        <v>0</v>
      </c>
    </row>
    <row r="93" spans="1:21" ht="14.4" customHeight="1" x14ac:dyDescent="0.3">
      <c r="A93" s="661">
        <v>22</v>
      </c>
      <c r="B93" s="662" t="s">
        <v>522</v>
      </c>
      <c r="C93" s="662" t="s">
        <v>1061</v>
      </c>
      <c r="D93" s="743" t="s">
        <v>1625</v>
      </c>
      <c r="E93" s="744" t="s">
        <v>1066</v>
      </c>
      <c r="F93" s="662" t="s">
        <v>1058</v>
      </c>
      <c r="G93" s="662" t="s">
        <v>1199</v>
      </c>
      <c r="H93" s="662" t="s">
        <v>523</v>
      </c>
      <c r="I93" s="662" t="s">
        <v>1205</v>
      </c>
      <c r="J93" s="662" t="s">
        <v>1201</v>
      </c>
      <c r="K93" s="662" t="s">
        <v>1204</v>
      </c>
      <c r="L93" s="663">
        <v>0</v>
      </c>
      <c r="M93" s="663">
        <v>0</v>
      </c>
      <c r="N93" s="662">
        <v>4</v>
      </c>
      <c r="O93" s="745">
        <v>2.5</v>
      </c>
      <c r="P93" s="663"/>
      <c r="Q93" s="678"/>
      <c r="R93" s="662"/>
      <c r="S93" s="678">
        <v>0</v>
      </c>
      <c r="T93" s="745"/>
      <c r="U93" s="701">
        <v>0</v>
      </c>
    </row>
    <row r="94" spans="1:21" ht="14.4" customHeight="1" x14ac:dyDescent="0.3">
      <c r="A94" s="661">
        <v>22</v>
      </c>
      <c r="B94" s="662" t="s">
        <v>522</v>
      </c>
      <c r="C94" s="662" t="s">
        <v>1061</v>
      </c>
      <c r="D94" s="743" t="s">
        <v>1625</v>
      </c>
      <c r="E94" s="744" t="s">
        <v>1066</v>
      </c>
      <c r="F94" s="662" t="s">
        <v>1058</v>
      </c>
      <c r="G94" s="662" t="s">
        <v>1206</v>
      </c>
      <c r="H94" s="662" t="s">
        <v>523</v>
      </c>
      <c r="I94" s="662" t="s">
        <v>905</v>
      </c>
      <c r="J94" s="662" t="s">
        <v>1207</v>
      </c>
      <c r="K94" s="662" t="s">
        <v>1208</v>
      </c>
      <c r="L94" s="663">
        <v>37.520000000000003</v>
      </c>
      <c r="M94" s="663">
        <v>37.520000000000003</v>
      </c>
      <c r="N94" s="662">
        <v>1</v>
      </c>
      <c r="O94" s="745">
        <v>0.5</v>
      </c>
      <c r="P94" s="663">
        <v>37.520000000000003</v>
      </c>
      <c r="Q94" s="678">
        <v>1</v>
      </c>
      <c r="R94" s="662">
        <v>1</v>
      </c>
      <c r="S94" s="678">
        <v>1</v>
      </c>
      <c r="T94" s="745">
        <v>0.5</v>
      </c>
      <c r="U94" s="701">
        <v>1</v>
      </c>
    </row>
    <row r="95" spans="1:21" ht="14.4" customHeight="1" x14ac:dyDescent="0.3">
      <c r="A95" s="661">
        <v>22</v>
      </c>
      <c r="B95" s="662" t="s">
        <v>522</v>
      </c>
      <c r="C95" s="662" t="s">
        <v>1061</v>
      </c>
      <c r="D95" s="743" t="s">
        <v>1625</v>
      </c>
      <c r="E95" s="744" t="s">
        <v>1066</v>
      </c>
      <c r="F95" s="662" t="s">
        <v>1058</v>
      </c>
      <c r="G95" s="662" t="s">
        <v>1209</v>
      </c>
      <c r="H95" s="662" t="s">
        <v>753</v>
      </c>
      <c r="I95" s="662" t="s">
        <v>1210</v>
      </c>
      <c r="J95" s="662" t="s">
        <v>1211</v>
      </c>
      <c r="K95" s="662" t="s">
        <v>1036</v>
      </c>
      <c r="L95" s="663">
        <v>132</v>
      </c>
      <c r="M95" s="663">
        <v>132</v>
      </c>
      <c r="N95" s="662">
        <v>1</v>
      </c>
      <c r="O95" s="745">
        <v>1</v>
      </c>
      <c r="P95" s="663">
        <v>132</v>
      </c>
      <c r="Q95" s="678">
        <v>1</v>
      </c>
      <c r="R95" s="662">
        <v>1</v>
      </c>
      <c r="S95" s="678">
        <v>1</v>
      </c>
      <c r="T95" s="745">
        <v>1</v>
      </c>
      <c r="U95" s="701">
        <v>1</v>
      </c>
    </row>
    <row r="96" spans="1:21" ht="14.4" customHeight="1" x14ac:dyDescent="0.3">
      <c r="A96" s="661">
        <v>22</v>
      </c>
      <c r="B96" s="662" t="s">
        <v>522</v>
      </c>
      <c r="C96" s="662" t="s">
        <v>1061</v>
      </c>
      <c r="D96" s="743" t="s">
        <v>1625</v>
      </c>
      <c r="E96" s="744" t="s">
        <v>1066</v>
      </c>
      <c r="F96" s="662" t="s">
        <v>1058</v>
      </c>
      <c r="G96" s="662" t="s">
        <v>1212</v>
      </c>
      <c r="H96" s="662" t="s">
        <v>523</v>
      </c>
      <c r="I96" s="662" t="s">
        <v>1213</v>
      </c>
      <c r="J96" s="662" t="s">
        <v>1214</v>
      </c>
      <c r="K96" s="662" t="s">
        <v>1215</v>
      </c>
      <c r="L96" s="663">
        <v>107.27</v>
      </c>
      <c r="M96" s="663">
        <v>429.08</v>
      </c>
      <c r="N96" s="662">
        <v>4</v>
      </c>
      <c r="O96" s="745">
        <v>3</v>
      </c>
      <c r="P96" s="663">
        <v>214.54</v>
      </c>
      <c r="Q96" s="678">
        <v>0.5</v>
      </c>
      <c r="R96" s="662">
        <v>2</v>
      </c>
      <c r="S96" s="678">
        <v>0.5</v>
      </c>
      <c r="T96" s="745">
        <v>1</v>
      </c>
      <c r="U96" s="701">
        <v>0.33333333333333331</v>
      </c>
    </row>
    <row r="97" spans="1:21" ht="14.4" customHeight="1" x14ac:dyDescent="0.3">
      <c r="A97" s="661">
        <v>22</v>
      </c>
      <c r="B97" s="662" t="s">
        <v>522</v>
      </c>
      <c r="C97" s="662" t="s">
        <v>1061</v>
      </c>
      <c r="D97" s="743" t="s">
        <v>1625</v>
      </c>
      <c r="E97" s="744" t="s">
        <v>1066</v>
      </c>
      <c r="F97" s="662" t="s">
        <v>1058</v>
      </c>
      <c r="G97" s="662" t="s">
        <v>1216</v>
      </c>
      <c r="H97" s="662" t="s">
        <v>523</v>
      </c>
      <c r="I97" s="662" t="s">
        <v>1217</v>
      </c>
      <c r="J97" s="662" t="s">
        <v>1218</v>
      </c>
      <c r="K97" s="662" t="s">
        <v>1219</v>
      </c>
      <c r="L97" s="663">
        <v>79.64</v>
      </c>
      <c r="M97" s="663">
        <v>79.64</v>
      </c>
      <c r="N97" s="662">
        <v>1</v>
      </c>
      <c r="O97" s="745">
        <v>0.5</v>
      </c>
      <c r="P97" s="663">
        <v>79.64</v>
      </c>
      <c r="Q97" s="678">
        <v>1</v>
      </c>
      <c r="R97" s="662">
        <v>1</v>
      </c>
      <c r="S97" s="678">
        <v>1</v>
      </c>
      <c r="T97" s="745">
        <v>0.5</v>
      </c>
      <c r="U97" s="701">
        <v>1</v>
      </c>
    </row>
    <row r="98" spans="1:21" ht="14.4" customHeight="1" x14ac:dyDescent="0.3">
      <c r="A98" s="661">
        <v>22</v>
      </c>
      <c r="B98" s="662" t="s">
        <v>522</v>
      </c>
      <c r="C98" s="662" t="s">
        <v>1061</v>
      </c>
      <c r="D98" s="743" t="s">
        <v>1625</v>
      </c>
      <c r="E98" s="744" t="s">
        <v>1066</v>
      </c>
      <c r="F98" s="662" t="s">
        <v>1058</v>
      </c>
      <c r="G98" s="662" t="s">
        <v>1077</v>
      </c>
      <c r="H98" s="662" t="s">
        <v>523</v>
      </c>
      <c r="I98" s="662" t="s">
        <v>1078</v>
      </c>
      <c r="J98" s="662" t="s">
        <v>1079</v>
      </c>
      <c r="K98" s="662"/>
      <c r="L98" s="663">
        <v>0</v>
      </c>
      <c r="M98" s="663">
        <v>0</v>
      </c>
      <c r="N98" s="662">
        <v>3</v>
      </c>
      <c r="O98" s="745">
        <v>2.5</v>
      </c>
      <c r="P98" s="663">
        <v>0</v>
      </c>
      <c r="Q98" s="678"/>
      <c r="R98" s="662">
        <v>3</v>
      </c>
      <c r="S98" s="678">
        <v>1</v>
      </c>
      <c r="T98" s="745">
        <v>2.5</v>
      </c>
      <c r="U98" s="701">
        <v>1</v>
      </c>
    </row>
    <row r="99" spans="1:21" ht="14.4" customHeight="1" x14ac:dyDescent="0.3">
      <c r="A99" s="661">
        <v>22</v>
      </c>
      <c r="B99" s="662" t="s">
        <v>522</v>
      </c>
      <c r="C99" s="662" t="s">
        <v>1061</v>
      </c>
      <c r="D99" s="743" t="s">
        <v>1625</v>
      </c>
      <c r="E99" s="744" t="s">
        <v>1066</v>
      </c>
      <c r="F99" s="662" t="s">
        <v>1058</v>
      </c>
      <c r="G99" s="662" t="s">
        <v>1220</v>
      </c>
      <c r="H99" s="662" t="s">
        <v>523</v>
      </c>
      <c r="I99" s="662" t="s">
        <v>1221</v>
      </c>
      <c r="J99" s="662" t="s">
        <v>1222</v>
      </c>
      <c r="K99" s="662" t="s">
        <v>1223</v>
      </c>
      <c r="L99" s="663">
        <v>48.09</v>
      </c>
      <c r="M99" s="663">
        <v>48.09</v>
      </c>
      <c r="N99" s="662">
        <v>1</v>
      </c>
      <c r="O99" s="745">
        <v>1</v>
      </c>
      <c r="P99" s="663">
        <v>48.09</v>
      </c>
      <c r="Q99" s="678">
        <v>1</v>
      </c>
      <c r="R99" s="662">
        <v>1</v>
      </c>
      <c r="S99" s="678">
        <v>1</v>
      </c>
      <c r="T99" s="745">
        <v>1</v>
      </c>
      <c r="U99" s="701">
        <v>1</v>
      </c>
    </row>
    <row r="100" spans="1:21" ht="14.4" customHeight="1" x14ac:dyDescent="0.3">
      <c r="A100" s="661">
        <v>22</v>
      </c>
      <c r="B100" s="662" t="s">
        <v>522</v>
      </c>
      <c r="C100" s="662" t="s">
        <v>1061</v>
      </c>
      <c r="D100" s="743" t="s">
        <v>1625</v>
      </c>
      <c r="E100" s="744" t="s">
        <v>1066</v>
      </c>
      <c r="F100" s="662" t="s">
        <v>1058</v>
      </c>
      <c r="G100" s="662" t="s">
        <v>1224</v>
      </c>
      <c r="H100" s="662" t="s">
        <v>523</v>
      </c>
      <c r="I100" s="662" t="s">
        <v>1225</v>
      </c>
      <c r="J100" s="662" t="s">
        <v>638</v>
      </c>
      <c r="K100" s="662" t="s">
        <v>1226</v>
      </c>
      <c r="L100" s="663">
        <v>0</v>
      </c>
      <c r="M100" s="663">
        <v>0</v>
      </c>
      <c r="N100" s="662">
        <v>1</v>
      </c>
      <c r="O100" s="745">
        <v>1</v>
      </c>
      <c r="P100" s="663"/>
      <c r="Q100" s="678"/>
      <c r="R100" s="662"/>
      <c r="S100" s="678">
        <v>0</v>
      </c>
      <c r="T100" s="745"/>
      <c r="U100" s="701">
        <v>0</v>
      </c>
    </row>
    <row r="101" spans="1:21" ht="14.4" customHeight="1" x14ac:dyDescent="0.3">
      <c r="A101" s="661">
        <v>22</v>
      </c>
      <c r="B101" s="662" t="s">
        <v>522</v>
      </c>
      <c r="C101" s="662" t="s">
        <v>1061</v>
      </c>
      <c r="D101" s="743" t="s">
        <v>1625</v>
      </c>
      <c r="E101" s="744" t="s">
        <v>1066</v>
      </c>
      <c r="F101" s="662" t="s">
        <v>1058</v>
      </c>
      <c r="G101" s="662" t="s">
        <v>1227</v>
      </c>
      <c r="H101" s="662" t="s">
        <v>523</v>
      </c>
      <c r="I101" s="662" t="s">
        <v>1228</v>
      </c>
      <c r="J101" s="662" t="s">
        <v>1229</v>
      </c>
      <c r="K101" s="662" t="s">
        <v>1230</v>
      </c>
      <c r="L101" s="663">
        <v>91.19</v>
      </c>
      <c r="M101" s="663">
        <v>364.76</v>
      </c>
      <c r="N101" s="662">
        <v>4</v>
      </c>
      <c r="O101" s="745">
        <v>2.5</v>
      </c>
      <c r="P101" s="663">
        <v>182.38</v>
      </c>
      <c r="Q101" s="678">
        <v>0.5</v>
      </c>
      <c r="R101" s="662">
        <v>2</v>
      </c>
      <c r="S101" s="678">
        <v>0.5</v>
      </c>
      <c r="T101" s="745">
        <v>1.5</v>
      </c>
      <c r="U101" s="701">
        <v>0.6</v>
      </c>
    </row>
    <row r="102" spans="1:21" ht="14.4" customHeight="1" x14ac:dyDescent="0.3">
      <c r="A102" s="661">
        <v>22</v>
      </c>
      <c r="B102" s="662" t="s">
        <v>522</v>
      </c>
      <c r="C102" s="662" t="s">
        <v>1061</v>
      </c>
      <c r="D102" s="743" t="s">
        <v>1625</v>
      </c>
      <c r="E102" s="744" t="s">
        <v>1066</v>
      </c>
      <c r="F102" s="662" t="s">
        <v>1058</v>
      </c>
      <c r="G102" s="662" t="s">
        <v>1227</v>
      </c>
      <c r="H102" s="662" t="s">
        <v>523</v>
      </c>
      <c r="I102" s="662" t="s">
        <v>1231</v>
      </c>
      <c r="J102" s="662" t="s">
        <v>1229</v>
      </c>
      <c r="K102" s="662" t="s">
        <v>1232</v>
      </c>
      <c r="L102" s="663">
        <v>0</v>
      </c>
      <c r="M102" s="663">
        <v>0</v>
      </c>
      <c r="N102" s="662">
        <v>1</v>
      </c>
      <c r="O102" s="745">
        <v>0.5</v>
      </c>
      <c r="P102" s="663">
        <v>0</v>
      </c>
      <c r="Q102" s="678"/>
      <c r="R102" s="662">
        <v>1</v>
      </c>
      <c r="S102" s="678">
        <v>1</v>
      </c>
      <c r="T102" s="745">
        <v>0.5</v>
      </c>
      <c r="U102" s="701">
        <v>1</v>
      </c>
    </row>
    <row r="103" spans="1:21" ht="14.4" customHeight="1" x14ac:dyDescent="0.3">
      <c r="A103" s="661">
        <v>22</v>
      </c>
      <c r="B103" s="662" t="s">
        <v>522</v>
      </c>
      <c r="C103" s="662" t="s">
        <v>1061</v>
      </c>
      <c r="D103" s="743" t="s">
        <v>1625</v>
      </c>
      <c r="E103" s="744" t="s">
        <v>1066</v>
      </c>
      <c r="F103" s="662" t="s">
        <v>1058</v>
      </c>
      <c r="G103" s="662" t="s">
        <v>1233</v>
      </c>
      <c r="H103" s="662" t="s">
        <v>753</v>
      </c>
      <c r="I103" s="662" t="s">
        <v>1234</v>
      </c>
      <c r="J103" s="662" t="s">
        <v>1235</v>
      </c>
      <c r="K103" s="662" t="s">
        <v>1236</v>
      </c>
      <c r="L103" s="663">
        <v>186.87</v>
      </c>
      <c r="M103" s="663">
        <v>186.87</v>
      </c>
      <c r="N103" s="662">
        <v>1</v>
      </c>
      <c r="O103" s="745">
        <v>0.5</v>
      </c>
      <c r="P103" s="663">
        <v>186.87</v>
      </c>
      <c r="Q103" s="678">
        <v>1</v>
      </c>
      <c r="R103" s="662">
        <v>1</v>
      </c>
      <c r="S103" s="678">
        <v>1</v>
      </c>
      <c r="T103" s="745">
        <v>0.5</v>
      </c>
      <c r="U103" s="701">
        <v>1</v>
      </c>
    </row>
    <row r="104" spans="1:21" ht="14.4" customHeight="1" x14ac:dyDescent="0.3">
      <c r="A104" s="661">
        <v>22</v>
      </c>
      <c r="B104" s="662" t="s">
        <v>522</v>
      </c>
      <c r="C104" s="662" t="s">
        <v>1061</v>
      </c>
      <c r="D104" s="743" t="s">
        <v>1625</v>
      </c>
      <c r="E104" s="744" t="s">
        <v>1066</v>
      </c>
      <c r="F104" s="662" t="s">
        <v>1058</v>
      </c>
      <c r="G104" s="662" t="s">
        <v>1237</v>
      </c>
      <c r="H104" s="662" t="s">
        <v>523</v>
      </c>
      <c r="I104" s="662" t="s">
        <v>1238</v>
      </c>
      <c r="J104" s="662" t="s">
        <v>1239</v>
      </c>
      <c r="K104" s="662" t="s">
        <v>1240</v>
      </c>
      <c r="L104" s="663">
        <v>0</v>
      </c>
      <c r="M104" s="663">
        <v>0</v>
      </c>
      <c r="N104" s="662">
        <v>1</v>
      </c>
      <c r="O104" s="745">
        <v>1</v>
      </c>
      <c r="P104" s="663"/>
      <c r="Q104" s="678"/>
      <c r="R104" s="662"/>
      <c r="S104" s="678">
        <v>0</v>
      </c>
      <c r="T104" s="745"/>
      <c r="U104" s="701">
        <v>0</v>
      </c>
    </row>
    <row r="105" spans="1:21" ht="14.4" customHeight="1" x14ac:dyDescent="0.3">
      <c r="A105" s="661">
        <v>22</v>
      </c>
      <c r="B105" s="662" t="s">
        <v>522</v>
      </c>
      <c r="C105" s="662" t="s">
        <v>1061</v>
      </c>
      <c r="D105" s="743" t="s">
        <v>1625</v>
      </c>
      <c r="E105" s="744" t="s">
        <v>1066</v>
      </c>
      <c r="F105" s="662" t="s">
        <v>1058</v>
      </c>
      <c r="G105" s="662" t="s">
        <v>1241</v>
      </c>
      <c r="H105" s="662" t="s">
        <v>523</v>
      </c>
      <c r="I105" s="662" t="s">
        <v>1242</v>
      </c>
      <c r="J105" s="662" t="s">
        <v>1243</v>
      </c>
      <c r="K105" s="662" t="s">
        <v>1244</v>
      </c>
      <c r="L105" s="663">
        <v>44.59</v>
      </c>
      <c r="M105" s="663">
        <v>44.59</v>
      </c>
      <c r="N105" s="662">
        <v>1</v>
      </c>
      <c r="O105" s="745">
        <v>0.5</v>
      </c>
      <c r="P105" s="663"/>
      <c r="Q105" s="678">
        <v>0</v>
      </c>
      <c r="R105" s="662"/>
      <c r="S105" s="678">
        <v>0</v>
      </c>
      <c r="T105" s="745"/>
      <c r="U105" s="701">
        <v>0</v>
      </c>
    </row>
    <row r="106" spans="1:21" ht="14.4" customHeight="1" x14ac:dyDescent="0.3">
      <c r="A106" s="661">
        <v>22</v>
      </c>
      <c r="B106" s="662" t="s">
        <v>522</v>
      </c>
      <c r="C106" s="662" t="s">
        <v>1061</v>
      </c>
      <c r="D106" s="743" t="s">
        <v>1625</v>
      </c>
      <c r="E106" s="744" t="s">
        <v>1066</v>
      </c>
      <c r="F106" s="662" t="s">
        <v>1058</v>
      </c>
      <c r="G106" s="662" t="s">
        <v>1245</v>
      </c>
      <c r="H106" s="662" t="s">
        <v>523</v>
      </c>
      <c r="I106" s="662" t="s">
        <v>1246</v>
      </c>
      <c r="J106" s="662" t="s">
        <v>646</v>
      </c>
      <c r="K106" s="662" t="s">
        <v>1247</v>
      </c>
      <c r="L106" s="663">
        <v>52.75</v>
      </c>
      <c r="M106" s="663">
        <v>105.5</v>
      </c>
      <c r="N106" s="662">
        <v>2</v>
      </c>
      <c r="O106" s="745">
        <v>2</v>
      </c>
      <c r="P106" s="663"/>
      <c r="Q106" s="678">
        <v>0</v>
      </c>
      <c r="R106" s="662"/>
      <c r="S106" s="678">
        <v>0</v>
      </c>
      <c r="T106" s="745"/>
      <c r="U106" s="701">
        <v>0</v>
      </c>
    </row>
    <row r="107" spans="1:21" ht="14.4" customHeight="1" x14ac:dyDescent="0.3">
      <c r="A107" s="661">
        <v>22</v>
      </c>
      <c r="B107" s="662" t="s">
        <v>522</v>
      </c>
      <c r="C107" s="662" t="s">
        <v>1061</v>
      </c>
      <c r="D107" s="743" t="s">
        <v>1625</v>
      </c>
      <c r="E107" s="744" t="s">
        <v>1066</v>
      </c>
      <c r="F107" s="662" t="s">
        <v>1058</v>
      </c>
      <c r="G107" s="662" t="s">
        <v>1245</v>
      </c>
      <c r="H107" s="662" t="s">
        <v>523</v>
      </c>
      <c r="I107" s="662" t="s">
        <v>1246</v>
      </c>
      <c r="J107" s="662" t="s">
        <v>646</v>
      </c>
      <c r="K107" s="662" t="s">
        <v>1247</v>
      </c>
      <c r="L107" s="663">
        <v>58.63</v>
      </c>
      <c r="M107" s="663">
        <v>175.89000000000001</v>
      </c>
      <c r="N107" s="662">
        <v>3</v>
      </c>
      <c r="O107" s="745">
        <v>1.5</v>
      </c>
      <c r="P107" s="663"/>
      <c r="Q107" s="678">
        <v>0</v>
      </c>
      <c r="R107" s="662"/>
      <c r="S107" s="678">
        <v>0</v>
      </c>
      <c r="T107" s="745"/>
      <c r="U107" s="701">
        <v>0</v>
      </c>
    </row>
    <row r="108" spans="1:21" ht="14.4" customHeight="1" x14ac:dyDescent="0.3">
      <c r="A108" s="661">
        <v>22</v>
      </c>
      <c r="B108" s="662" t="s">
        <v>522</v>
      </c>
      <c r="C108" s="662" t="s">
        <v>1061</v>
      </c>
      <c r="D108" s="743" t="s">
        <v>1625</v>
      </c>
      <c r="E108" s="744" t="s">
        <v>1066</v>
      </c>
      <c r="F108" s="662" t="s">
        <v>1058</v>
      </c>
      <c r="G108" s="662" t="s">
        <v>1248</v>
      </c>
      <c r="H108" s="662" t="s">
        <v>523</v>
      </c>
      <c r="I108" s="662" t="s">
        <v>1249</v>
      </c>
      <c r="J108" s="662" t="s">
        <v>1250</v>
      </c>
      <c r="K108" s="662" t="s">
        <v>1251</v>
      </c>
      <c r="L108" s="663">
        <v>69.59</v>
      </c>
      <c r="M108" s="663">
        <v>69.59</v>
      </c>
      <c r="N108" s="662">
        <v>1</v>
      </c>
      <c r="O108" s="745">
        <v>0.5</v>
      </c>
      <c r="P108" s="663">
        <v>69.59</v>
      </c>
      <c r="Q108" s="678">
        <v>1</v>
      </c>
      <c r="R108" s="662">
        <v>1</v>
      </c>
      <c r="S108" s="678">
        <v>1</v>
      </c>
      <c r="T108" s="745">
        <v>0.5</v>
      </c>
      <c r="U108" s="701">
        <v>1</v>
      </c>
    </row>
    <row r="109" spans="1:21" ht="14.4" customHeight="1" x14ac:dyDescent="0.3">
      <c r="A109" s="661">
        <v>22</v>
      </c>
      <c r="B109" s="662" t="s">
        <v>522</v>
      </c>
      <c r="C109" s="662" t="s">
        <v>1061</v>
      </c>
      <c r="D109" s="743" t="s">
        <v>1625</v>
      </c>
      <c r="E109" s="744" t="s">
        <v>1066</v>
      </c>
      <c r="F109" s="662" t="s">
        <v>1058</v>
      </c>
      <c r="G109" s="662" t="s">
        <v>1252</v>
      </c>
      <c r="H109" s="662" t="s">
        <v>753</v>
      </c>
      <c r="I109" s="662" t="s">
        <v>1253</v>
      </c>
      <c r="J109" s="662" t="s">
        <v>1254</v>
      </c>
      <c r="K109" s="662" t="s">
        <v>1255</v>
      </c>
      <c r="L109" s="663">
        <v>57.64</v>
      </c>
      <c r="M109" s="663">
        <v>115.28</v>
      </c>
      <c r="N109" s="662">
        <v>2</v>
      </c>
      <c r="O109" s="745">
        <v>1.5</v>
      </c>
      <c r="P109" s="663">
        <v>57.64</v>
      </c>
      <c r="Q109" s="678">
        <v>0.5</v>
      </c>
      <c r="R109" s="662">
        <v>1</v>
      </c>
      <c r="S109" s="678">
        <v>0.5</v>
      </c>
      <c r="T109" s="745">
        <v>1</v>
      </c>
      <c r="U109" s="701">
        <v>0.66666666666666663</v>
      </c>
    </row>
    <row r="110" spans="1:21" ht="14.4" customHeight="1" x14ac:dyDescent="0.3">
      <c r="A110" s="661">
        <v>22</v>
      </c>
      <c r="B110" s="662" t="s">
        <v>522</v>
      </c>
      <c r="C110" s="662" t="s">
        <v>1061</v>
      </c>
      <c r="D110" s="743" t="s">
        <v>1625</v>
      </c>
      <c r="E110" s="744" t="s">
        <v>1066</v>
      </c>
      <c r="F110" s="662" t="s">
        <v>1058</v>
      </c>
      <c r="G110" s="662" t="s">
        <v>1252</v>
      </c>
      <c r="H110" s="662" t="s">
        <v>753</v>
      </c>
      <c r="I110" s="662" t="s">
        <v>1256</v>
      </c>
      <c r="J110" s="662" t="s">
        <v>1254</v>
      </c>
      <c r="K110" s="662" t="s">
        <v>1257</v>
      </c>
      <c r="L110" s="663">
        <v>115.27</v>
      </c>
      <c r="M110" s="663">
        <v>115.27</v>
      </c>
      <c r="N110" s="662">
        <v>1</v>
      </c>
      <c r="O110" s="745">
        <v>1</v>
      </c>
      <c r="P110" s="663"/>
      <c r="Q110" s="678">
        <v>0</v>
      </c>
      <c r="R110" s="662"/>
      <c r="S110" s="678">
        <v>0</v>
      </c>
      <c r="T110" s="745"/>
      <c r="U110" s="701">
        <v>0</v>
      </c>
    </row>
    <row r="111" spans="1:21" ht="14.4" customHeight="1" x14ac:dyDescent="0.3">
      <c r="A111" s="661">
        <v>22</v>
      </c>
      <c r="B111" s="662" t="s">
        <v>522</v>
      </c>
      <c r="C111" s="662" t="s">
        <v>1061</v>
      </c>
      <c r="D111" s="743" t="s">
        <v>1625</v>
      </c>
      <c r="E111" s="744" t="s">
        <v>1066</v>
      </c>
      <c r="F111" s="662" t="s">
        <v>1058</v>
      </c>
      <c r="G111" s="662" t="s">
        <v>1258</v>
      </c>
      <c r="H111" s="662" t="s">
        <v>523</v>
      </c>
      <c r="I111" s="662" t="s">
        <v>1259</v>
      </c>
      <c r="J111" s="662" t="s">
        <v>1260</v>
      </c>
      <c r="K111" s="662" t="s">
        <v>1130</v>
      </c>
      <c r="L111" s="663">
        <v>0</v>
      </c>
      <c r="M111" s="663">
        <v>0</v>
      </c>
      <c r="N111" s="662">
        <v>1</v>
      </c>
      <c r="O111" s="745">
        <v>1</v>
      </c>
      <c r="P111" s="663"/>
      <c r="Q111" s="678"/>
      <c r="R111" s="662"/>
      <c r="S111" s="678">
        <v>0</v>
      </c>
      <c r="T111" s="745"/>
      <c r="U111" s="701">
        <v>0</v>
      </c>
    </row>
    <row r="112" spans="1:21" ht="14.4" customHeight="1" x14ac:dyDescent="0.3">
      <c r="A112" s="661">
        <v>22</v>
      </c>
      <c r="B112" s="662" t="s">
        <v>522</v>
      </c>
      <c r="C112" s="662" t="s">
        <v>1061</v>
      </c>
      <c r="D112" s="743" t="s">
        <v>1625</v>
      </c>
      <c r="E112" s="744" t="s">
        <v>1066</v>
      </c>
      <c r="F112" s="662" t="s">
        <v>1058</v>
      </c>
      <c r="G112" s="662" t="s">
        <v>1080</v>
      </c>
      <c r="H112" s="662" t="s">
        <v>753</v>
      </c>
      <c r="I112" s="662" t="s">
        <v>1261</v>
      </c>
      <c r="J112" s="662" t="s">
        <v>1023</v>
      </c>
      <c r="K112" s="662" t="s">
        <v>1262</v>
      </c>
      <c r="L112" s="663">
        <v>0</v>
      </c>
      <c r="M112" s="663">
        <v>0</v>
      </c>
      <c r="N112" s="662">
        <v>6</v>
      </c>
      <c r="O112" s="745">
        <v>6</v>
      </c>
      <c r="P112" s="663"/>
      <c r="Q112" s="678"/>
      <c r="R112" s="662"/>
      <c r="S112" s="678">
        <v>0</v>
      </c>
      <c r="T112" s="745"/>
      <c r="U112" s="701">
        <v>0</v>
      </c>
    </row>
    <row r="113" spans="1:21" ht="14.4" customHeight="1" x14ac:dyDescent="0.3">
      <c r="A113" s="661">
        <v>22</v>
      </c>
      <c r="B113" s="662" t="s">
        <v>522</v>
      </c>
      <c r="C113" s="662" t="s">
        <v>1061</v>
      </c>
      <c r="D113" s="743" t="s">
        <v>1625</v>
      </c>
      <c r="E113" s="744" t="s">
        <v>1066</v>
      </c>
      <c r="F113" s="662" t="s">
        <v>1058</v>
      </c>
      <c r="G113" s="662" t="s">
        <v>1080</v>
      </c>
      <c r="H113" s="662" t="s">
        <v>753</v>
      </c>
      <c r="I113" s="662" t="s">
        <v>1081</v>
      </c>
      <c r="J113" s="662" t="s">
        <v>1023</v>
      </c>
      <c r="K113" s="662" t="s">
        <v>1082</v>
      </c>
      <c r="L113" s="663">
        <v>0</v>
      </c>
      <c r="M113" s="663">
        <v>0</v>
      </c>
      <c r="N113" s="662">
        <v>8</v>
      </c>
      <c r="O113" s="745">
        <v>8</v>
      </c>
      <c r="P113" s="663">
        <v>0</v>
      </c>
      <c r="Q113" s="678"/>
      <c r="R113" s="662">
        <v>1</v>
      </c>
      <c r="S113" s="678">
        <v>0.125</v>
      </c>
      <c r="T113" s="745">
        <v>1</v>
      </c>
      <c r="U113" s="701">
        <v>0.125</v>
      </c>
    </row>
    <row r="114" spans="1:21" ht="14.4" customHeight="1" x14ac:dyDescent="0.3">
      <c r="A114" s="661">
        <v>22</v>
      </c>
      <c r="B114" s="662" t="s">
        <v>522</v>
      </c>
      <c r="C114" s="662" t="s">
        <v>1061</v>
      </c>
      <c r="D114" s="743" t="s">
        <v>1625</v>
      </c>
      <c r="E114" s="744" t="s">
        <v>1066</v>
      </c>
      <c r="F114" s="662" t="s">
        <v>1058</v>
      </c>
      <c r="G114" s="662" t="s">
        <v>1080</v>
      </c>
      <c r="H114" s="662" t="s">
        <v>753</v>
      </c>
      <c r="I114" s="662" t="s">
        <v>769</v>
      </c>
      <c r="J114" s="662" t="s">
        <v>1023</v>
      </c>
      <c r="K114" s="662" t="s">
        <v>1024</v>
      </c>
      <c r="L114" s="663">
        <v>88.51</v>
      </c>
      <c r="M114" s="663">
        <v>88.51</v>
      </c>
      <c r="N114" s="662">
        <v>1</v>
      </c>
      <c r="O114" s="745">
        <v>1</v>
      </c>
      <c r="P114" s="663">
        <v>88.51</v>
      </c>
      <c r="Q114" s="678">
        <v>1</v>
      </c>
      <c r="R114" s="662">
        <v>1</v>
      </c>
      <c r="S114" s="678">
        <v>1</v>
      </c>
      <c r="T114" s="745">
        <v>1</v>
      </c>
      <c r="U114" s="701">
        <v>1</v>
      </c>
    </row>
    <row r="115" spans="1:21" ht="14.4" customHeight="1" x14ac:dyDescent="0.3">
      <c r="A115" s="661">
        <v>22</v>
      </c>
      <c r="B115" s="662" t="s">
        <v>522</v>
      </c>
      <c r="C115" s="662" t="s">
        <v>1061</v>
      </c>
      <c r="D115" s="743" t="s">
        <v>1625</v>
      </c>
      <c r="E115" s="744" t="s">
        <v>1066</v>
      </c>
      <c r="F115" s="662" t="s">
        <v>1058</v>
      </c>
      <c r="G115" s="662" t="s">
        <v>1080</v>
      </c>
      <c r="H115" s="662" t="s">
        <v>523</v>
      </c>
      <c r="I115" s="662" t="s">
        <v>1083</v>
      </c>
      <c r="J115" s="662" t="s">
        <v>1023</v>
      </c>
      <c r="K115" s="662" t="s">
        <v>1084</v>
      </c>
      <c r="L115" s="663">
        <v>0</v>
      </c>
      <c r="M115" s="663">
        <v>0</v>
      </c>
      <c r="N115" s="662">
        <v>9</v>
      </c>
      <c r="O115" s="745">
        <v>7.5</v>
      </c>
      <c r="P115" s="663">
        <v>0</v>
      </c>
      <c r="Q115" s="678"/>
      <c r="R115" s="662">
        <v>1</v>
      </c>
      <c r="S115" s="678">
        <v>0.1111111111111111</v>
      </c>
      <c r="T115" s="745">
        <v>1</v>
      </c>
      <c r="U115" s="701">
        <v>0.13333333333333333</v>
      </c>
    </row>
    <row r="116" spans="1:21" ht="14.4" customHeight="1" x14ac:dyDescent="0.3">
      <c r="A116" s="661">
        <v>22</v>
      </c>
      <c r="B116" s="662" t="s">
        <v>522</v>
      </c>
      <c r="C116" s="662" t="s">
        <v>1061</v>
      </c>
      <c r="D116" s="743" t="s">
        <v>1625</v>
      </c>
      <c r="E116" s="744" t="s">
        <v>1066</v>
      </c>
      <c r="F116" s="662" t="s">
        <v>1058</v>
      </c>
      <c r="G116" s="662" t="s">
        <v>1080</v>
      </c>
      <c r="H116" s="662" t="s">
        <v>753</v>
      </c>
      <c r="I116" s="662" t="s">
        <v>1085</v>
      </c>
      <c r="J116" s="662" t="s">
        <v>1023</v>
      </c>
      <c r="K116" s="662" t="s">
        <v>1086</v>
      </c>
      <c r="L116" s="663">
        <v>0</v>
      </c>
      <c r="M116" s="663">
        <v>0</v>
      </c>
      <c r="N116" s="662">
        <v>20</v>
      </c>
      <c r="O116" s="745">
        <v>16</v>
      </c>
      <c r="P116" s="663">
        <v>0</v>
      </c>
      <c r="Q116" s="678"/>
      <c r="R116" s="662">
        <v>7</v>
      </c>
      <c r="S116" s="678">
        <v>0.35</v>
      </c>
      <c r="T116" s="745">
        <v>6</v>
      </c>
      <c r="U116" s="701">
        <v>0.375</v>
      </c>
    </row>
    <row r="117" spans="1:21" ht="14.4" customHeight="1" x14ac:dyDescent="0.3">
      <c r="A117" s="661">
        <v>22</v>
      </c>
      <c r="B117" s="662" t="s">
        <v>522</v>
      </c>
      <c r="C117" s="662" t="s">
        <v>1061</v>
      </c>
      <c r="D117" s="743" t="s">
        <v>1625</v>
      </c>
      <c r="E117" s="744" t="s">
        <v>1066</v>
      </c>
      <c r="F117" s="662" t="s">
        <v>1058</v>
      </c>
      <c r="G117" s="662" t="s">
        <v>1080</v>
      </c>
      <c r="H117" s="662" t="s">
        <v>753</v>
      </c>
      <c r="I117" s="662" t="s">
        <v>783</v>
      </c>
      <c r="J117" s="662" t="s">
        <v>784</v>
      </c>
      <c r="K117" s="662" t="s">
        <v>1025</v>
      </c>
      <c r="L117" s="663">
        <v>98.78</v>
      </c>
      <c r="M117" s="663">
        <v>3556.0799999999995</v>
      </c>
      <c r="N117" s="662">
        <v>36</v>
      </c>
      <c r="O117" s="745">
        <v>33.5</v>
      </c>
      <c r="P117" s="663">
        <v>1580.4799999999998</v>
      </c>
      <c r="Q117" s="678">
        <v>0.44444444444444448</v>
      </c>
      <c r="R117" s="662">
        <v>16</v>
      </c>
      <c r="S117" s="678">
        <v>0.44444444444444442</v>
      </c>
      <c r="T117" s="745">
        <v>15</v>
      </c>
      <c r="U117" s="701">
        <v>0.44776119402985076</v>
      </c>
    </row>
    <row r="118" spans="1:21" ht="14.4" customHeight="1" x14ac:dyDescent="0.3">
      <c r="A118" s="661">
        <v>22</v>
      </c>
      <c r="B118" s="662" t="s">
        <v>522</v>
      </c>
      <c r="C118" s="662" t="s">
        <v>1061</v>
      </c>
      <c r="D118" s="743" t="s">
        <v>1625</v>
      </c>
      <c r="E118" s="744" t="s">
        <v>1066</v>
      </c>
      <c r="F118" s="662" t="s">
        <v>1058</v>
      </c>
      <c r="G118" s="662" t="s">
        <v>1080</v>
      </c>
      <c r="H118" s="662" t="s">
        <v>753</v>
      </c>
      <c r="I118" s="662" t="s">
        <v>1089</v>
      </c>
      <c r="J118" s="662" t="s">
        <v>1090</v>
      </c>
      <c r="K118" s="662" t="s">
        <v>1091</v>
      </c>
      <c r="L118" s="663">
        <v>118.54</v>
      </c>
      <c r="M118" s="663">
        <v>9838.8199999999979</v>
      </c>
      <c r="N118" s="662">
        <v>83</v>
      </c>
      <c r="O118" s="745">
        <v>63</v>
      </c>
      <c r="P118" s="663">
        <v>2607.8799999999997</v>
      </c>
      <c r="Q118" s="678">
        <v>0.26506024096385544</v>
      </c>
      <c r="R118" s="662">
        <v>22</v>
      </c>
      <c r="S118" s="678">
        <v>0.26506024096385544</v>
      </c>
      <c r="T118" s="745">
        <v>18.5</v>
      </c>
      <c r="U118" s="701">
        <v>0.29365079365079366</v>
      </c>
    </row>
    <row r="119" spans="1:21" ht="14.4" customHeight="1" x14ac:dyDescent="0.3">
      <c r="A119" s="661">
        <v>22</v>
      </c>
      <c r="B119" s="662" t="s">
        <v>522</v>
      </c>
      <c r="C119" s="662" t="s">
        <v>1061</v>
      </c>
      <c r="D119" s="743" t="s">
        <v>1625</v>
      </c>
      <c r="E119" s="744" t="s">
        <v>1066</v>
      </c>
      <c r="F119" s="662" t="s">
        <v>1058</v>
      </c>
      <c r="G119" s="662" t="s">
        <v>1080</v>
      </c>
      <c r="H119" s="662" t="s">
        <v>753</v>
      </c>
      <c r="I119" s="662" t="s">
        <v>1092</v>
      </c>
      <c r="J119" s="662" t="s">
        <v>1093</v>
      </c>
      <c r="K119" s="662" t="s">
        <v>1094</v>
      </c>
      <c r="L119" s="663">
        <v>59.27</v>
      </c>
      <c r="M119" s="663">
        <v>237.08</v>
      </c>
      <c r="N119" s="662">
        <v>4</v>
      </c>
      <c r="O119" s="745">
        <v>2.5</v>
      </c>
      <c r="P119" s="663">
        <v>118.54</v>
      </c>
      <c r="Q119" s="678">
        <v>0.5</v>
      </c>
      <c r="R119" s="662">
        <v>2</v>
      </c>
      <c r="S119" s="678">
        <v>0.5</v>
      </c>
      <c r="T119" s="745">
        <v>1.5</v>
      </c>
      <c r="U119" s="701">
        <v>0.6</v>
      </c>
    </row>
    <row r="120" spans="1:21" ht="14.4" customHeight="1" x14ac:dyDescent="0.3">
      <c r="A120" s="661">
        <v>22</v>
      </c>
      <c r="B120" s="662" t="s">
        <v>522</v>
      </c>
      <c r="C120" s="662" t="s">
        <v>1061</v>
      </c>
      <c r="D120" s="743" t="s">
        <v>1625</v>
      </c>
      <c r="E120" s="744" t="s">
        <v>1066</v>
      </c>
      <c r="F120" s="662" t="s">
        <v>1058</v>
      </c>
      <c r="G120" s="662" t="s">
        <v>1080</v>
      </c>
      <c r="H120" s="662" t="s">
        <v>753</v>
      </c>
      <c r="I120" s="662" t="s">
        <v>786</v>
      </c>
      <c r="J120" s="662" t="s">
        <v>787</v>
      </c>
      <c r="K120" s="662" t="s">
        <v>1027</v>
      </c>
      <c r="L120" s="663">
        <v>79.03</v>
      </c>
      <c r="M120" s="663">
        <v>7191.7300000000032</v>
      </c>
      <c r="N120" s="662">
        <v>91</v>
      </c>
      <c r="O120" s="745">
        <v>66.5</v>
      </c>
      <c r="P120" s="663">
        <v>2845.0800000000004</v>
      </c>
      <c r="Q120" s="678">
        <v>0.39560439560439548</v>
      </c>
      <c r="R120" s="662">
        <v>36</v>
      </c>
      <c r="S120" s="678">
        <v>0.39560439560439559</v>
      </c>
      <c r="T120" s="745">
        <v>28.5</v>
      </c>
      <c r="U120" s="701">
        <v>0.42857142857142855</v>
      </c>
    </row>
    <row r="121" spans="1:21" ht="14.4" customHeight="1" x14ac:dyDescent="0.3">
      <c r="A121" s="661">
        <v>22</v>
      </c>
      <c r="B121" s="662" t="s">
        <v>522</v>
      </c>
      <c r="C121" s="662" t="s">
        <v>1061</v>
      </c>
      <c r="D121" s="743" t="s">
        <v>1625</v>
      </c>
      <c r="E121" s="744" t="s">
        <v>1066</v>
      </c>
      <c r="F121" s="662" t="s">
        <v>1058</v>
      </c>
      <c r="G121" s="662" t="s">
        <v>1080</v>
      </c>
      <c r="H121" s="662" t="s">
        <v>523</v>
      </c>
      <c r="I121" s="662" t="s">
        <v>1097</v>
      </c>
      <c r="J121" s="662" t="s">
        <v>1023</v>
      </c>
      <c r="K121" s="662" t="s">
        <v>1098</v>
      </c>
      <c r="L121" s="663">
        <v>98.78</v>
      </c>
      <c r="M121" s="663">
        <v>790.24</v>
      </c>
      <c r="N121" s="662">
        <v>8</v>
      </c>
      <c r="O121" s="745">
        <v>7.5</v>
      </c>
      <c r="P121" s="663">
        <v>493.9</v>
      </c>
      <c r="Q121" s="678">
        <v>0.625</v>
      </c>
      <c r="R121" s="662">
        <v>5</v>
      </c>
      <c r="S121" s="678">
        <v>0.625</v>
      </c>
      <c r="T121" s="745">
        <v>4.5</v>
      </c>
      <c r="U121" s="701">
        <v>0.6</v>
      </c>
    </row>
    <row r="122" spans="1:21" ht="14.4" customHeight="1" x14ac:dyDescent="0.3">
      <c r="A122" s="661">
        <v>22</v>
      </c>
      <c r="B122" s="662" t="s">
        <v>522</v>
      </c>
      <c r="C122" s="662" t="s">
        <v>1061</v>
      </c>
      <c r="D122" s="743" t="s">
        <v>1625</v>
      </c>
      <c r="E122" s="744" t="s">
        <v>1066</v>
      </c>
      <c r="F122" s="662" t="s">
        <v>1058</v>
      </c>
      <c r="G122" s="662" t="s">
        <v>1080</v>
      </c>
      <c r="H122" s="662" t="s">
        <v>753</v>
      </c>
      <c r="I122" s="662" t="s">
        <v>1263</v>
      </c>
      <c r="J122" s="662" t="s">
        <v>781</v>
      </c>
      <c r="K122" s="662" t="s">
        <v>1264</v>
      </c>
      <c r="L122" s="663">
        <v>46.07</v>
      </c>
      <c r="M122" s="663">
        <v>46.07</v>
      </c>
      <c r="N122" s="662">
        <v>1</v>
      </c>
      <c r="O122" s="745">
        <v>1</v>
      </c>
      <c r="P122" s="663"/>
      <c r="Q122" s="678">
        <v>0</v>
      </c>
      <c r="R122" s="662"/>
      <c r="S122" s="678">
        <v>0</v>
      </c>
      <c r="T122" s="745"/>
      <c r="U122" s="701">
        <v>0</v>
      </c>
    </row>
    <row r="123" spans="1:21" ht="14.4" customHeight="1" x14ac:dyDescent="0.3">
      <c r="A123" s="661">
        <v>22</v>
      </c>
      <c r="B123" s="662" t="s">
        <v>522</v>
      </c>
      <c r="C123" s="662" t="s">
        <v>1061</v>
      </c>
      <c r="D123" s="743" t="s">
        <v>1625</v>
      </c>
      <c r="E123" s="744" t="s">
        <v>1066</v>
      </c>
      <c r="F123" s="662" t="s">
        <v>1058</v>
      </c>
      <c r="G123" s="662" t="s">
        <v>1080</v>
      </c>
      <c r="H123" s="662" t="s">
        <v>753</v>
      </c>
      <c r="I123" s="662" t="s">
        <v>1099</v>
      </c>
      <c r="J123" s="662" t="s">
        <v>787</v>
      </c>
      <c r="K123" s="662" t="s">
        <v>1100</v>
      </c>
      <c r="L123" s="663">
        <v>79.03</v>
      </c>
      <c r="M123" s="663">
        <v>395.15</v>
      </c>
      <c r="N123" s="662">
        <v>5</v>
      </c>
      <c r="O123" s="745">
        <v>3.5</v>
      </c>
      <c r="P123" s="663">
        <v>158.06</v>
      </c>
      <c r="Q123" s="678">
        <v>0.4</v>
      </c>
      <c r="R123" s="662">
        <v>2</v>
      </c>
      <c r="S123" s="678">
        <v>0.4</v>
      </c>
      <c r="T123" s="745">
        <v>0.5</v>
      </c>
      <c r="U123" s="701">
        <v>0.14285714285714285</v>
      </c>
    </row>
    <row r="124" spans="1:21" ht="14.4" customHeight="1" x14ac:dyDescent="0.3">
      <c r="A124" s="661">
        <v>22</v>
      </c>
      <c r="B124" s="662" t="s">
        <v>522</v>
      </c>
      <c r="C124" s="662" t="s">
        <v>1061</v>
      </c>
      <c r="D124" s="743" t="s">
        <v>1625</v>
      </c>
      <c r="E124" s="744" t="s">
        <v>1066</v>
      </c>
      <c r="F124" s="662" t="s">
        <v>1058</v>
      </c>
      <c r="G124" s="662" t="s">
        <v>1080</v>
      </c>
      <c r="H124" s="662" t="s">
        <v>753</v>
      </c>
      <c r="I124" s="662" t="s">
        <v>766</v>
      </c>
      <c r="J124" s="662" t="s">
        <v>1023</v>
      </c>
      <c r="K124" s="662" t="s">
        <v>1028</v>
      </c>
      <c r="L124" s="663">
        <v>46.07</v>
      </c>
      <c r="M124" s="663">
        <v>46.07</v>
      </c>
      <c r="N124" s="662">
        <v>1</v>
      </c>
      <c r="O124" s="745">
        <v>0.5</v>
      </c>
      <c r="P124" s="663">
        <v>46.07</v>
      </c>
      <c r="Q124" s="678">
        <v>1</v>
      </c>
      <c r="R124" s="662">
        <v>1</v>
      </c>
      <c r="S124" s="678">
        <v>1</v>
      </c>
      <c r="T124" s="745">
        <v>0.5</v>
      </c>
      <c r="U124" s="701">
        <v>1</v>
      </c>
    </row>
    <row r="125" spans="1:21" ht="14.4" customHeight="1" x14ac:dyDescent="0.3">
      <c r="A125" s="661">
        <v>22</v>
      </c>
      <c r="B125" s="662" t="s">
        <v>522</v>
      </c>
      <c r="C125" s="662" t="s">
        <v>1061</v>
      </c>
      <c r="D125" s="743" t="s">
        <v>1625</v>
      </c>
      <c r="E125" s="744" t="s">
        <v>1066</v>
      </c>
      <c r="F125" s="662" t="s">
        <v>1058</v>
      </c>
      <c r="G125" s="662" t="s">
        <v>1080</v>
      </c>
      <c r="H125" s="662" t="s">
        <v>753</v>
      </c>
      <c r="I125" s="662" t="s">
        <v>773</v>
      </c>
      <c r="J125" s="662" t="s">
        <v>1023</v>
      </c>
      <c r="K125" s="662" t="s">
        <v>1029</v>
      </c>
      <c r="L125" s="663">
        <v>118.54</v>
      </c>
      <c r="M125" s="663">
        <v>1303.94</v>
      </c>
      <c r="N125" s="662">
        <v>11</v>
      </c>
      <c r="O125" s="745">
        <v>7</v>
      </c>
      <c r="P125" s="663">
        <v>474.16</v>
      </c>
      <c r="Q125" s="678">
        <v>0.36363636363636365</v>
      </c>
      <c r="R125" s="662">
        <v>4</v>
      </c>
      <c r="S125" s="678">
        <v>0.36363636363636365</v>
      </c>
      <c r="T125" s="745">
        <v>1.5</v>
      </c>
      <c r="U125" s="701">
        <v>0.21428571428571427</v>
      </c>
    </row>
    <row r="126" spans="1:21" ht="14.4" customHeight="1" x14ac:dyDescent="0.3">
      <c r="A126" s="661">
        <v>22</v>
      </c>
      <c r="B126" s="662" t="s">
        <v>522</v>
      </c>
      <c r="C126" s="662" t="s">
        <v>1061</v>
      </c>
      <c r="D126" s="743" t="s">
        <v>1625</v>
      </c>
      <c r="E126" s="744" t="s">
        <v>1066</v>
      </c>
      <c r="F126" s="662" t="s">
        <v>1058</v>
      </c>
      <c r="G126" s="662" t="s">
        <v>1080</v>
      </c>
      <c r="H126" s="662" t="s">
        <v>523</v>
      </c>
      <c r="I126" s="662" t="s">
        <v>1101</v>
      </c>
      <c r="J126" s="662" t="s">
        <v>1023</v>
      </c>
      <c r="K126" s="662" t="s">
        <v>1102</v>
      </c>
      <c r="L126" s="663">
        <v>79.03</v>
      </c>
      <c r="M126" s="663">
        <v>1580.5999999999997</v>
      </c>
      <c r="N126" s="662">
        <v>20</v>
      </c>
      <c r="O126" s="745">
        <v>15</v>
      </c>
      <c r="P126" s="663">
        <v>711.26999999999987</v>
      </c>
      <c r="Q126" s="678">
        <v>0.45</v>
      </c>
      <c r="R126" s="662">
        <v>9</v>
      </c>
      <c r="S126" s="678">
        <v>0.45</v>
      </c>
      <c r="T126" s="745">
        <v>6.5</v>
      </c>
      <c r="U126" s="701">
        <v>0.43333333333333335</v>
      </c>
    </row>
    <row r="127" spans="1:21" ht="14.4" customHeight="1" x14ac:dyDescent="0.3">
      <c r="A127" s="661">
        <v>22</v>
      </c>
      <c r="B127" s="662" t="s">
        <v>522</v>
      </c>
      <c r="C127" s="662" t="s">
        <v>1061</v>
      </c>
      <c r="D127" s="743" t="s">
        <v>1625</v>
      </c>
      <c r="E127" s="744" t="s">
        <v>1066</v>
      </c>
      <c r="F127" s="662" t="s">
        <v>1058</v>
      </c>
      <c r="G127" s="662" t="s">
        <v>1080</v>
      </c>
      <c r="H127" s="662" t="s">
        <v>753</v>
      </c>
      <c r="I127" s="662" t="s">
        <v>780</v>
      </c>
      <c r="J127" s="662" t="s">
        <v>781</v>
      </c>
      <c r="K127" s="662" t="s">
        <v>1026</v>
      </c>
      <c r="L127" s="663">
        <v>46.07</v>
      </c>
      <c r="M127" s="663">
        <v>92.14</v>
      </c>
      <c r="N127" s="662">
        <v>2</v>
      </c>
      <c r="O127" s="745">
        <v>1.5</v>
      </c>
      <c r="P127" s="663">
        <v>92.14</v>
      </c>
      <c r="Q127" s="678">
        <v>1</v>
      </c>
      <c r="R127" s="662">
        <v>2</v>
      </c>
      <c r="S127" s="678">
        <v>1</v>
      </c>
      <c r="T127" s="745">
        <v>1.5</v>
      </c>
      <c r="U127" s="701">
        <v>1</v>
      </c>
    </row>
    <row r="128" spans="1:21" ht="14.4" customHeight="1" x14ac:dyDescent="0.3">
      <c r="A128" s="661">
        <v>22</v>
      </c>
      <c r="B128" s="662" t="s">
        <v>522</v>
      </c>
      <c r="C128" s="662" t="s">
        <v>1061</v>
      </c>
      <c r="D128" s="743" t="s">
        <v>1625</v>
      </c>
      <c r="E128" s="744" t="s">
        <v>1066</v>
      </c>
      <c r="F128" s="662" t="s">
        <v>1058</v>
      </c>
      <c r="G128" s="662" t="s">
        <v>1080</v>
      </c>
      <c r="H128" s="662" t="s">
        <v>523</v>
      </c>
      <c r="I128" s="662" t="s">
        <v>1149</v>
      </c>
      <c r="J128" s="662" t="s">
        <v>1150</v>
      </c>
      <c r="K128" s="662" t="s">
        <v>1102</v>
      </c>
      <c r="L128" s="663">
        <v>79.03</v>
      </c>
      <c r="M128" s="663">
        <v>1027.3899999999999</v>
      </c>
      <c r="N128" s="662">
        <v>13</v>
      </c>
      <c r="O128" s="745">
        <v>11</v>
      </c>
      <c r="P128" s="663">
        <v>395.15</v>
      </c>
      <c r="Q128" s="678">
        <v>0.38461538461538464</v>
      </c>
      <c r="R128" s="662">
        <v>5</v>
      </c>
      <c r="S128" s="678">
        <v>0.38461538461538464</v>
      </c>
      <c r="T128" s="745">
        <v>5</v>
      </c>
      <c r="U128" s="701">
        <v>0.45454545454545453</v>
      </c>
    </row>
    <row r="129" spans="1:21" ht="14.4" customHeight="1" x14ac:dyDescent="0.3">
      <c r="A129" s="661">
        <v>22</v>
      </c>
      <c r="B129" s="662" t="s">
        <v>522</v>
      </c>
      <c r="C129" s="662" t="s">
        <v>1061</v>
      </c>
      <c r="D129" s="743" t="s">
        <v>1625</v>
      </c>
      <c r="E129" s="744" t="s">
        <v>1066</v>
      </c>
      <c r="F129" s="662" t="s">
        <v>1058</v>
      </c>
      <c r="G129" s="662" t="s">
        <v>1080</v>
      </c>
      <c r="H129" s="662" t="s">
        <v>753</v>
      </c>
      <c r="I129" s="662" t="s">
        <v>1103</v>
      </c>
      <c r="J129" s="662" t="s">
        <v>1023</v>
      </c>
      <c r="K129" s="662" t="s">
        <v>1104</v>
      </c>
      <c r="L129" s="663">
        <v>0</v>
      </c>
      <c r="M129" s="663">
        <v>0</v>
      </c>
      <c r="N129" s="662">
        <v>3</v>
      </c>
      <c r="O129" s="745">
        <v>2</v>
      </c>
      <c r="P129" s="663">
        <v>0</v>
      </c>
      <c r="Q129" s="678"/>
      <c r="R129" s="662">
        <v>2</v>
      </c>
      <c r="S129" s="678">
        <v>0.66666666666666663</v>
      </c>
      <c r="T129" s="745">
        <v>1.5</v>
      </c>
      <c r="U129" s="701">
        <v>0.75</v>
      </c>
    </row>
    <row r="130" spans="1:21" ht="14.4" customHeight="1" x14ac:dyDescent="0.3">
      <c r="A130" s="661">
        <v>22</v>
      </c>
      <c r="B130" s="662" t="s">
        <v>522</v>
      </c>
      <c r="C130" s="662" t="s">
        <v>1061</v>
      </c>
      <c r="D130" s="743" t="s">
        <v>1625</v>
      </c>
      <c r="E130" s="744" t="s">
        <v>1066</v>
      </c>
      <c r="F130" s="662" t="s">
        <v>1058</v>
      </c>
      <c r="G130" s="662" t="s">
        <v>1265</v>
      </c>
      <c r="H130" s="662" t="s">
        <v>753</v>
      </c>
      <c r="I130" s="662" t="s">
        <v>1266</v>
      </c>
      <c r="J130" s="662" t="s">
        <v>1267</v>
      </c>
      <c r="K130" s="662" t="s">
        <v>1268</v>
      </c>
      <c r="L130" s="663">
        <v>164.94</v>
      </c>
      <c r="M130" s="663">
        <v>164.94</v>
      </c>
      <c r="N130" s="662">
        <v>1</v>
      </c>
      <c r="O130" s="745">
        <v>1</v>
      </c>
      <c r="P130" s="663"/>
      <c r="Q130" s="678">
        <v>0</v>
      </c>
      <c r="R130" s="662"/>
      <c r="S130" s="678">
        <v>0</v>
      </c>
      <c r="T130" s="745"/>
      <c r="U130" s="701">
        <v>0</v>
      </c>
    </row>
    <row r="131" spans="1:21" ht="14.4" customHeight="1" x14ac:dyDescent="0.3">
      <c r="A131" s="661">
        <v>22</v>
      </c>
      <c r="B131" s="662" t="s">
        <v>522</v>
      </c>
      <c r="C131" s="662" t="s">
        <v>1061</v>
      </c>
      <c r="D131" s="743" t="s">
        <v>1625</v>
      </c>
      <c r="E131" s="744" t="s">
        <v>1066</v>
      </c>
      <c r="F131" s="662" t="s">
        <v>1058</v>
      </c>
      <c r="G131" s="662" t="s">
        <v>1269</v>
      </c>
      <c r="H131" s="662" t="s">
        <v>523</v>
      </c>
      <c r="I131" s="662" t="s">
        <v>605</v>
      </c>
      <c r="J131" s="662" t="s">
        <v>606</v>
      </c>
      <c r="K131" s="662" t="s">
        <v>1270</v>
      </c>
      <c r="L131" s="663">
        <v>38.56</v>
      </c>
      <c r="M131" s="663">
        <v>77.12</v>
      </c>
      <c r="N131" s="662">
        <v>2</v>
      </c>
      <c r="O131" s="745">
        <v>1.5</v>
      </c>
      <c r="P131" s="663">
        <v>38.56</v>
      </c>
      <c r="Q131" s="678">
        <v>0.5</v>
      </c>
      <c r="R131" s="662">
        <v>1</v>
      </c>
      <c r="S131" s="678">
        <v>0.5</v>
      </c>
      <c r="T131" s="745">
        <v>1</v>
      </c>
      <c r="U131" s="701">
        <v>0.66666666666666663</v>
      </c>
    </row>
    <row r="132" spans="1:21" ht="14.4" customHeight="1" x14ac:dyDescent="0.3">
      <c r="A132" s="661">
        <v>22</v>
      </c>
      <c r="B132" s="662" t="s">
        <v>522</v>
      </c>
      <c r="C132" s="662" t="s">
        <v>1061</v>
      </c>
      <c r="D132" s="743" t="s">
        <v>1625</v>
      </c>
      <c r="E132" s="744" t="s">
        <v>1066</v>
      </c>
      <c r="F132" s="662" t="s">
        <v>1058</v>
      </c>
      <c r="G132" s="662" t="s">
        <v>1271</v>
      </c>
      <c r="H132" s="662" t="s">
        <v>753</v>
      </c>
      <c r="I132" s="662" t="s">
        <v>1272</v>
      </c>
      <c r="J132" s="662" t="s">
        <v>1273</v>
      </c>
      <c r="K132" s="662" t="s">
        <v>1274</v>
      </c>
      <c r="L132" s="663">
        <v>146.9</v>
      </c>
      <c r="M132" s="663">
        <v>146.9</v>
      </c>
      <c r="N132" s="662">
        <v>1</v>
      </c>
      <c r="O132" s="745">
        <v>1</v>
      </c>
      <c r="P132" s="663">
        <v>146.9</v>
      </c>
      <c r="Q132" s="678">
        <v>1</v>
      </c>
      <c r="R132" s="662">
        <v>1</v>
      </c>
      <c r="S132" s="678">
        <v>1</v>
      </c>
      <c r="T132" s="745">
        <v>1</v>
      </c>
      <c r="U132" s="701">
        <v>1</v>
      </c>
    </row>
    <row r="133" spans="1:21" ht="14.4" customHeight="1" x14ac:dyDescent="0.3">
      <c r="A133" s="661">
        <v>22</v>
      </c>
      <c r="B133" s="662" t="s">
        <v>522</v>
      </c>
      <c r="C133" s="662" t="s">
        <v>1061</v>
      </c>
      <c r="D133" s="743" t="s">
        <v>1625</v>
      </c>
      <c r="E133" s="744" t="s">
        <v>1066</v>
      </c>
      <c r="F133" s="662" t="s">
        <v>1058</v>
      </c>
      <c r="G133" s="662" t="s">
        <v>1271</v>
      </c>
      <c r="H133" s="662" t="s">
        <v>753</v>
      </c>
      <c r="I133" s="662" t="s">
        <v>1275</v>
      </c>
      <c r="J133" s="662" t="s">
        <v>1276</v>
      </c>
      <c r="K133" s="662" t="s">
        <v>1277</v>
      </c>
      <c r="L133" s="663">
        <v>86.41</v>
      </c>
      <c r="M133" s="663">
        <v>86.41</v>
      </c>
      <c r="N133" s="662">
        <v>1</v>
      </c>
      <c r="O133" s="745">
        <v>1</v>
      </c>
      <c r="P133" s="663">
        <v>86.41</v>
      </c>
      <c r="Q133" s="678">
        <v>1</v>
      </c>
      <c r="R133" s="662">
        <v>1</v>
      </c>
      <c r="S133" s="678">
        <v>1</v>
      </c>
      <c r="T133" s="745">
        <v>1</v>
      </c>
      <c r="U133" s="701">
        <v>1</v>
      </c>
    </row>
    <row r="134" spans="1:21" ht="14.4" customHeight="1" x14ac:dyDescent="0.3">
      <c r="A134" s="661">
        <v>22</v>
      </c>
      <c r="B134" s="662" t="s">
        <v>522</v>
      </c>
      <c r="C134" s="662" t="s">
        <v>1061</v>
      </c>
      <c r="D134" s="743" t="s">
        <v>1625</v>
      </c>
      <c r="E134" s="744" t="s">
        <v>1066</v>
      </c>
      <c r="F134" s="662" t="s">
        <v>1058</v>
      </c>
      <c r="G134" s="662" t="s">
        <v>1278</v>
      </c>
      <c r="H134" s="662" t="s">
        <v>523</v>
      </c>
      <c r="I134" s="662" t="s">
        <v>560</v>
      </c>
      <c r="J134" s="662" t="s">
        <v>561</v>
      </c>
      <c r="K134" s="662" t="s">
        <v>1279</v>
      </c>
      <c r="L134" s="663">
        <v>141.04</v>
      </c>
      <c r="M134" s="663">
        <v>282.08</v>
      </c>
      <c r="N134" s="662">
        <v>2</v>
      </c>
      <c r="O134" s="745">
        <v>1</v>
      </c>
      <c r="P134" s="663">
        <v>282.08</v>
      </c>
      <c r="Q134" s="678">
        <v>1</v>
      </c>
      <c r="R134" s="662">
        <v>2</v>
      </c>
      <c r="S134" s="678">
        <v>1</v>
      </c>
      <c r="T134" s="745">
        <v>1</v>
      </c>
      <c r="U134" s="701">
        <v>1</v>
      </c>
    </row>
    <row r="135" spans="1:21" ht="14.4" customHeight="1" x14ac:dyDescent="0.3">
      <c r="A135" s="661">
        <v>22</v>
      </c>
      <c r="B135" s="662" t="s">
        <v>522</v>
      </c>
      <c r="C135" s="662" t="s">
        <v>1061</v>
      </c>
      <c r="D135" s="743" t="s">
        <v>1625</v>
      </c>
      <c r="E135" s="744" t="s">
        <v>1066</v>
      </c>
      <c r="F135" s="662" t="s">
        <v>1058</v>
      </c>
      <c r="G135" s="662" t="s">
        <v>1144</v>
      </c>
      <c r="H135" s="662" t="s">
        <v>523</v>
      </c>
      <c r="I135" s="662" t="s">
        <v>1280</v>
      </c>
      <c r="J135" s="662" t="s">
        <v>760</v>
      </c>
      <c r="K135" s="662" t="s">
        <v>1281</v>
      </c>
      <c r="L135" s="663">
        <v>36.54</v>
      </c>
      <c r="M135" s="663">
        <v>36.54</v>
      </c>
      <c r="N135" s="662">
        <v>1</v>
      </c>
      <c r="O135" s="745">
        <v>0.5</v>
      </c>
      <c r="P135" s="663"/>
      <c r="Q135" s="678">
        <v>0</v>
      </c>
      <c r="R135" s="662"/>
      <c r="S135" s="678">
        <v>0</v>
      </c>
      <c r="T135" s="745"/>
      <c r="U135" s="701">
        <v>0</v>
      </c>
    </row>
    <row r="136" spans="1:21" ht="14.4" customHeight="1" x14ac:dyDescent="0.3">
      <c r="A136" s="661">
        <v>22</v>
      </c>
      <c r="B136" s="662" t="s">
        <v>522</v>
      </c>
      <c r="C136" s="662" t="s">
        <v>1061</v>
      </c>
      <c r="D136" s="743" t="s">
        <v>1625</v>
      </c>
      <c r="E136" s="744" t="s">
        <v>1066</v>
      </c>
      <c r="F136" s="662" t="s">
        <v>1058</v>
      </c>
      <c r="G136" s="662" t="s">
        <v>1144</v>
      </c>
      <c r="H136" s="662" t="s">
        <v>523</v>
      </c>
      <c r="I136" s="662" t="s">
        <v>1282</v>
      </c>
      <c r="J136" s="662" t="s">
        <v>1283</v>
      </c>
      <c r="K136" s="662" t="s">
        <v>1284</v>
      </c>
      <c r="L136" s="663">
        <v>36.54</v>
      </c>
      <c r="M136" s="663">
        <v>36.54</v>
      </c>
      <c r="N136" s="662">
        <v>1</v>
      </c>
      <c r="O136" s="745">
        <v>1</v>
      </c>
      <c r="P136" s="663">
        <v>36.54</v>
      </c>
      <c r="Q136" s="678">
        <v>1</v>
      </c>
      <c r="R136" s="662">
        <v>1</v>
      </c>
      <c r="S136" s="678">
        <v>1</v>
      </c>
      <c r="T136" s="745">
        <v>1</v>
      </c>
      <c r="U136" s="701">
        <v>1</v>
      </c>
    </row>
    <row r="137" spans="1:21" ht="14.4" customHeight="1" x14ac:dyDescent="0.3">
      <c r="A137" s="661">
        <v>22</v>
      </c>
      <c r="B137" s="662" t="s">
        <v>522</v>
      </c>
      <c r="C137" s="662" t="s">
        <v>1061</v>
      </c>
      <c r="D137" s="743" t="s">
        <v>1625</v>
      </c>
      <c r="E137" s="744" t="s">
        <v>1066</v>
      </c>
      <c r="F137" s="662" t="s">
        <v>1058</v>
      </c>
      <c r="G137" s="662" t="s">
        <v>1285</v>
      </c>
      <c r="H137" s="662" t="s">
        <v>523</v>
      </c>
      <c r="I137" s="662" t="s">
        <v>1286</v>
      </c>
      <c r="J137" s="662" t="s">
        <v>1287</v>
      </c>
      <c r="K137" s="662" t="s">
        <v>1288</v>
      </c>
      <c r="L137" s="663">
        <v>0</v>
      </c>
      <c r="M137" s="663">
        <v>0</v>
      </c>
      <c r="N137" s="662">
        <v>1</v>
      </c>
      <c r="O137" s="745">
        <v>0.5</v>
      </c>
      <c r="P137" s="663">
        <v>0</v>
      </c>
      <c r="Q137" s="678"/>
      <c r="R137" s="662">
        <v>1</v>
      </c>
      <c r="S137" s="678">
        <v>1</v>
      </c>
      <c r="T137" s="745">
        <v>0.5</v>
      </c>
      <c r="U137" s="701">
        <v>1</v>
      </c>
    </row>
    <row r="138" spans="1:21" ht="14.4" customHeight="1" x14ac:dyDescent="0.3">
      <c r="A138" s="661">
        <v>22</v>
      </c>
      <c r="B138" s="662" t="s">
        <v>522</v>
      </c>
      <c r="C138" s="662" t="s">
        <v>1061</v>
      </c>
      <c r="D138" s="743" t="s">
        <v>1625</v>
      </c>
      <c r="E138" s="744" t="s">
        <v>1066</v>
      </c>
      <c r="F138" s="662" t="s">
        <v>1058</v>
      </c>
      <c r="G138" s="662" t="s">
        <v>1105</v>
      </c>
      <c r="H138" s="662" t="s">
        <v>523</v>
      </c>
      <c r="I138" s="662" t="s">
        <v>731</v>
      </c>
      <c r="J138" s="662" t="s">
        <v>732</v>
      </c>
      <c r="K138" s="662" t="s">
        <v>1112</v>
      </c>
      <c r="L138" s="663">
        <v>301.2</v>
      </c>
      <c r="M138" s="663">
        <v>301.2</v>
      </c>
      <c r="N138" s="662">
        <v>1</v>
      </c>
      <c r="O138" s="745">
        <v>0.5</v>
      </c>
      <c r="P138" s="663"/>
      <c r="Q138" s="678">
        <v>0</v>
      </c>
      <c r="R138" s="662"/>
      <c r="S138" s="678">
        <v>0</v>
      </c>
      <c r="T138" s="745"/>
      <c r="U138" s="701">
        <v>0</v>
      </c>
    </row>
    <row r="139" spans="1:21" ht="14.4" customHeight="1" x14ac:dyDescent="0.3">
      <c r="A139" s="661">
        <v>22</v>
      </c>
      <c r="B139" s="662" t="s">
        <v>522</v>
      </c>
      <c r="C139" s="662" t="s">
        <v>1061</v>
      </c>
      <c r="D139" s="743" t="s">
        <v>1625</v>
      </c>
      <c r="E139" s="744" t="s">
        <v>1066</v>
      </c>
      <c r="F139" s="662" t="s">
        <v>1058</v>
      </c>
      <c r="G139" s="662" t="s">
        <v>1105</v>
      </c>
      <c r="H139" s="662" t="s">
        <v>523</v>
      </c>
      <c r="I139" s="662" t="s">
        <v>1106</v>
      </c>
      <c r="J139" s="662" t="s">
        <v>1107</v>
      </c>
      <c r="K139" s="662" t="s">
        <v>1108</v>
      </c>
      <c r="L139" s="663">
        <v>0</v>
      </c>
      <c r="M139" s="663">
        <v>0</v>
      </c>
      <c r="N139" s="662">
        <v>1</v>
      </c>
      <c r="O139" s="745">
        <v>1</v>
      </c>
      <c r="P139" s="663"/>
      <c r="Q139" s="678"/>
      <c r="R139" s="662"/>
      <c r="S139" s="678">
        <v>0</v>
      </c>
      <c r="T139" s="745"/>
      <c r="U139" s="701">
        <v>0</v>
      </c>
    </row>
    <row r="140" spans="1:21" ht="14.4" customHeight="1" x14ac:dyDescent="0.3">
      <c r="A140" s="661">
        <v>22</v>
      </c>
      <c r="B140" s="662" t="s">
        <v>522</v>
      </c>
      <c r="C140" s="662" t="s">
        <v>1061</v>
      </c>
      <c r="D140" s="743" t="s">
        <v>1625</v>
      </c>
      <c r="E140" s="744" t="s">
        <v>1066</v>
      </c>
      <c r="F140" s="662" t="s">
        <v>1058</v>
      </c>
      <c r="G140" s="662" t="s">
        <v>1105</v>
      </c>
      <c r="H140" s="662" t="s">
        <v>523</v>
      </c>
      <c r="I140" s="662" t="s">
        <v>1111</v>
      </c>
      <c r="J140" s="662" t="s">
        <v>732</v>
      </c>
      <c r="K140" s="662" t="s">
        <v>1112</v>
      </c>
      <c r="L140" s="663">
        <v>185.26</v>
      </c>
      <c r="M140" s="663">
        <v>1296.82</v>
      </c>
      <c r="N140" s="662">
        <v>7</v>
      </c>
      <c r="O140" s="745">
        <v>3.5</v>
      </c>
      <c r="P140" s="663">
        <v>370.52</v>
      </c>
      <c r="Q140" s="678">
        <v>0.2857142857142857</v>
      </c>
      <c r="R140" s="662">
        <v>2</v>
      </c>
      <c r="S140" s="678">
        <v>0.2857142857142857</v>
      </c>
      <c r="T140" s="745">
        <v>1</v>
      </c>
      <c r="U140" s="701">
        <v>0.2857142857142857</v>
      </c>
    </row>
    <row r="141" spans="1:21" ht="14.4" customHeight="1" x14ac:dyDescent="0.3">
      <c r="A141" s="661">
        <v>22</v>
      </c>
      <c r="B141" s="662" t="s">
        <v>522</v>
      </c>
      <c r="C141" s="662" t="s">
        <v>1061</v>
      </c>
      <c r="D141" s="743" t="s">
        <v>1625</v>
      </c>
      <c r="E141" s="744" t="s">
        <v>1066</v>
      </c>
      <c r="F141" s="662" t="s">
        <v>1058</v>
      </c>
      <c r="G141" s="662" t="s">
        <v>1289</v>
      </c>
      <c r="H141" s="662" t="s">
        <v>753</v>
      </c>
      <c r="I141" s="662" t="s">
        <v>1290</v>
      </c>
      <c r="J141" s="662" t="s">
        <v>1291</v>
      </c>
      <c r="K141" s="662" t="s">
        <v>1292</v>
      </c>
      <c r="L141" s="663">
        <v>102.93</v>
      </c>
      <c r="M141" s="663">
        <v>102.93</v>
      </c>
      <c r="N141" s="662">
        <v>1</v>
      </c>
      <c r="O141" s="745">
        <v>1</v>
      </c>
      <c r="P141" s="663">
        <v>102.93</v>
      </c>
      <c r="Q141" s="678">
        <v>1</v>
      </c>
      <c r="R141" s="662">
        <v>1</v>
      </c>
      <c r="S141" s="678">
        <v>1</v>
      </c>
      <c r="T141" s="745">
        <v>1</v>
      </c>
      <c r="U141" s="701">
        <v>1</v>
      </c>
    </row>
    <row r="142" spans="1:21" ht="14.4" customHeight="1" x14ac:dyDescent="0.3">
      <c r="A142" s="661">
        <v>22</v>
      </c>
      <c r="B142" s="662" t="s">
        <v>522</v>
      </c>
      <c r="C142" s="662" t="s">
        <v>1061</v>
      </c>
      <c r="D142" s="743" t="s">
        <v>1625</v>
      </c>
      <c r="E142" s="744" t="s">
        <v>1066</v>
      </c>
      <c r="F142" s="662" t="s">
        <v>1058</v>
      </c>
      <c r="G142" s="662" t="s">
        <v>1293</v>
      </c>
      <c r="H142" s="662" t="s">
        <v>523</v>
      </c>
      <c r="I142" s="662" t="s">
        <v>1294</v>
      </c>
      <c r="J142" s="662" t="s">
        <v>590</v>
      </c>
      <c r="K142" s="662" t="s">
        <v>1295</v>
      </c>
      <c r="L142" s="663">
        <v>0</v>
      </c>
      <c r="M142" s="663">
        <v>0</v>
      </c>
      <c r="N142" s="662">
        <v>1</v>
      </c>
      <c r="O142" s="745">
        <v>0.5</v>
      </c>
      <c r="P142" s="663"/>
      <c r="Q142" s="678"/>
      <c r="R142" s="662"/>
      <c r="S142" s="678">
        <v>0</v>
      </c>
      <c r="T142" s="745"/>
      <c r="U142" s="701">
        <v>0</v>
      </c>
    </row>
    <row r="143" spans="1:21" ht="14.4" customHeight="1" x14ac:dyDescent="0.3">
      <c r="A143" s="661">
        <v>22</v>
      </c>
      <c r="B143" s="662" t="s">
        <v>522</v>
      </c>
      <c r="C143" s="662" t="s">
        <v>1061</v>
      </c>
      <c r="D143" s="743" t="s">
        <v>1625</v>
      </c>
      <c r="E143" s="744" t="s">
        <v>1066</v>
      </c>
      <c r="F143" s="662" t="s">
        <v>1058</v>
      </c>
      <c r="G143" s="662" t="s">
        <v>1296</v>
      </c>
      <c r="H143" s="662" t="s">
        <v>523</v>
      </c>
      <c r="I143" s="662" t="s">
        <v>1297</v>
      </c>
      <c r="J143" s="662" t="s">
        <v>1298</v>
      </c>
      <c r="K143" s="662" t="s">
        <v>1299</v>
      </c>
      <c r="L143" s="663">
        <v>0</v>
      </c>
      <c r="M143" s="663">
        <v>0</v>
      </c>
      <c r="N143" s="662">
        <v>1</v>
      </c>
      <c r="O143" s="745">
        <v>0.5</v>
      </c>
      <c r="P143" s="663"/>
      <c r="Q143" s="678"/>
      <c r="R143" s="662"/>
      <c r="S143" s="678">
        <v>0</v>
      </c>
      <c r="T143" s="745"/>
      <c r="U143" s="701">
        <v>0</v>
      </c>
    </row>
    <row r="144" spans="1:21" ht="14.4" customHeight="1" x14ac:dyDescent="0.3">
      <c r="A144" s="661">
        <v>22</v>
      </c>
      <c r="B144" s="662" t="s">
        <v>522</v>
      </c>
      <c r="C144" s="662" t="s">
        <v>1061</v>
      </c>
      <c r="D144" s="743" t="s">
        <v>1625</v>
      </c>
      <c r="E144" s="744" t="s">
        <v>1066</v>
      </c>
      <c r="F144" s="662" t="s">
        <v>1058</v>
      </c>
      <c r="G144" s="662" t="s">
        <v>1300</v>
      </c>
      <c r="H144" s="662" t="s">
        <v>753</v>
      </c>
      <c r="I144" s="662" t="s">
        <v>1301</v>
      </c>
      <c r="J144" s="662" t="s">
        <v>1302</v>
      </c>
      <c r="K144" s="662" t="s">
        <v>1303</v>
      </c>
      <c r="L144" s="663">
        <v>291.82</v>
      </c>
      <c r="M144" s="663">
        <v>291.82</v>
      </c>
      <c r="N144" s="662">
        <v>1</v>
      </c>
      <c r="O144" s="745">
        <v>1</v>
      </c>
      <c r="P144" s="663">
        <v>291.82</v>
      </c>
      <c r="Q144" s="678">
        <v>1</v>
      </c>
      <c r="R144" s="662">
        <v>1</v>
      </c>
      <c r="S144" s="678">
        <v>1</v>
      </c>
      <c r="T144" s="745">
        <v>1</v>
      </c>
      <c r="U144" s="701">
        <v>1</v>
      </c>
    </row>
    <row r="145" spans="1:21" ht="14.4" customHeight="1" x14ac:dyDescent="0.3">
      <c r="A145" s="661">
        <v>22</v>
      </c>
      <c r="B145" s="662" t="s">
        <v>522</v>
      </c>
      <c r="C145" s="662" t="s">
        <v>1061</v>
      </c>
      <c r="D145" s="743" t="s">
        <v>1625</v>
      </c>
      <c r="E145" s="744" t="s">
        <v>1066</v>
      </c>
      <c r="F145" s="662" t="s">
        <v>1058</v>
      </c>
      <c r="G145" s="662" t="s">
        <v>1300</v>
      </c>
      <c r="H145" s="662" t="s">
        <v>753</v>
      </c>
      <c r="I145" s="662" t="s">
        <v>1301</v>
      </c>
      <c r="J145" s="662" t="s">
        <v>1302</v>
      </c>
      <c r="K145" s="662" t="s">
        <v>1303</v>
      </c>
      <c r="L145" s="663">
        <v>262.23</v>
      </c>
      <c r="M145" s="663">
        <v>786.69</v>
      </c>
      <c r="N145" s="662">
        <v>3</v>
      </c>
      <c r="O145" s="745">
        <v>1</v>
      </c>
      <c r="P145" s="663">
        <v>262.23</v>
      </c>
      <c r="Q145" s="678">
        <v>0.33333333333333331</v>
      </c>
      <c r="R145" s="662">
        <v>1</v>
      </c>
      <c r="S145" s="678">
        <v>0.33333333333333331</v>
      </c>
      <c r="T145" s="745">
        <v>0.25</v>
      </c>
      <c r="U145" s="701">
        <v>0.25</v>
      </c>
    </row>
    <row r="146" spans="1:21" ht="14.4" customHeight="1" x14ac:dyDescent="0.3">
      <c r="A146" s="661">
        <v>22</v>
      </c>
      <c r="B146" s="662" t="s">
        <v>522</v>
      </c>
      <c r="C146" s="662" t="s">
        <v>1061</v>
      </c>
      <c r="D146" s="743" t="s">
        <v>1625</v>
      </c>
      <c r="E146" s="744" t="s">
        <v>1066</v>
      </c>
      <c r="F146" s="662" t="s">
        <v>1058</v>
      </c>
      <c r="G146" s="662" t="s">
        <v>1304</v>
      </c>
      <c r="H146" s="662" t="s">
        <v>523</v>
      </c>
      <c r="I146" s="662" t="s">
        <v>1305</v>
      </c>
      <c r="J146" s="662" t="s">
        <v>1306</v>
      </c>
      <c r="K146" s="662" t="s">
        <v>1307</v>
      </c>
      <c r="L146" s="663">
        <v>83.25</v>
      </c>
      <c r="M146" s="663">
        <v>83.25</v>
      </c>
      <c r="N146" s="662">
        <v>1</v>
      </c>
      <c r="O146" s="745">
        <v>1</v>
      </c>
      <c r="P146" s="663">
        <v>83.25</v>
      </c>
      <c r="Q146" s="678">
        <v>1</v>
      </c>
      <c r="R146" s="662">
        <v>1</v>
      </c>
      <c r="S146" s="678">
        <v>1</v>
      </c>
      <c r="T146" s="745">
        <v>1</v>
      </c>
      <c r="U146" s="701">
        <v>1</v>
      </c>
    </row>
    <row r="147" spans="1:21" ht="14.4" customHeight="1" x14ac:dyDescent="0.3">
      <c r="A147" s="661">
        <v>22</v>
      </c>
      <c r="B147" s="662" t="s">
        <v>522</v>
      </c>
      <c r="C147" s="662" t="s">
        <v>1061</v>
      </c>
      <c r="D147" s="743" t="s">
        <v>1625</v>
      </c>
      <c r="E147" s="744" t="s">
        <v>1066</v>
      </c>
      <c r="F147" s="662" t="s">
        <v>1058</v>
      </c>
      <c r="G147" s="662" t="s">
        <v>1308</v>
      </c>
      <c r="H147" s="662" t="s">
        <v>523</v>
      </c>
      <c r="I147" s="662" t="s">
        <v>569</v>
      </c>
      <c r="J147" s="662" t="s">
        <v>1309</v>
      </c>
      <c r="K147" s="662" t="s">
        <v>1310</v>
      </c>
      <c r="L147" s="663">
        <v>54.13</v>
      </c>
      <c r="M147" s="663">
        <v>54.13</v>
      </c>
      <c r="N147" s="662">
        <v>1</v>
      </c>
      <c r="O147" s="745">
        <v>0.5</v>
      </c>
      <c r="P147" s="663"/>
      <c r="Q147" s="678">
        <v>0</v>
      </c>
      <c r="R147" s="662"/>
      <c r="S147" s="678">
        <v>0</v>
      </c>
      <c r="T147" s="745"/>
      <c r="U147" s="701">
        <v>0</v>
      </c>
    </row>
    <row r="148" spans="1:21" ht="14.4" customHeight="1" x14ac:dyDescent="0.3">
      <c r="A148" s="661">
        <v>22</v>
      </c>
      <c r="B148" s="662" t="s">
        <v>522</v>
      </c>
      <c r="C148" s="662" t="s">
        <v>1061</v>
      </c>
      <c r="D148" s="743" t="s">
        <v>1625</v>
      </c>
      <c r="E148" s="744" t="s">
        <v>1066</v>
      </c>
      <c r="F148" s="662" t="s">
        <v>1058</v>
      </c>
      <c r="G148" s="662" t="s">
        <v>1311</v>
      </c>
      <c r="H148" s="662" t="s">
        <v>523</v>
      </c>
      <c r="I148" s="662" t="s">
        <v>1312</v>
      </c>
      <c r="J148" s="662" t="s">
        <v>1313</v>
      </c>
      <c r="K148" s="662" t="s">
        <v>1314</v>
      </c>
      <c r="L148" s="663">
        <v>83.74</v>
      </c>
      <c r="M148" s="663">
        <v>1423.58</v>
      </c>
      <c r="N148" s="662">
        <v>17</v>
      </c>
      <c r="O148" s="745">
        <v>4.5</v>
      </c>
      <c r="P148" s="663"/>
      <c r="Q148" s="678">
        <v>0</v>
      </c>
      <c r="R148" s="662"/>
      <c r="S148" s="678">
        <v>0</v>
      </c>
      <c r="T148" s="745"/>
      <c r="U148" s="701">
        <v>0</v>
      </c>
    </row>
    <row r="149" spans="1:21" ht="14.4" customHeight="1" x14ac:dyDescent="0.3">
      <c r="A149" s="661">
        <v>22</v>
      </c>
      <c r="B149" s="662" t="s">
        <v>522</v>
      </c>
      <c r="C149" s="662" t="s">
        <v>1061</v>
      </c>
      <c r="D149" s="743" t="s">
        <v>1625</v>
      </c>
      <c r="E149" s="744" t="s">
        <v>1066</v>
      </c>
      <c r="F149" s="662" t="s">
        <v>1058</v>
      </c>
      <c r="G149" s="662" t="s">
        <v>1315</v>
      </c>
      <c r="H149" s="662" t="s">
        <v>523</v>
      </c>
      <c r="I149" s="662" t="s">
        <v>1316</v>
      </c>
      <c r="J149" s="662" t="s">
        <v>1317</v>
      </c>
      <c r="K149" s="662" t="s">
        <v>1318</v>
      </c>
      <c r="L149" s="663">
        <v>57.85</v>
      </c>
      <c r="M149" s="663">
        <v>57.85</v>
      </c>
      <c r="N149" s="662">
        <v>1</v>
      </c>
      <c r="O149" s="745">
        <v>0.5</v>
      </c>
      <c r="P149" s="663"/>
      <c r="Q149" s="678">
        <v>0</v>
      </c>
      <c r="R149" s="662"/>
      <c r="S149" s="678">
        <v>0</v>
      </c>
      <c r="T149" s="745"/>
      <c r="U149" s="701">
        <v>0</v>
      </c>
    </row>
    <row r="150" spans="1:21" ht="14.4" customHeight="1" x14ac:dyDescent="0.3">
      <c r="A150" s="661">
        <v>22</v>
      </c>
      <c r="B150" s="662" t="s">
        <v>522</v>
      </c>
      <c r="C150" s="662" t="s">
        <v>1061</v>
      </c>
      <c r="D150" s="743" t="s">
        <v>1625</v>
      </c>
      <c r="E150" s="744" t="s">
        <v>1066</v>
      </c>
      <c r="F150" s="662" t="s">
        <v>1058</v>
      </c>
      <c r="G150" s="662" t="s">
        <v>1319</v>
      </c>
      <c r="H150" s="662" t="s">
        <v>523</v>
      </c>
      <c r="I150" s="662" t="s">
        <v>1320</v>
      </c>
      <c r="J150" s="662" t="s">
        <v>1321</v>
      </c>
      <c r="K150" s="662" t="s">
        <v>1322</v>
      </c>
      <c r="L150" s="663">
        <v>170.32</v>
      </c>
      <c r="M150" s="663">
        <v>510.96</v>
      </c>
      <c r="N150" s="662">
        <v>3</v>
      </c>
      <c r="O150" s="745">
        <v>1.5</v>
      </c>
      <c r="P150" s="663"/>
      <c r="Q150" s="678">
        <v>0</v>
      </c>
      <c r="R150" s="662"/>
      <c r="S150" s="678">
        <v>0</v>
      </c>
      <c r="T150" s="745"/>
      <c r="U150" s="701">
        <v>0</v>
      </c>
    </row>
    <row r="151" spans="1:21" ht="14.4" customHeight="1" x14ac:dyDescent="0.3">
      <c r="A151" s="661">
        <v>22</v>
      </c>
      <c r="B151" s="662" t="s">
        <v>522</v>
      </c>
      <c r="C151" s="662" t="s">
        <v>1061</v>
      </c>
      <c r="D151" s="743" t="s">
        <v>1625</v>
      </c>
      <c r="E151" s="744" t="s">
        <v>1066</v>
      </c>
      <c r="F151" s="662" t="s">
        <v>1058</v>
      </c>
      <c r="G151" s="662" t="s">
        <v>1323</v>
      </c>
      <c r="H151" s="662" t="s">
        <v>523</v>
      </c>
      <c r="I151" s="662" t="s">
        <v>1324</v>
      </c>
      <c r="J151" s="662" t="s">
        <v>1325</v>
      </c>
      <c r="K151" s="662" t="s">
        <v>1156</v>
      </c>
      <c r="L151" s="663">
        <v>0</v>
      </c>
      <c r="M151" s="663">
        <v>0</v>
      </c>
      <c r="N151" s="662">
        <v>7</v>
      </c>
      <c r="O151" s="745">
        <v>6</v>
      </c>
      <c r="P151" s="663">
        <v>0</v>
      </c>
      <c r="Q151" s="678"/>
      <c r="R151" s="662">
        <v>2</v>
      </c>
      <c r="S151" s="678">
        <v>0.2857142857142857</v>
      </c>
      <c r="T151" s="745">
        <v>1.5</v>
      </c>
      <c r="U151" s="701">
        <v>0.25</v>
      </c>
    </row>
    <row r="152" spans="1:21" ht="14.4" customHeight="1" x14ac:dyDescent="0.3">
      <c r="A152" s="661">
        <v>22</v>
      </c>
      <c r="B152" s="662" t="s">
        <v>522</v>
      </c>
      <c r="C152" s="662" t="s">
        <v>1061</v>
      </c>
      <c r="D152" s="743" t="s">
        <v>1625</v>
      </c>
      <c r="E152" s="744" t="s">
        <v>1066</v>
      </c>
      <c r="F152" s="662" t="s">
        <v>1058</v>
      </c>
      <c r="G152" s="662" t="s">
        <v>1323</v>
      </c>
      <c r="H152" s="662" t="s">
        <v>523</v>
      </c>
      <c r="I152" s="662" t="s">
        <v>1326</v>
      </c>
      <c r="J152" s="662" t="s">
        <v>1325</v>
      </c>
      <c r="K152" s="662" t="s">
        <v>1156</v>
      </c>
      <c r="L152" s="663">
        <v>0</v>
      </c>
      <c r="M152" s="663">
        <v>0</v>
      </c>
      <c r="N152" s="662">
        <v>3</v>
      </c>
      <c r="O152" s="745">
        <v>2</v>
      </c>
      <c r="P152" s="663"/>
      <c r="Q152" s="678"/>
      <c r="R152" s="662"/>
      <c r="S152" s="678">
        <v>0</v>
      </c>
      <c r="T152" s="745"/>
      <c r="U152" s="701">
        <v>0</v>
      </c>
    </row>
    <row r="153" spans="1:21" ht="14.4" customHeight="1" x14ac:dyDescent="0.3">
      <c r="A153" s="661">
        <v>22</v>
      </c>
      <c r="B153" s="662" t="s">
        <v>522</v>
      </c>
      <c r="C153" s="662" t="s">
        <v>1061</v>
      </c>
      <c r="D153" s="743" t="s">
        <v>1625</v>
      </c>
      <c r="E153" s="744" t="s">
        <v>1066</v>
      </c>
      <c r="F153" s="662" t="s">
        <v>1058</v>
      </c>
      <c r="G153" s="662" t="s">
        <v>1323</v>
      </c>
      <c r="H153" s="662" t="s">
        <v>523</v>
      </c>
      <c r="I153" s="662" t="s">
        <v>1327</v>
      </c>
      <c r="J153" s="662" t="s">
        <v>1325</v>
      </c>
      <c r="K153" s="662" t="s">
        <v>1328</v>
      </c>
      <c r="L153" s="663">
        <v>0</v>
      </c>
      <c r="M153" s="663">
        <v>0</v>
      </c>
      <c r="N153" s="662">
        <v>4</v>
      </c>
      <c r="O153" s="745">
        <v>3</v>
      </c>
      <c r="P153" s="663">
        <v>0</v>
      </c>
      <c r="Q153" s="678"/>
      <c r="R153" s="662">
        <v>1</v>
      </c>
      <c r="S153" s="678">
        <v>0.25</v>
      </c>
      <c r="T153" s="745">
        <v>0.5</v>
      </c>
      <c r="U153" s="701">
        <v>0.16666666666666666</v>
      </c>
    </row>
    <row r="154" spans="1:21" ht="14.4" customHeight="1" x14ac:dyDescent="0.3">
      <c r="A154" s="661">
        <v>22</v>
      </c>
      <c r="B154" s="662" t="s">
        <v>522</v>
      </c>
      <c r="C154" s="662" t="s">
        <v>1061</v>
      </c>
      <c r="D154" s="743" t="s">
        <v>1625</v>
      </c>
      <c r="E154" s="744" t="s">
        <v>1066</v>
      </c>
      <c r="F154" s="662" t="s">
        <v>1058</v>
      </c>
      <c r="G154" s="662" t="s">
        <v>1323</v>
      </c>
      <c r="H154" s="662" t="s">
        <v>523</v>
      </c>
      <c r="I154" s="662" t="s">
        <v>1329</v>
      </c>
      <c r="J154" s="662" t="s">
        <v>1330</v>
      </c>
      <c r="K154" s="662" t="s">
        <v>1331</v>
      </c>
      <c r="L154" s="663">
        <v>0</v>
      </c>
      <c r="M154" s="663">
        <v>0</v>
      </c>
      <c r="N154" s="662">
        <v>1</v>
      </c>
      <c r="O154" s="745">
        <v>1</v>
      </c>
      <c r="P154" s="663"/>
      <c r="Q154" s="678"/>
      <c r="R154" s="662"/>
      <c r="S154" s="678">
        <v>0</v>
      </c>
      <c r="T154" s="745"/>
      <c r="U154" s="701">
        <v>0</v>
      </c>
    </row>
    <row r="155" spans="1:21" ht="14.4" customHeight="1" x14ac:dyDescent="0.3">
      <c r="A155" s="661">
        <v>22</v>
      </c>
      <c r="B155" s="662" t="s">
        <v>522</v>
      </c>
      <c r="C155" s="662" t="s">
        <v>1061</v>
      </c>
      <c r="D155" s="743" t="s">
        <v>1625</v>
      </c>
      <c r="E155" s="744" t="s">
        <v>1066</v>
      </c>
      <c r="F155" s="662" t="s">
        <v>1058</v>
      </c>
      <c r="G155" s="662" t="s">
        <v>1323</v>
      </c>
      <c r="H155" s="662" t="s">
        <v>523</v>
      </c>
      <c r="I155" s="662" t="s">
        <v>1332</v>
      </c>
      <c r="J155" s="662" t="s">
        <v>1330</v>
      </c>
      <c r="K155" s="662" t="s">
        <v>1156</v>
      </c>
      <c r="L155" s="663">
        <v>0</v>
      </c>
      <c r="M155" s="663">
        <v>0</v>
      </c>
      <c r="N155" s="662">
        <v>10</v>
      </c>
      <c r="O155" s="745">
        <v>8.5</v>
      </c>
      <c r="P155" s="663">
        <v>0</v>
      </c>
      <c r="Q155" s="678"/>
      <c r="R155" s="662">
        <v>3</v>
      </c>
      <c r="S155" s="678">
        <v>0.3</v>
      </c>
      <c r="T155" s="745">
        <v>3</v>
      </c>
      <c r="U155" s="701">
        <v>0.35294117647058826</v>
      </c>
    </row>
    <row r="156" spans="1:21" ht="14.4" customHeight="1" x14ac:dyDescent="0.3">
      <c r="A156" s="661">
        <v>22</v>
      </c>
      <c r="B156" s="662" t="s">
        <v>522</v>
      </c>
      <c r="C156" s="662" t="s">
        <v>1061</v>
      </c>
      <c r="D156" s="743" t="s">
        <v>1625</v>
      </c>
      <c r="E156" s="744" t="s">
        <v>1066</v>
      </c>
      <c r="F156" s="662" t="s">
        <v>1058</v>
      </c>
      <c r="G156" s="662" t="s">
        <v>1323</v>
      </c>
      <c r="H156" s="662" t="s">
        <v>523</v>
      </c>
      <c r="I156" s="662" t="s">
        <v>1333</v>
      </c>
      <c r="J156" s="662" t="s">
        <v>1334</v>
      </c>
      <c r="K156" s="662" t="s">
        <v>1036</v>
      </c>
      <c r="L156" s="663">
        <v>0</v>
      </c>
      <c r="M156" s="663">
        <v>0</v>
      </c>
      <c r="N156" s="662">
        <v>4</v>
      </c>
      <c r="O156" s="745">
        <v>3</v>
      </c>
      <c r="P156" s="663">
        <v>0</v>
      </c>
      <c r="Q156" s="678"/>
      <c r="R156" s="662">
        <v>1</v>
      </c>
      <c r="S156" s="678">
        <v>0.25</v>
      </c>
      <c r="T156" s="745">
        <v>0.5</v>
      </c>
      <c r="U156" s="701">
        <v>0.16666666666666666</v>
      </c>
    </row>
    <row r="157" spans="1:21" ht="14.4" customHeight="1" x14ac:dyDescent="0.3">
      <c r="A157" s="661">
        <v>22</v>
      </c>
      <c r="B157" s="662" t="s">
        <v>522</v>
      </c>
      <c r="C157" s="662" t="s">
        <v>1061</v>
      </c>
      <c r="D157" s="743" t="s">
        <v>1625</v>
      </c>
      <c r="E157" s="744" t="s">
        <v>1066</v>
      </c>
      <c r="F157" s="662" t="s">
        <v>1058</v>
      </c>
      <c r="G157" s="662" t="s">
        <v>1323</v>
      </c>
      <c r="H157" s="662" t="s">
        <v>523</v>
      </c>
      <c r="I157" s="662" t="s">
        <v>720</v>
      </c>
      <c r="J157" s="662" t="s">
        <v>1334</v>
      </c>
      <c r="K157" s="662" t="s">
        <v>1156</v>
      </c>
      <c r="L157" s="663">
        <v>0</v>
      </c>
      <c r="M157" s="663">
        <v>0</v>
      </c>
      <c r="N157" s="662">
        <v>2</v>
      </c>
      <c r="O157" s="745">
        <v>1.5</v>
      </c>
      <c r="P157" s="663"/>
      <c r="Q157" s="678"/>
      <c r="R157" s="662"/>
      <c r="S157" s="678">
        <v>0</v>
      </c>
      <c r="T157" s="745"/>
      <c r="U157" s="701">
        <v>0</v>
      </c>
    </row>
    <row r="158" spans="1:21" ht="14.4" customHeight="1" x14ac:dyDescent="0.3">
      <c r="A158" s="661">
        <v>22</v>
      </c>
      <c r="B158" s="662" t="s">
        <v>522</v>
      </c>
      <c r="C158" s="662" t="s">
        <v>1061</v>
      </c>
      <c r="D158" s="743" t="s">
        <v>1625</v>
      </c>
      <c r="E158" s="744" t="s">
        <v>1066</v>
      </c>
      <c r="F158" s="662" t="s">
        <v>1058</v>
      </c>
      <c r="G158" s="662" t="s">
        <v>1323</v>
      </c>
      <c r="H158" s="662" t="s">
        <v>523</v>
      </c>
      <c r="I158" s="662" t="s">
        <v>1335</v>
      </c>
      <c r="J158" s="662" t="s">
        <v>1334</v>
      </c>
      <c r="K158" s="662" t="s">
        <v>1328</v>
      </c>
      <c r="L158" s="663">
        <v>0</v>
      </c>
      <c r="M158" s="663">
        <v>0</v>
      </c>
      <c r="N158" s="662">
        <v>1</v>
      </c>
      <c r="O158" s="745">
        <v>1</v>
      </c>
      <c r="P158" s="663">
        <v>0</v>
      </c>
      <c r="Q158" s="678"/>
      <c r="R158" s="662">
        <v>1</v>
      </c>
      <c r="S158" s="678">
        <v>1</v>
      </c>
      <c r="T158" s="745">
        <v>1</v>
      </c>
      <c r="U158" s="701">
        <v>1</v>
      </c>
    </row>
    <row r="159" spans="1:21" ht="14.4" customHeight="1" x14ac:dyDescent="0.3">
      <c r="A159" s="661">
        <v>22</v>
      </c>
      <c r="B159" s="662" t="s">
        <v>522</v>
      </c>
      <c r="C159" s="662" t="s">
        <v>1061</v>
      </c>
      <c r="D159" s="743" t="s">
        <v>1625</v>
      </c>
      <c r="E159" s="744" t="s">
        <v>1066</v>
      </c>
      <c r="F159" s="662" t="s">
        <v>1058</v>
      </c>
      <c r="G159" s="662" t="s">
        <v>1323</v>
      </c>
      <c r="H159" s="662" t="s">
        <v>523</v>
      </c>
      <c r="I159" s="662" t="s">
        <v>1336</v>
      </c>
      <c r="J159" s="662" t="s">
        <v>1334</v>
      </c>
      <c r="K159" s="662" t="s">
        <v>1331</v>
      </c>
      <c r="L159" s="663">
        <v>0</v>
      </c>
      <c r="M159" s="663">
        <v>0</v>
      </c>
      <c r="N159" s="662">
        <v>2</v>
      </c>
      <c r="O159" s="745">
        <v>1</v>
      </c>
      <c r="P159" s="663"/>
      <c r="Q159" s="678"/>
      <c r="R159" s="662"/>
      <c r="S159" s="678">
        <v>0</v>
      </c>
      <c r="T159" s="745"/>
      <c r="U159" s="701">
        <v>0</v>
      </c>
    </row>
    <row r="160" spans="1:21" ht="14.4" customHeight="1" x14ac:dyDescent="0.3">
      <c r="A160" s="661">
        <v>22</v>
      </c>
      <c r="B160" s="662" t="s">
        <v>522</v>
      </c>
      <c r="C160" s="662" t="s">
        <v>1061</v>
      </c>
      <c r="D160" s="743" t="s">
        <v>1625</v>
      </c>
      <c r="E160" s="744" t="s">
        <v>1066</v>
      </c>
      <c r="F160" s="662" t="s">
        <v>1058</v>
      </c>
      <c r="G160" s="662" t="s">
        <v>1337</v>
      </c>
      <c r="H160" s="662" t="s">
        <v>753</v>
      </c>
      <c r="I160" s="662" t="s">
        <v>1338</v>
      </c>
      <c r="J160" s="662" t="s">
        <v>1339</v>
      </c>
      <c r="K160" s="662" t="s">
        <v>1340</v>
      </c>
      <c r="L160" s="663">
        <v>133.94</v>
      </c>
      <c r="M160" s="663">
        <v>669.7</v>
      </c>
      <c r="N160" s="662">
        <v>5</v>
      </c>
      <c r="O160" s="745">
        <v>2.5</v>
      </c>
      <c r="P160" s="663"/>
      <c r="Q160" s="678">
        <v>0</v>
      </c>
      <c r="R160" s="662"/>
      <c r="S160" s="678">
        <v>0</v>
      </c>
      <c r="T160" s="745"/>
      <c r="U160" s="701">
        <v>0</v>
      </c>
    </row>
    <row r="161" spans="1:21" ht="14.4" customHeight="1" x14ac:dyDescent="0.3">
      <c r="A161" s="661">
        <v>22</v>
      </c>
      <c r="B161" s="662" t="s">
        <v>522</v>
      </c>
      <c r="C161" s="662" t="s">
        <v>1061</v>
      </c>
      <c r="D161" s="743" t="s">
        <v>1625</v>
      </c>
      <c r="E161" s="744" t="s">
        <v>1066</v>
      </c>
      <c r="F161" s="662" t="s">
        <v>1058</v>
      </c>
      <c r="G161" s="662" t="s">
        <v>1341</v>
      </c>
      <c r="H161" s="662" t="s">
        <v>523</v>
      </c>
      <c r="I161" s="662" t="s">
        <v>1342</v>
      </c>
      <c r="J161" s="662" t="s">
        <v>1343</v>
      </c>
      <c r="K161" s="662" t="s">
        <v>1344</v>
      </c>
      <c r="L161" s="663">
        <v>0</v>
      </c>
      <c r="M161" s="663">
        <v>0</v>
      </c>
      <c r="N161" s="662">
        <v>9</v>
      </c>
      <c r="O161" s="745">
        <v>3.5</v>
      </c>
      <c r="P161" s="663">
        <v>0</v>
      </c>
      <c r="Q161" s="678"/>
      <c r="R161" s="662">
        <v>9</v>
      </c>
      <c r="S161" s="678">
        <v>1</v>
      </c>
      <c r="T161" s="745">
        <v>3.5</v>
      </c>
      <c r="U161" s="701">
        <v>1</v>
      </c>
    </row>
    <row r="162" spans="1:21" ht="14.4" customHeight="1" x14ac:dyDescent="0.3">
      <c r="A162" s="661">
        <v>22</v>
      </c>
      <c r="B162" s="662" t="s">
        <v>522</v>
      </c>
      <c r="C162" s="662" t="s">
        <v>1061</v>
      </c>
      <c r="D162" s="743" t="s">
        <v>1625</v>
      </c>
      <c r="E162" s="744" t="s">
        <v>1067</v>
      </c>
      <c r="F162" s="662" t="s">
        <v>1058</v>
      </c>
      <c r="G162" s="662" t="s">
        <v>1345</v>
      </c>
      <c r="H162" s="662" t="s">
        <v>523</v>
      </c>
      <c r="I162" s="662" t="s">
        <v>1346</v>
      </c>
      <c r="J162" s="662" t="s">
        <v>1347</v>
      </c>
      <c r="K162" s="662" t="s">
        <v>1348</v>
      </c>
      <c r="L162" s="663">
        <v>0</v>
      </c>
      <c r="M162" s="663">
        <v>0</v>
      </c>
      <c r="N162" s="662">
        <v>1</v>
      </c>
      <c r="O162" s="745">
        <v>1</v>
      </c>
      <c r="P162" s="663">
        <v>0</v>
      </c>
      <c r="Q162" s="678"/>
      <c r="R162" s="662">
        <v>1</v>
      </c>
      <c r="S162" s="678">
        <v>1</v>
      </c>
      <c r="T162" s="745">
        <v>1</v>
      </c>
      <c r="U162" s="701">
        <v>1</v>
      </c>
    </row>
    <row r="163" spans="1:21" ht="14.4" customHeight="1" x14ac:dyDescent="0.3">
      <c r="A163" s="661">
        <v>22</v>
      </c>
      <c r="B163" s="662" t="s">
        <v>522</v>
      </c>
      <c r="C163" s="662" t="s">
        <v>1061</v>
      </c>
      <c r="D163" s="743" t="s">
        <v>1625</v>
      </c>
      <c r="E163" s="744" t="s">
        <v>1067</v>
      </c>
      <c r="F163" s="662" t="s">
        <v>1058</v>
      </c>
      <c r="G163" s="662" t="s">
        <v>1349</v>
      </c>
      <c r="H163" s="662" t="s">
        <v>523</v>
      </c>
      <c r="I163" s="662" t="s">
        <v>1350</v>
      </c>
      <c r="J163" s="662" t="s">
        <v>1351</v>
      </c>
      <c r="K163" s="662" t="s">
        <v>1352</v>
      </c>
      <c r="L163" s="663">
        <v>80.23</v>
      </c>
      <c r="M163" s="663">
        <v>80.23</v>
      </c>
      <c r="N163" s="662">
        <v>1</v>
      </c>
      <c r="O163" s="745">
        <v>0.5</v>
      </c>
      <c r="P163" s="663"/>
      <c r="Q163" s="678">
        <v>0</v>
      </c>
      <c r="R163" s="662"/>
      <c r="S163" s="678">
        <v>0</v>
      </c>
      <c r="T163" s="745"/>
      <c r="U163" s="701">
        <v>0</v>
      </c>
    </row>
    <row r="164" spans="1:21" ht="14.4" customHeight="1" x14ac:dyDescent="0.3">
      <c r="A164" s="661">
        <v>22</v>
      </c>
      <c r="B164" s="662" t="s">
        <v>522</v>
      </c>
      <c r="C164" s="662" t="s">
        <v>1061</v>
      </c>
      <c r="D164" s="743" t="s">
        <v>1625</v>
      </c>
      <c r="E164" s="744" t="s">
        <v>1067</v>
      </c>
      <c r="F164" s="662" t="s">
        <v>1058</v>
      </c>
      <c r="G164" s="662" t="s">
        <v>1168</v>
      </c>
      <c r="H164" s="662" t="s">
        <v>753</v>
      </c>
      <c r="I164" s="662" t="s">
        <v>1353</v>
      </c>
      <c r="J164" s="662" t="s">
        <v>1354</v>
      </c>
      <c r="K164" s="662" t="s">
        <v>1171</v>
      </c>
      <c r="L164" s="663">
        <v>70.540000000000006</v>
      </c>
      <c r="M164" s="663">
        <v>141.08000000000001</v>
      </c>
      <c r="N164" s="662">
        <v>2</v>
      </c>
      <c r="O164" s="745">
        <v>0.5</v>
      </c>
      <c r="P164" s="663"/>
      <c r="Q164" s="678">
        <v>0</v>
      </c>
      <c r="R164" s="662"/>
      <c r="S164" s="678">
        <v>0</v>
      </c>
      <c r="T164" s="745"/>
      <c r="U164" s="701">
        <v>0</v>
      </c>
    </row>
    <row r="165" spans="1:21" ht="14.4" customHeight="1" x14ac:dyDescent="0.3">
      <c r="A165" s="661">
        <v>22</v>
      </c>
      <c r="B165" s="662" t="s">
        <v>522</v>
      </c>
      <c r="C165" s="662" t="s">
        <v>1061</v>
      </c>
      <c r="D165" s="743" t="s">
        <v>1625</v>
      </c>
      <c r="E165" s="744" t="s">
        <v>1067</v>
      </c>
      <c r="F165" s="662" t="s">
        <v>1058</v>
      </c>
      <c r="G165" s="662" t="s">
        <v>1355</v>
      </c>
      <c r="H165" s="662" t="s">
        <v>523</v>
      </c>
      <c r="I165" s="662" t="s">
        <v>1356</v>
      </c>
      <c r="J165" s="662" t="s">
        <v>1357</v>
      </c>
      <c r="K165" s="662" t="s">
        <v>1358</v>
      </c>
      <c r="L165" s="663">
        <v>47.41</v>
      </c>
      <c r="M165" s="663">
        <v>47.41</v>
      </c>
      <c r="N165" s="662">
        <v>1</v>
      </c>
      <c r="O165" s="745">
        <v>0.5</v>
      </c>
      <c r="P165" s="663"/>
      <c r="Q165" s="678">
        <v>0</v>
      </c>
      <c r="R165" s="662"/>
      <c r="S165" s="678">
        <v>0</v>
      </c>
      <c r="T165" s="745"/>
      <c r="U165" s="701">
        <v>0</v>
      </c>
    </row>
    <row r="166" spans="1:21" ht="14.4" customHeight="1" x14ac:dyDescent="0.3">
      <c r="A166" s="661">
        <v>22</v>
      </c>
      <c r="B166" s="662" t="s">
        <v>522</v>
      </c>
      <c r="C166" s="662" t="s">
        <v>1061</v>
      </c>
      <c r="D166" s="743" t="s">
        <v>1625</v>
      </c>
      <c r="E166" s="744" t="s">
        <v>1067</v>
      </c>
      <c r="F166" s="662" t="s">
        <v>1058</v>
      </c>
      <c r="G166" s="662" t="s">
        <v>1359</v>
      </c>
      <c r="H166" s="662" t="s">
        <v>523</v>
      </c>
      <c r="I166" s="662" t="s">
        <v>1360</v>
      </c>
      <c r="J166" s="662" t="s">
        <v>1361</v>
      </c>
      <c r="K166" s="662" t="s">
        <v>1362</v>
      </c>
      <c r="L166" s="663">
        <v>72.5</v>
      </c>
      <c r="M166" s="663">
        <v>72.5</v>
      </c>
      <c r="N166" s="662">
        <v>1</v>
      </c>
      <c r="O166" s="745">
        <v>0.5</v>
      </c>
      <c r="P166" s="663"/>
      <c r="Q166" s="678">
        <v>0</v>
      </c>
      <c r="R166" s="662"/>
      <c r="S166" s="678">
        <v>0</v>
      </c>
      <c r="T166" s="745"/>
      <c r="U166" s="701">
        <v>0</v>
      </c>
    </row>
    <row r="167" spans="1:21" ht="14.4" customHeight="1" x14ac:dyDescent="0.3">
      <c r="A167" s="661">
        <v>22</v>
      </c>
      <c r="B167" s="662" t="s">
        <v>522</v>
      </c>
      <c r="C167" s="662" t="s">
        <v>1061</v>
      </c>
      <c r="D167" s="743" t="s">
        <v>1625</v>
      </c>
      <c r="E167" s="744" t="s">
        <v>1067</v>
      </c>
      <c r="F167" s="662" t="s">
        <v>1058</v>
      </c>
      <c r="G167" s="662" t="s">
        <v>1363</v>
      </c>
      <c r="H167" s="662" t="s">
        <v>523</v>
      </c>
      <c r="I167" s="662" t="s">
        <v>1364</v>
      </c>
      <c r="J167" s="662" t="s">
        <v>1365</v>
      </c>
      <c r="K167" s="662" t="s">
        <v>1366</v>
      </c>
      <c r="L167" s="663">
        <v>0</v>
      </c>
      <c r="M167" s="663">
        <v>0</v>
      </c>
      <c r="N167" s="662">
        <v>1</v>
      </c>
      <c r="O167" s="745">
        <v>1</v>
      </c>
      <c r="P167" s="663">
        <v>0</v>
      </c>
      <c r="Q167" s="678"/>
      <c r="R167" s="662">
        <v>1</v>
      </c>
      <c r="S167" s="678">
        <v>1</v>
      </c>
      <c r="T167" s="745">
        <v>1</v>
      </c>
      <c r="U167" s="701">
        <v>1</v>
      </c>
    </row>
    <row r="168" spans="1:21" ht="14.4" customHeight="1" x14ac:dyDescent="0.3">
      <c r="A168" s="661">
        <v>22</v>
      </c>
      <c r="B168" s="662" t="s">
        <v>522</v>
      </c>
      <c r="C168" s="662" t="s">
        <v>1061</v>
      </c>
      <c r="D168" s="743" t="s">
        <v>1625</v>
      </c>
      <c r="E168" s="744" t="s">
        <v>1067</v>
      </c>
      <c r="F168" s="662" t="s">
        <v>1058</v>
      </c>
      <c r="G168" s="662" t="s">
        <v>1367</v>
      </c>
      <c r="H168" s="662" t="s">
        <v>753</v>
      </c>
      <c r="I168" s="662" t="s">
        <v>1368</v>
      </c>
      <c r="J168" s="662" t="s">
        <v>1369</v>
      </c>
      <c r="K168" s="662" t="s">
        <v>1370</v>
      </c>
      <c r="L168" s="663">
        <v>621.88</v>
      </c>
      <c r="M168" s="663">
        <v>621.88</v>
      </c>
      <c r="N168" s="662">
        <v>1</v>
      </c>
      <c r="O168" s="745">
        <v>0.5</v>
      </c>
      <c r="P168" s="663"/>
      <c r="Q168" s="678">
        <v>0</v>
      </c>
      <c r="R168" s="662"/>
      <c r="S168" s="678">
        <v>0</v>
      </c>
      <c r="T168" s="745"/>
      <c r="U168" s="701">
        <v>0</v>
      </c>
    </row>
    <row r="169" spans="1:21" ht="14.4" customHeight="1" x14ac:dyDescent="0.3">
      <c r="A169" s="661">
        <v>22</v>
      </c>
      <c r="B169" s="662" t="s">
        <v>522</v>
      </c>
      <c r="C169" s="662" t="s">
        <v>1061</v>
      </c>
      <c r="D169" s="743" t="s">
        <v>1625</v>
      </c>
      <c r="E169" s="744" t="s">
        <v>1067</v>
      </c>
      <c r="F169" s="662" t="s">
        <v>1058</v>
      </c>
      <c r="G169" s="662" t="s">
        <v>1212</v>
      </c>
      <c r="H169" s="662" t="s">
        <v>523</v>
      </c>
      <c r="I169" s="662" t="s">
        <v>1213</v>
      </c>
      <c r="J169" s="662" t="s">
        <v>1214</v>
      </c>
      <c r="K169" s="662" t="s">
        <v>1215</v>
      </c>
      <c r="L169" s="663">
        <v>107.27</v>
      </c>
      <c r="M169" s="663">
        <v>429.08</v>
      </c>
      <c r="N169" s="662">
        <v>4</v>
      </c>
      <c r="O169" s="745">
        <v>1</v>
      </c>
      <c r="P169" s="663"/>
      <c r="Q169" s="678">
        <v>0</v>
      </c>
      <c r="R169" s="662"/>
      <c r="S169" s="678">
        <v>0</v>
      </c>
      <c r="T169" s="745"/>
      <c r="U169" s="701">
        <v>0</v>
      </c>
    </row>
    <row r="170" spans="1:21" ht="14.4" customHeight="1" x14ac:dyDescent="0.3">
      <c r="A170" s="661">
        <v>22</v>
      </c>
      <c r="B170" s="662" t="s">
        <v>522</v>
      </c>
      <c r="C170" s="662" t="s">
        <v>1061</v>
      </c>
      <c r="D170" s="743" t="s">
        <v>1625</v>
      </c>
      <c r="E170" s="744" t="s">
        <v>1067</v>
      </c>
      <c r="F170" s="662" t="s">
        <v>1058</v>
      </c>
      <c r="G170" s="662" t="s">
        <v>1077</v>
      </c>
      <c r="H170" s="662" t="s">
        <v>523</v>
      </c>
      <c r="I170" s="662" t="s">
        <v>1078</v>
      </c>
      <c r="J170" s="662" t="s">
        <v>1079</v>
      </c>
      <c r="K170" s="662"/>
      <c r="L170" s="663">
        <v>0</v>
      </c>
      <c r="M170" s="663">
        <v>0</v>
      </c>
      <c r="N170" s="662">
        <v>13</v>
      </c>
      <c r="O170" s="745">
        <v>13</v>
      </c>
      <c r="P170" s="663">
        <v>0</v>
      </c>
      <c r="Q170" s="678"/>
      <c r="R170" s="662">
        <v>13</v>
      </c>
      <c r="S170" s="678">
        <v>1</v>
      </c>
      <c r="T170" s="745">
        <v>13</v>
      </c>
      <c r="U170" s="701">
        <v>1</v>
      </c>
    </row>
    <row r="171" spans="1:21" ht="14.4" customHeight="1" x14ac:dyDescent="0.3">
      <c r="A171" s="661">
        <v>22</v>
      </c>
      <c r="B171" s="662" t="s">
        <v>522</v>
      </c>
      <c r="C171" s="662" t="s">
        <v>1061</v>
      </c>
      <c r="D171" s="743" t="s">
        <v>1625</v>
      </c>
      <c r="E171" s="744" t="s">
        <v>1067</v>
      </c>
      <c r="F171" s="662" t="s">
        <v>1058</v>
      </c>
      <c r="G171" s="662" t="s">
        <v>1220</v>
      </c>
      <c r="H171" s="662" t="s">
        <v>523</v>
      </c>
      <c r="I171" s="662" t="s">
        <v>1221</v>
      </c>
      <c r="J171" s="662" t="s">
        <v>1222</v>
      </c>
      <c r="K171" s="662" t="s">
        <v>1223</v>
      </c>
      <c r="L171" s="663">
        <v>48.09</v>
      </c>
      <c r="M171" s="663">
        <v>48.09</v>
      </c>
      <c r="N171" s="662">
        <v>1</v>
      </c>
      <c r="O171" s="745">
        <v>0.5</v>
      </c>
      <c r="P171" s="663"/>
      <c r="Q171" s="678">
        <v>0</v>
      </c>
      <c r="R171" s="662"/>
      <c r="S171" s="678">
        <v>0</v>
      </c>
      <c r="T171" s="745"/>
      <c r="U171" s="701">
        <v>0</v>
      </c>
    </row>
    <row r="172" spans="1:21" ht="14.4" customHeight="1" x14ac:dyDescent="0.3">
      <c r="A172" s="661">
        <v>22</v>
      </c>
      <c r="B172" s="662" t="s">
        <v>522</v>
      </c>
      <c r="C172" s="662" t="s">
        <v>1061</v>
      </c>
      <c r="D172" s="743" t="s">
        <v>1625</v>
      </c>
      <c r="E172" s="744" t="s">
        <v>1067</v>
      </c>
      <c r="F172" s="662" t="s">
        <v>1058</v>
      </c>
      <c r="G172" s="662" t="s">
        <v>1233</v>
      </c>
      <c r="H172" s="662" t="s">
        <v>523</v>
      </c>
      <c r="I172" s="662" t="s">
        <v>1371</v>
      </c>
      <c r="J172" s="662" t="s">
        <v>1235</v>
      </c>
      <c r="K172" s="662" t="s">
        <v>1372</v>
      </c>
      <c r="L172" s="663">
        <v>1322.72</v>
      </c>
      <c r="M172" s="663">
        <v>1322.72</v>
      </c>
      <c r="N172" s="662">
        <v>1</v>
      </c>
      <c r="O172" s="745">
        <v>1</v>
      </c>
      <c r="P172" s="663">
        <v>1322.72</v>
      </c>
      <c r="Q172" s="678">
        <v>1</v>
      </c>
      <c r="R172" s="662">
        <v>1</v>
      </c>
      <c r="S172" s="678">
        <v>1</v>
      </c>
      <c r="T172" s="745">
        <v>1</v>
      </c>
      <c r="U172" s="701">
        <v>1</v>
      </c>
    </row>
    <row r="173" spans="1:21" ht="14.4" customHeight="1" x14ac:dyDescent="0.3">
      <c r="A173" s="661">
        <v>22</v>
      </c>
      <c r="B173" s="662" t="s">
        <v>522</v>
      </c>
      <c r="C173" s="662" t="s">
        <v>1061</v>
      </c>
      <c r="D173" s="743" t="s">
        <v>1625</v>
      </c>
      <c r="E173" s="744" t="s">
        <v>1067</v>
      </c>
      <c r="F173" s="662" t="s">
        <v>1058</v>
      </c>
      <c r="G173" s="662" t="s">
        <v>1373</v>
      </c>
      <c r="H173" s="662" t="s">
        <v>523</v>
      </c>
      <c r="I173" s="662" t="s">
        <v>1374</v>
      </c>
      <c r="J173" s="662" t="s">
        <v>1375</v>
      </c>
      <c r="K173" s="662" t="s">
        <v>1376</v>
      </c>
      <c r="L173" s="663">
        <v>0</v>
      </c>
      <c r="M173" s="663">
        <v>0</v>
      </c>
      <c r="N173" s="662">
        <v>3</v>
      </c>
      <c r="O173" s="745">
        <v>0.5</v>
      </c>
      <c r="P173" s="663"/>
      <c r="Q173" s="678"/>
      <c r="R173" s="662"/>
      <c r="S173" s="678">
        <v>0</v>
      </c>
      <c r="T173" s="745"/>
      <c r="U173" s="701">
        <v>0</v>
      </c>
    </row>
    <row r="174" spans="1:21" ht="14.4" customHeight="1" x14ac:dyDescent="0.3">
      <c r="A174" s="661">
        <v>22</v>
      </c>
      <c r="B174" s="662" t="s">
        <v>522</v>
      </c>
      <c r="C174" s="662" t="s">
        <v>1061</v>
      </c>
      <c r="D174" s="743" t="s">
        <v>1625</v>
      </c>
      <c r="E174" s="744" t="s">
        <v>1067</v>
      </c>
      <c r="F174" s="662" t="s">
        <v>1058</v>
      </c>
      <c r="G174" s="662" t="s">
        <v>1258</v>
      </c>
      <c r="H174" s="662" t="s">
        <v>523</v>
      </c>
      <c r="I174" s="662" t="s">
        <v>1377</v>
      </c>
      <c r="J174" s="662" t="s">
        <v>1378</v>
      </c>
      <c r="K174" s="662" t="s">
        <v>1379</v>
      </c>
      <c r="L174" s="663">
        <v>0</v>
      </c>
      <c r="M174" s="663">
        <v>0</v>
      </c>
      <c r="N174" s="662">
        <v>1</v>
      </c>
      <c r="O174" s="745">
        <v>0.5</v>
      </c>
      <c r="P174" s="663"/>
      <c r="Q174" s="678"/>
      <c r="R174" s="662"/>
      <c r="S174" s="678">
        <v>0</v>
      </c>
      <c r="T174" s="745"/>
      <c r="U174" s="701">
        <v>0</v>
      </c>
    </row>
    <row r="175" spans="1:21" ht="14.4" customHeight="1" x14ac:dyDescent="0.3">
      <c r="A175" s="661">
        <v>22</v>
      </c>
      <c r="B175" s="662" t="s">
        <v>522</v>
      </c>
      <c r="C175" s="662" t="s">
        <v>1061</v>
      </c>
      <c r="D175" s="743" t="s">
        <v>1625</v>
      </c>
      <c r="E175" s="744" t="s">
        <v>1067</v>
      </c>
      <c r="F175" s="662" t="s">
        <v>1058</v>
      </c>
      <c r="G175" s="662" t="s">
        <v>1080</v>
      </c>
      <c r="H175" s="662" t="s">
        <v>753</v>
      </c>
      <c r="I175" s="662" t="s">
        <v>1261</v>
      </c>
      <c r="J175" s="662" t="s">
        <v>1023</v>
      </c>
      <c r="K175" s="662" t="s">
        <v>1262</v>
      </c>
      <c r="L175" s="663">
        <v>0</v>
      </c>
      <c r="M175" s="663">
        <v>0</v>
      </c>
      <c r="N175" s="662">
        <v>4</v>
      </c>
      <c r="O175" s="745">
        <v>4</v>
      </c>
      <c r="P175" s="663">
        <v>0</v>
      </c>
      <c r="Q175" s="678"/>
      <c r="R175" s="662">
        <v>2</v>
      </c>
      <c r="S175" s="678">
        <v>0.5</v>
      </c>
      <c r="T175" s="745">
        <v>2</v>
      </c>
      <c r="U175" s="701">
        <v>0.5</v>
      </c>
    </row>
    <row r="176" spans="1:21" ht="14.4" customHeight="1" x14ac:dyDescent="0.3">
      <c r="A176" s="661">
        <v>22</v>
      </c>
      <c r="B176" s="662" t="s">
        <v>522</v>
      </c>
      <c r="C176" s="662" t="s">
        <v>1061</v>
      </c>
      <c r="D176" s="743" t="s">
        <v>1625</v>
      </c>
      <c r="E176" s="744" t="s">
        <v>1067</v>
      </c>
      <c r="F176" s="662" t="s">
        <v>1058</v>
      </c>
      <c r="G176" s="662" t="s">
        <v>1080</v>
      </c>
      <c r="H176" s="662" t="s">
        <v>753</v>
      </c>
      <c r="I176" s="662" t="s">
        <v>1380</v>
      </c>
      <c r="J176" s="662" t="s">
        <v>1023</v>
      </c>
      <c r="K176" s="662" t="s">
        <v>1381</v>
      </c>
      <c r="L176" s="663">
        <v>69.55</v>
      </c>
      <c r="M176" s="663">
        <v>69.55</v>
      </c>
      <c r="N176" s="662">
        <v>1</v>
      </c>
      <c r="O176" s="745">
        <v>1</v>
      </c>
      <c r="P176" s="663">
        <v>69.55</v>
      </c>
      <c r="Q176" s="678">
        <v>1</v>
      </c>
      <c r="R176" s="662">
        <v>1</v>
      </c>
      <c r="S176" s="678">
        <v>1</v>
      </c>
      <c r="T176" s="745">
        <v>1</v>
      </c>
      <c r="U176" s="701">
        <v>1</v>
      </c>
    </row>
    <row r="177" spans="1:21" ht="14.4" customHeight="1" x14ac:dyDescent="0.3">
      <c r="A177" s="661">
        <v>22</v>
      </c>
      <c r="B177" s="662" t="s">
        <v>522</v>
      </c>
      <c r="C177" s="662" t="s">
        <v>1061</v>
      </c>
      <c r="D177" s="743" t="s">
        <v>1625</v>
      </c>
      <c r="E177" s="744" t="s">
        <v>1067</v>
      </c>
      <c r="F177" s="662" t="s">
        <v>1058</v>
      </c>
      <c r="G177" s="662" t="s">
        <v>1080</v>
      </c>
      <c r="H177" s="662" t="s">
        <v>753</v>
      </c>
      <c r="I177" s="662" t="s">
        <v>1081</v>
      </c>
      <c r="J177" s="662" t="s">
        <v>1023</v>
      </c>
      <c r="K177" s="662" t="s">
        <v>1082</v>
      </c>
      <c r="L177" s="663">
        <v>0</v>
      </c>
      <c r="M177" s="663">
        <v>0</v>
      </c>
      <c r="N177" s="662">
        <v>4</v>
      </c>
      <c r="O177" s="745">
        <v>4</v>
      </c>
      <c r="P177" s="663">
        <v>0</v>
      </c>
      <c r="Q177" s="678"/>
      <c r="R177" s="662">
        <v>1</v>
      </c>
      <c r="S177" s="678">
        <v>0.25</v>
      </c>
      <c r="T177" s="745">
        <v>1</v>
      </c>
      <c r="U177" s="701">
        <v>0.25</v>
      </c>
    </row>
    <row r="178" spans="1:21" ht="14.4" customHeight="1" x14ac:dyDescent="0.3">
      <c r="A178" s="661">
        <v>22</v>
      </c>
      <c r="B178" s="662" t="s">
        <v>522</v>
      </c>
      <c r="C178" s="662" t="s">
        <v>1061</v>
      </c>
      <c r="D178" s="743" t="s">
        <v>1625</v>
      </c>
      <c r="E178" s="744" t="s">
        <v>1067</v>
      </c>
      <c r="F178" s="662" t="s">
        <v>1058</v>
      </c>
      <c r="G178" s="662" t="s">
        <v>1080</v>
      </c>
      <c r="H178" s="662" t="s">
        <v>523</v>
      </c>
      <c r="I178" s="662" t="s">
        <v>1083</v>
      </c>
      <c r="J178" s="662" t="s">
        <v>1023</v>
      </c>
      <c r="K178" s="662" t="s">
        <v>1084</v>
      </c>
      <c r="L178" s="663">
        <v>0</v>
      </c>
      <c r="M178" s="663">
        <v>0</v>
      </c>
      <c r="N178" s="662">
        <v>4</v>
      </c>
      <c r="O178" s="745">
        <v>3</v>
      </c>
      <c r="P178" s="663">
        <v>0</v>
      </c>
      <c r="Q178" s="678"/>
      <c r="R178" s="662">
        <v>3</v>
      </c>
      <c r="S178" s="678">
        <v>0.75</v>
      </c>
      <c r="T178" s="745">
        <v>2</v>
      </c>
      <c r="U178" s="701">
        <v>0.66666666666666663</v>
      </c>
    </row>
    <row r="179" spans="1:21" ht="14.4" customHeight="1" x14ac:dyDescent="0.3">
      <c r="A179" s="661">
        <v>22</v>
      </c>
      <c r="B179" s="662" t="s">
        <v>522</v>
      </c>
      <c r="C179" s="662" t="s">
        <v>1061</v>
      </c>
      <c r="D179" s="743" t="s">
        <v>1625</v>
      </c>
      <c r="E179" s="744" t="s">
        <v>1067</v>
      </c>
      <c r="F179" s="662" t="s">
        <v>1058</v>
      </c>
      <c r="G179" s="662" t="s">
        <v>1080</v>
      </c>
      <c r="H179" s="662" t="s">
        <v>523</v>
      </c>
      <c r="I179" s="662" t="s">
        <v>1382</v>
      </c>
      <c r="J179" s="662" t="s">
        <v>1023</v>
      </c>
      <c r="K179" s="662" t="s">
        <v>1383</v>
      </c>
      <c r="L179" s="663">
        <v>158.05000000000001</v>
      </c>
      <c r="M179" s="663">
        <v>474.15000000000003</v>
      </c>
      <c r="N179" s="662">
        <v>3</v>
      </c>
      <c r="O179" s="745">
        <v>2</v>
      </c>
      <c r="P179" s="663">
        <v>316.10000000000002</v>
      </c>
      <c r="Q179" s="678">
        <v>0.66666666666666663</v>
      </c>
      <c r="R179" s="662">
        <v>2</v>
      </c>
      <c r="S179" s="678">
        <v>0.66666666666666663</v>
      </c>
      <c r="T179" s="745">
        <v>1.5</v>
      </c>
      <c r="U179" s="701">
        <v>0.75</v>
      </c>
    </row>
    <row r="180" spans="1:21" ht="14.4" customHeight="1" x14ac:dyDescent="0.3">
      <c r="A180" s="661">
        <v>22</v>
      </c>
      <c r="B180" s="662" t="s">
        <v>522</v>
      </c>
      <c r="C180" s="662" t="s">
        <v>1061</v>
      </c>
      <c r="D180" s="743" t="s">
        <v>1625</v>
      </c>
      <c r="E180" s="744" t="s">
        <v>1067</v>
      </c>
      <c r="F180" s="662" t="s">
        <v>1058</v>
      </c>
      <c r="G180" s="662" t="s">
        <v>1080</v>
      </c>
      <c r="H180" s="662" t="s">
        <v>753</v>
      </c>
      <c r="I180" s="662" t="s">
        <v>1085</v>
      </c>
      <c r="J180" s="662" t="s">
        <v>1023</v>
      </c>
      <c r="K180" s="662" t="s">
        <v>1086</v>
      </c>
      <c r="L180" s="663">
        <v>0</v>
      </c>
      <c r="M180" s="663">
        <v>0</v>
      </c>
      <c r="N180" s="662">
        <v>7</v>
      </c>
      <c r="O180" s="745">
        <v>7</v>
      </c>
      <c r="P180" s="663">
        <v>0</v>
      </c>
      <c r="Q180" s="678"/>
      <c r="R180" s="662">
        <v>5</v>
      </c>
      <c r="S180" s="678">
        <v>0.7142857142857143</v>
      </c>
      <c r="T180" s="745">
        <v>5</v>
      </c>
      <c r="U180" s="701">
        <v>0.7142857142857143</v>
      </c>
    </row>
    <row r="181" spans="1:21" ht="14.4" customHeight="1" x14ac:dyDescent="0.3">
      <c r="A181" s="661">
        <v>22</v>
      </c>
      <c r="B181" s="662" t="s">
        <v>522</v>
      </c>
      <c r="C181" s="662" t="s">
        <v>1061</v>
      </c>
      <c r="D181" s="743" t="s">
        <v>1625</v>
      </c>
      <c r="E181" s="744" t="s">
        <v>1067</v>
      </c>
      <c r="F181" s="662" t="s">
        <v>1058</v>
      </c>
      <c r="G181" s="662" t="s">
        <v>1080</v>
      </c>
      <c r="H181" s="662" t="s">
        <v>753</v>
      </c>
      <c r="I181" s="662" t="s">
        <v>783</v>
      </c>
      <c r="J181" s="662" t="s">
        <v>784</v>
      </c>
      <c r="K181" s="662" t="s">
        <v>1025</v>
      </c>
      <c r="L181" s="663">
        <v>98.78</v>
      </c>
      <c r="M181" s="663">
        <v>2173.16</v>
      </c>
      <c r="N181" s="662">
        <v>22</v>
      </c>
      <c r="O181" s="745">
        <v>20</v>
      </c>
      <c r="P181" s="663">
        <v>889.01999999999987</v>
      </c>
      <c r="Q181" s="678">
        <v>0.40909090909090906</v>
      </c>
      <c r="R181" s="662">
        <v>9</v>
      </c>
      <c r="S181" s="678">
        <v>0.40909090909090912</v>
      </c>
      <c r="T181" s="745">
        <v>8.5</v>
      </c>
      <c r="U181" s="701">
        <v>0.42499999999999999</v>
      </c>
    </row>
    <row r="182" spans="1:21" ht="14.4" customHeight="1" x14ac:dyDescent="0.3">
      <c r="A182" s="661">
        <v>22</v>
      </c>
      <c r="B182" s="662" t="s">
        <v>522</v>
      </c>
      <c r="C182" s="662" t="s">
        <v>1061</v>
      </c>
      <c r="D182" s="743" t="s">
        <v>1625</v>
      </c>
      <c r="E182" s="744" t="s">
        <v>1067</v>
      </c>
      <c r="F182" s="662" t="s">
        <v>1058</v>
      </c>
      <c r="G182" s="662" t="s">
        <v>1080</v>
      </c>
      <c r="H182" s="662" t="s">
        <v>753</v>
      </c>
      <c r="I182" s="662" t="s">
        <v>1089</v>
      </c>
      <c r="J182" s="662" t="s">
        <v>1090</v>
      </c>
      <c r="K182" s="662" t="s">
        <v>1091</v>
      </c>
      <c r="L182" s="663">
        <v>118.54</v>
      </c>
      <c r="M182" s="663">
        <v>4741.5999999999995</v>
      </c>
      <c r="N182" s="662">
        <v>40</v>
      </c>
      <c r="O182" s="745">
        <v>32</v>
      </c>
      <c r="P182" s="663">
        <v>1778.0999999999997</v>
      </c>
      <c r="Q182" s="678">
        <v>0.375</v>
      </c>
      <c r="R182" s="662">
        <v>15</v>
      </c>
      <c r="S182" s="678">
        <v>0.375</v>
      </c>
      <c r="T182" s="745">
        <v>14</v>
      </c>
      <c r="U182" s="701">
        <v>0.4375</v>
      </c>
    </row>
    <row r="183" spans="1:21" ht="14.4" customHeight="1" x14ac:dyDescent="0.3">
      <c r="A183" s="661">
        <v>22</v>
      </c>
      <c r="B183" s="662" t="s">
        <v>522</v>
      </c>
      <c r="C183" s="662" t="s">
        <v>1061</v>
      </c>
      <c r="D183" s="743" t="s">
        <v>1625</v>
      </c>
      <c r="E183" s="744" t="s">
        <v>1067</v>
      </c>
      <c r="F183" s="662" t="s">
        <v>1058</v>
      </c>
      <c r="G183" s="662" t="s">
        <v>1080</v>
      </c>
      <c r="H183" s="662" t="s">
        <v>753</v>
      </c>
      <c r="I183" s="662" t="s">
        <v>1092</v>
      </c>
      <c r="J183" s="662" t="s">
        <v>1093</v>
      </c>
      <c r="K183" s="662" t="s">
        <v>1094</v>
      </c>
      <c r="L183" s="663">
        <v>59.27</v>
      </c>
      <c r="M183" s="663">
        <v>414.89</v>
      </c>
      <c r="N183" s="662">
        <v>7</v>
      </c>
      <c r="O183" s="745">
        <v>5.5</v>
      </c>
      <c r="P183" s="663">
        <v>177.81</v>
      </c>
      <c r="Q183" s="678">
        <v>0.4285714285714286</v>
      </c>
      <c r="R183" s="662">
        <v>3</v>
      </c>
      <c r="S183" s="678">
        <v>0.42857142857142855</v>
      </c>
      <c r="T183" s="745">
        <v>3</v>
      </c>
      <c r="U183" s="701">
        <v>0.54545454545454541</v>
      </c>
    </row>
    <row r="184" spans="1:21" ht="14.4" customHeight="1" x14ac:dyDescent="0.3">
      <c r="A184" s="661">
        <v>22</v>
      </c>
      <c r="B184" s="662" t="s">
        <v>522</v>
      </c>
      <c r="C184" s="662" t="s">
        <v>1061</v>
      </c>
      <c r="D184" s="743" t="s">
        <v>1625</v>
      </c>
      <c r="E184" s="744" t="s">
        <v>1067</v>
      </c>
      <c r="F184" s="662" t="s">
        <v>1058</v>
      </c>
      <c r="G184" s="662" t="s">
        <v>1080</v>
      </c>
      <c r="H184" s="662" t="s">
        <v>753</v>
      </c>
      <c r="I184" s="662" t="s">
        <v>786</v>
      </c>
      <c r="J184" s="662" t="s">
        <v>787</v>
      </c>
      <c r="K184" s="662" t="s">
        <v>1027</v>
      </c>
      <c r="L184" s="663">
        <v>79.03</v>
      </c>
      <c r="M184" s="663">
        <v>2607.9899999999993</v>
      </c>
      <c r="N184" s="662">
        <v>33</v>
      </c>
      <c r="O184" s="745">
        <v>25</v>
      </c>
      <c r="P184" s="663">
        <v>711.26999999999987</v>
      </c>
      <c r="Q184" s="678">
        <v>0.27272727272727276</v>
      </c>
      <c r="R184" s="662">
        <v>9</v>
      </c>
      <c r="S184" s="678">
        <v>0.27272727272727271</v>
      </c>
      <c r="T184" s="745">
        <v>7.5</v>
      </c>
      <c r="U184" s="701">
        <v>0.3</v>
      </c>
    </row>
    <row r="185" spans="1:21" ht="14.4" customHeight="1" x14ac:dyDescent="0.3">
      <c r="A185" s="661">
        <v>22</v>
      </c>
      <c r="B185" s="662" t="s">
        <v>522</v>
      </c>
      <c r="C185" s="662" t="s">
        <v>1061</v>
      </c>
      <c r="D185" s="743" t="s">
        <v>1625</v>
      </c>
      <c r="E185" s="744" t="s">
        <v>1067</v>
      </c>
      <c r="F185" s="662" t="s">
        <v>1058</v>
      </c>
      <c r="G185" s="662" t="s">
        <v>1080</v>
      </c>
      <c r="H185" s="662" t="s">
        <v>753</v>
      </c>
      <c r="I185" s="662" t="s">
        <v>1095</v>
      </c>
      <c r="J185" s="662" t="s">
        <v>1023</v>
      </c>
      <c r="K185" s="662" t="s">
        <v>1096</v>
      </c>
      <c r="L185" s="663">
        <v>59.27</v>
      </c>
      <c r="M185" s="663">
        <v>177.81</v>
      </c>
      <c r="N185" s="662">
        <v>3</v>
      </c>
      <c r="O185" s="745">
        <v>3</v>
      </c>
      <c r="P185" s="663">
        <v>59.27</v>
      </c>
      <c r="Q185" s="678">
        <v>0.33333333333333337</v>
      </c>
      <c r="R185" s="662">
        <v>1</v>
      </c>
      <c r="S185" s="678">
        <v>0.33333333333333331</v>
      </c>
      <c r="T185" s="745">
        <v>1</v>
      </c>
      <c r="U185" s="701">
        <v>0.33333333333333331</v>
      </c>
    </row>
    <row r="186" spans="1:21" ht="14.4" customHeight="1" x14ac:dyDescent="0.3">
      <c r="A186" s="661">
        <v>22</v>
      </c>
      <c r="B186" s="662" t="s">
        <v>522</v>
      </c>
      <c r="C186" s="662" t="s">
        <v>1061</v>
      </c>
      <c r="D186" s="743" t="s">
        <v>1625</v>
      </c>
      <c r="E186" s="744" t="s">
        <v>1067</v>
      </c>
      <c r="F186" s="662" t="s">
        <v>1058</v>
      </c>
      <c r="G186" s="662" t="s">
        <v>1080</v>
      </c>
      <c r="H186" s="662" t="s">
        <v>523</v>
      </c>
      <c r="I186" s="662" t="s">
        <v>1097</v>
      </c>
      <c r="J186" s="662" t="s">
        <v>1023</v>
      </c>
      <c r="K186" s="662" t="s">
        <v>1098</v>
      </c>
      <c r="L186" s="663">
        <v>98.78</v>
      </c>
      <c r="M186" s="663">
        <v>395.12</v>
      </c>
      <c r="N186" s="662">
        <v>4</v>
      </c>
      <c r="O186" s="745">
        <v>4</v>
      </c>
      <c r="P186" s="663">
        <v>197.56</v>
      </c>
      <c r="Q186" s="678">
        <v>0.5</v>
      </c>
      <c r="R186" s="662">
        <v>2</v>
      </c>
      <c r="S186" s="678">
        <v>0.5</v>
      </c>
      <c r="T186" s="745">
        <v>2</v>
      </c>
      <c r="U186" s="701">
        <v>0.5</v>
      </c>
    </row>
    <row r="187" spans="1:21" ht="14.4" customHeight="1" x14ac:dyDescent="0.3">
      <c r="A187" s="661">
        <v>22</v>
      </c>
      <c r="B187" s="662" t="s">
        <v>522</v>
      </c>
      <c r="C187" s="662" t="s">
        <v>1061</v>
      </c>
      <c r="D187" s="743" t="s">
        <v>1625</v>
      </c>
      <c r="E187" s="744" t="s">
        <v>1067</v>
      </c>
      <c r="F187" s="662" t="s">
        <v>1058</v>
      </c>
      <c r="G187" s="662" t="s">
        <v>1080</v>
      </c>
      <c r="H187" s="662" t="s">
        <v>753</v>
      </c>
      <c r="I187" s="662" t="s">
        <v>1384</v>
      </c>
      <c r="J187" s="662" t="s">
        <v>1090</v>
      </c>
      <c r="K187" s="662" t="s">
        <v>1385</v>
      </c>
      <c r="L187" s="663">
        <v>118.54</v>
      </c>
      <c r="M187" s="663">
        <v>237.08</v>
      </c>
      <c r="N187" s="662">
        <v>2</v>
      </c>
      <c r="O187" s="745">
        <v>1</v>
      </c>
      <c r="P187" s="663"/>
      <c r="Q187" s="678">
        <v>0</v>
      </c>
      <c r="R187" s="662"/>
      <c r="S187" s="678">
        <v>0</v>
      </c>
      <c r="T187" s="745"/>
      <c r="U187" s="701">
        <v>0</v>
      </c>
    </row>
    <row r="188" spans="1:21" ht="14.4" customHeight="1" x14ac:dyDescent="0.3">
      <c r="A188" s="661">
        <v>22</v>
      </c>
      <c r="B188" s="662" t="s">
        <v>522</v>
      </c>
      <c r="C188" s="662" t="s">
        <v>1061</v>
      </c>
      <c r="D188" s="743" t="s">
        <v>1625</v>
      </c>
      <c r="E188" s="744" t="s">
        <v>1067</v>
      </c>
      <c r="F188" s="662" t="s">
        <v>1058</v>
      </c>
      <c r="G188" s="662" t="s">
        <v>1080</v>
      </c>
      <c r="H188" s="662" t="s">
        <v>753</v>
      </c>
      <c r="I188" s="662" t="s">
        <v>766</v>
      </c>
      <c r="J188" s="662" t="s">
        <v>1023</v>
      </c>
      <c r="K188" s="662" t="s">
        <v>1028</v>
      </c>
      <c r="L188" s="663">
        <v>46.07</v>
      </c>
      <c r="M188" s="663">
        <v>46.07</v>
      </c>
      <c r="N188" s="662">
        <v>1</v>
      </c>
      <c r="O188" s="745">
        <v>0.5</v>
      </c>
      <c r="P188" s="663">
        <v>46.07</v>
      </c>
      <c r="Q188" s="678">
        <v>1</v>
      </c>
      <c r="R188" s="662">
        <v>1</v>
      </c>
      <c r="S188" s="678">
        <v>1</v>
      </c>
      <c r="T188" s="745">
        <v>0.5</v>
      </c>
      <c r="U188" s="701">
        <v>1</v>
      </c>
    </row>
    <row r="189" spans="1:21" ht="14.4" customHeight="1" x14ac:dyDescent="0.3">
      <c r="A189" s="661">
        <v>22</v>
      </c>
      <c r="B189" s="662" t="s">
        <v>522</v>
      </c>
      <c r="C189" s="662" t="s">
        <v>1061</v>
      </c>
      <c r="D189" s="743" t="s">
        <v>1625</v>
      </c>
      <c r="E189" s="744" t="s">
        <v>1067</v>
      </c>
      <c r="F189" s="662" t="s">
        <v>1058</v>
      </c>
      <c r="G189" s="662" t="s">
        <v>1080</v>
      </c>
      <c r="H189" s="662" t="s">
        <v>753</v>
      </c>
      <c r="I189" s="662" t="s">
        <v>773</v>
      </c>
      <c r="J189" s="662" t="s">
        <v>1023</v>
      </c>
      <c r="K189" s="662" t="s">
        <v>1029</v>
      </c>
      <c r="L189" s="663">
        <v>118.54</v>
      </c>
      <c r="M189" s="663">
        <v>1303.94</v>
      </c>
      <c r="N189" s="662">
        <v>11</v>
      </c>
      <c r="O189" s="745">
        <v>9</v>
      </c>
      <c r="P189" s="663">
        <v>829.78</v>
      </c>
      <c r="Q189" s="678">
        <v>0.63636363636363635</v>
      </c>
      <c r="R189" s="662">
        <v>7</v>
      </c>
      <c r="S189" s="678">
        <v>0.63636363636363635</v>
      </c>
      <c r="T189" s="745">
        <v>6</v>
      </c>
      <c r="U189" s="701">
        <v>0.66666666666666663</v>
      </c>
    </row>
    <row r="190" spans="1:21" ht="14.4" customHeight="1" x14ac:dyDescent="0.3">
      <c r="A190" s="661">
        <v>22</v>
      </c>
      <c r="B190" s="662" t="s">
        <v>522</v>
      </c>
      <c r="C190" s="662" t="s">
        <v>1061</v>
      </c>
      <c r="D190" s="743" t="s">
        <v>1625</v>
      </c>
      <c r="E190" s="744" t="s">
        <v>1067</v>
      </c>
      <c r="F190" s="662" t="s">
        <v>1058</v>
      </c>
      <c r="G190" s="662" t="s">
        <v>1080</v>
      </c>
      <c r="H190" s="662" t="s">
        <v>523</v>
      </c>
      <c r="I190" s="662" t="s">
        <v>1101</v>
      </c>
      <c r="J190" s="662" t="s">
        <v>1023</v>
      </c>
      <c r="K190" s="662" t="s">
        <v>1102</v>
      </c>
      <c r="L190" s="663">
        <v>79.03</v>
      </c>
      <c r="M190" s="663">
        <v>316.12</v>
      </c>
      <c r="N190" s="662">
        <v>4</v>
      </c>
      <c r="O190" s="745">
        <v>3.5</v>
      </c>
      <c r="P190" s="663">
        <v>158.06</v>
      </c>
      <c r="Q190" s="678">
        <v>0.5</v>
      </c>
      <c r="R190" s="662">
        <v>2</v>
      </c>
      <c r="S190" s="678">
        <v>0.5</v>
      </c>
      <c r="T190" s="745">
        <v>2</v>
      </c>
      <c r="U190" s="701">
        <v>0.5714285714285714</v>
      </c>
    </row>
    <row r="191" spans="1:21" ht="14.4" customHeight="1" x14ac:dyDescent="0.3">
      <c r="A191" s="661">
        <v>22</v>
      </c>
      <c r="B191" s="662" t="s">
        <v>522</v>
      </c>
      <c r="C191" s="662" t="s">
        <v>1061</v>
      </c>
      <c r="D191" s="743" t="s">
        <v>1625</v>
      </c>
      <c r="E191" s="744" t="s">
        <v>1067</v>
      </c>
      <c r="F191" s="662" t="s">
        <v>1058</v>
      </c>
      <c r="G191" s="662" t="s">
        <v>1080</v>
      </c>
      <c r="H191" s="662" t="s">
        <v>753</v>
      </c>
      <c r="I191" s="662" t="s">
        <v>780</v>
      </c>
      <c r="J191" s="662" t="s">
        <v>781</v>
      </c>
      <c r="K191" s="662" t="s">
        <v>1026</v>
      </c>
      <c r="L191" s="663">
        <v>46.07</v>
      </c>
      <c r="M191" s="663">
        <v>46.07</v>
      </c>
      <c r="N191" s="662">
        <v>1</v>
      </c>
      <c r="O191" s="745">
        <v>1</v>
      </c>
      <c r="P191" s="663"/>
      <c r="Q191" s="678">
        <v>0</v>
      </c>
      <c r="R191" s="662"/>
      <c r="S191" s="678">
        <v>0</v>
      </c>
      <c r="T191" s="745"/>
      <c r="U191" s="701">
        <v>0</v>
      </c>
    </row>
    <row r="192" spans="1:21" ht="14.4" customHeight="1" x14ac:dyDescent="0.3">
      <c r="A192" s="661">
        <v>22</v>
      </c>
      <c r="B192" s="662" t="s">
        <v>522</v>
      </c>
      <c r="C192" s="662" t="s">
        <v>1061</v>
      </c>
      <c r="D192" s="743" t="s">
        <v>1625</v>
      </c>
      <c r="E192" s="744" t="s">
        <v>1067</v>
      </c>
      <c r="F192" s="662" t="s">
        <v>1058</v>
      </c>
      <c r="G192" s="662" t="s">
        <v>1080</v>
      </c>
      <c r="H192" s="662" t="s">
        <v>523</v>
      </c>
      <c r="I192" s="662" t="s">
        <v>1149</v>
      </c>
      <c r="J192" s="662" t="s">
        <v>1150</v>
      </c>
      <c r="K192" s="662" t="s">
        <v>1102</v>
      </c>
      <c r="L192" s="663">
        <v>79.03</v>
      </c>
      <c r="M192" s="663">
        <v>316.12</v>
      </c>
      <c r="N192" s="662">
        <v>4</v>
      </c>
      <c r="O192" s="745">
        <v>2</v>
      </c>
      <c r="P192" s="663">
        <v>158.06</v>
      </c>
      <c r="Q192" s="678">
        <v>0.5</v>
      </c>
      <c r="R192" s="662">
        <v>2</v>
      </c>
      <c r="S192" s="678">
        <v>0.5</v>
      </c>
      <c r="T192" s="745">
        <v>1</v>
      </c>
      <c r="U192" s="701">
        <v>0.5</v>
      </c>
    </row>
    <row r="193" spans="1:21" ht="14.4" customHeight="1" x14ac:dyDescent="0.3">
      <c r="A193" s="661">
        <v>22</v>
      </c>
      <c r="B193" s="662" t="s">
        <v>522</v>
      </c>
      <c r="C193" s="662" t="s">
        <v>1061</v>
      </c>
      <c r="D193" s="743" t="s">
        <v>1625</v>
      </c>
      <c r="E193" s="744" t="s">
        <v>1067</v>
      </c>
      <c r="F193" s="662" t="s">
        <v>1058</v>
      </c>
      <c r="G193" s="662" t="s">
        <v>1080</v>
      </c>
      <c r="H193" s="662" t="s">
        <v>753</v>
      </c>
      <c r="I193" s="662" t="s">
        <v>1103</v>
      </c>
      <c r="J193" s="662" t="s">
        <v>1023</v>
      </c>
      <c r="K193" s="662" t="s">
        <v>1104</v>
      </c>
      <c r="L193" s="663">
        <v>0</v>
      </c>
      <c r="M193" s="663">
        <v>0</v>
      </c>
      <c r="N193" s="662">
        <v>2</v>
      </c>
      <c r="O193" s="745">
        <v>1</v>
      </c>
      <c r="P193" s="663"/>
      <c r="Q193" s="678"/>
      <c r="R193" s="662"/>
      <c r="S193" s="678">
        <v>0</v>
      </c>
      <c r="T193" s="745"/>
      <c r="U193" s="701">
        <v>0</v>
      </c>
    </row>
    <row r="194" spans="1:21" ht="14.4" customHeight="1" x14ac:dyDescent="0.3">
      <c r="A194" s="661">
        <v>22</v>
      </c>
      <c r="B194" s="662" t="s">
        <v>522</v>
      </c>
      <c r="C194" s="662" t="s">
        <v>1061</v>
      </c>
      <c r="D194" s="743" t="s">
        <v>1625</v>
      </c>
      <c r="E194" s="744" t="s">
        <v>1067</v>
      </c>
      <c r="F194" s="662" t="s">
        <v>1058</v>
      </c>
      <c r="G194" s="662" t="s">
        <v>1386</v>
      </c>
      <c r="H194" s="662" t="s">
        <v>523</v>
      </c>
      <c r="I194" s="662" t="s">
        <v>1387</v>
      </c>
      <c r="J194" s="662" t="s">
        <v>1388</v>
      </c>
      <c r="K194" s="662" t="s">
        <v>1389</v>
      </c>
      <c r="L194" s="663">
        <v>0</v>
      </c>
      <c r="M194" s="663">
        <v>0</v>
      </c>
      <c r="N194" s="662">
        <v>2</v>
      </c>
      <c r="O194" s="745">
        <v>0.5</v>
      </c>
      <c r="P194" s="663">
        <v>0</v>
      </c>
      <c r="Q194" s="678"/>
      <c r="R194" s="662">
        <v>2</v>
      </c>
      <c r="S194" s="678">
        <v>1</v>
      </c>
      <c r="T194" s="745">
        <v>0.5</v>
      </c>
      <c r="U194" s="701">
        <v>1</v>
      </c>
    </row>
    <row r="195" spans="1:21" ht="14.4" customHeight="1" x14ac:dyDescent="0.3">
      <c r="A195" s="661">
        <v>22</v>
      </c>
      <c r="B195" s="662" t="s">
        <v>522</v>
      </c>
      <c r="C195" s="662" t="s">
        <v>1061</v>
      </c>
      <c r="D195" s="743" t="s">
        <v>1625</v>
      </c>
      <c r="E195" s="744" t="s">
        <v>1067</v>
      </c>
      <c r="F195" s="662" t="s">
        <v>1058</v>
      </c>
      <c r="G195" s="662" t="s">
        <v>1390</v>
      </c>
      <c r="H195" s="662" t="s">
        <v>523</v>
      </c>
      <c r="I195" s="662" t="s">
        <v>1391</v>
      </c>
      <c r="J195" s="662" t="s">
        <v>1392</v>
      </c>
      <c r="K195" s="662" t="s">
        <v>1393</v>
      </c>
      <c r="L195" s="663">
        <v>32.99</v>
      </c>
      <c r="M195" s="663">
        <v>32.99</v>
      </c>
      <c r="N195" s="662">
        <v>1</v>
      </c>
      <c r="O195" s="745">
        <v>1</v>
      </c>
      <c r="P195" s="663">
        <v>32.99</v>
      </c>
      <c r="Q195" s="678">
        <v>1</v>
      </c>
      <c r="R195" s="662">
        <v>1</v>
      </c>
      <c r="S195" s="678">
        <v>1</v>
      </c>
      <c r="T195" s="745">
        <v>1</v>
      </c>
      <c r="U195" s="701">
        <v>1</v>
      </c>
    </row>
    <row r="196" spans="1:21" ht="14.4" customHeight="1" x14ac:dyDescent="0.3">
      <c r="A196" s="661">
        <v>22</v>
      </c>
      <c r="B196" s="662" t="s">
        <v>522</v>
      </c>
      <c r="C196" s="662" t="s">
        <v>1061</v>
      </c>
      <c r="D196" s="743" t="s">
        <v>1625</v>
      </c>
      <c r="E196" s="744" t="s">
        <v>1067</v>
      </c>
      <c r="F196" s="662" t="s">
        <v>1058</v>
      </c>
      <c r="G196" s="662" t="s">
        <v>1394</v>
      </c>
      <c r="H196" s="662" t="s">
        <v>753</v>
      </c>
      <c r="I196" s="662" t="s">
        <v>1395</v>
      </c>
      <c r="J196" s="662" t="s">
        <v>1396</v>
      </c>
      <c r="K196" s="662" t="s">
        <v>1397</v>
      </c>
      <c r="L196" s="663">
        <v>0</v>
      </c>
      <c r="M196" s="663">
        <v>0</v>
      </c>
      <c r="N196" s="662">
        <v>7</v>
      </c>
      <c r="O196" s="745">
        <v>2</v>
      </c>
      <c r="P196" s="663"/>
      <c r="Q196" s="678"/>
      <c r="R196" s="662"/>
      <c r="S196" s="678">
        <v>0</v>
      </c>
      <c r="T196" s="745"/>
      <c r="U196" s="701">
        <v>0</v>
      </c>
    </row>
    <row r="197" spans="1:21" ht="14.4" customHeight="1" x14ac:dyDescent="0.3">
      <c r="A197" s="661">
        <v>22</v>
      </c>
      <c r="B197" s="662" t="s">
        <v>522</v>
      </c>
      <c r="C197" s="662" t="s">
        <v>1061</v>
      </c>
      <c r="D197" s="743" t="s">
        <v>1625</v>
      </c>
      <c r="E197" s="744" t="s">
        <v>1067</v>
      </c>
      <c r="F197" s="662" t="s">
        <v>1058</v>
      </c>
      <c r="G197" s="662" t="s">
        <v>1105</v>
      </c>
      <c r="H197" s="662" t="s">
        <v>523</v>
      </c>
      <c r="I197" s="662" t="s">
        <v>1111</v>
      </c>
      <c r="J197" s="662" t="s">
        <v>732</v>
      </c>
      <c r="K197" s="662" t="s">
        <v>1112</v>
      </c>
      <c r="L197" s="663">
        <v>185.26</v>
      </c>
      <c r="M197" s="663">
        <v>370.52</v>
      </c>
      <c r="N197" s="662">
        <v>2</v>
      </c>
      <c r="O197" s="745">
        <v>0.5</v>
      </c>
      <c r="P197" s="663">
        <v>370.52</v>
      </c>
      <c r="Q197" s="678">
        <v>1</v>
      </c>
      <c r="R197" s="662">
        <v>2</v>
      </c>
      <c r="S197" s="678">
        <v>1</v>
      </c>
      <c r="T197" s="745">
        <v>0.5</v>
      </c>
      <c r="U197" s="701">
        <v>1</v>
      </c>
    </row>
    <row r="198" spans="1:21" ht="14.4" customHeight="1" x14ac:dyDescent="0.3">
      <c r="A198" s="661">
        <v>22</v>
      </c>
      <c r="B198" s="662" t="s">
        <v>522</v>
      </c>
      <c r="C198" s="662" t="s">
        <v>1061</v>
      </c>
      <c r="D198" s="743" t="s">
        <v>1625</v>
      </c>
      <c r="E198" s="744" t="s">
        <v>1067</v>
      </c>
      <c r="F198" s="662" t="s">
        <v>1058</v>
      </c>
      <c r="G198" s="662" t="s">
        <v>1105</v>
      </c>
      <c r="H198" s="662" t="s">
        <v>523</v>
      </c>
      <c r="I198" s="662" t="s">
        <v>743</v>
      </c>
      <c r="J198" s="662" t="s">
        <v>732</v>
      </c>
      <c r="K198" s="662" t="s">
        <v>1112</v>
      </c>
      <c r="L198" s="663">
        <v>301.2</v>
      </c>
      <c r="M198" s="663">
        <v>602.4</v>
      </c>
      <c r="N198" s="662">
        <v>2</v>
      </c>
      <c r="O198" s="745">
        <v>0.5</v>
      </c>
      <c r="P198" s="663"/>
      <c r="Q198" s="678">
        <v>0</v>
      </c>
      <c r="R198" s="662"/>
      <c r="S198" s="678">
        <v>0</v>
      </c>
      <c r="T198" s="745"/>
      <c r="U198" s="701">
        <v>0</v>
      </c>
    </row>
    <row r="199" spans="1:21" ht="14.4" customHeight="1" x14ac:dyDescent="0.3">
      <c r="A199" s="661">
        <v>22</v>
      </c>
      <c r="B199" s="662" t="s">
        <v>522</v>
      </c>
      <c r="C199" s="662" t="s">
        <v>1061</v>
      </c>
      <c r="D199" s="743" t="s">
        <v>1625</v>
      </c>
      <c r="E199" s="744" t="s">
        <v>1067</v>
      </c>
      <c r="F199" s="662" t="s">
        <v>1058</v>
      </c>
      <c r="G199" s="662" t="s">
        <v>1398</v>
      </c>
      <c r="H199" s="662" t="s">
        <v>523</v>
      </c>
      <c r="I199" s="662" t="s">
        <v>1399</v>
      </c>
      <c r="J199" s="662" t="s">
        <v>1400</v>
      </c>
      <c r="K199" s="662" t="s">
        <v>1401</v>
      </c>
      <c r="L199" s="663">
        <v>0</v>
      </c>
      <c r="M199" s="663">
        <v>0</v>
      </c>
      <c r="N199" s="662">
        <v>1</v>
      </c>
      <c r="O199" s="745">
        <v>0.5</v>
      </c>
      <c r="P199" s="663"/>
      <c r="Q199" s="678"/>
      <c r="R199" s="662"/>
      <c r="S199" s="678">
        <v>0</v>
      </c>
      <c r="T199" s="745"/>
      <c r="U199" s="701">
        <v>0</v>
      </c>
    </row>
    <row r="200" spans="1:21" ht="14.4" customHeight="1" x14ac:dyDescent="0.3">
      <c r="A200" s="661">
        <v>22</v>
      </c>
      <c r="B200" s="662" t="s">
        <v>522</v>
      </c>
      <c r="C200" s="662" t="s">
        <v>1061</v>
      </c>
      <c r="D200" s="743" t="s">
        <v>1625</v>
      </c>
      <c r="E200" s="744" t="s">
        <v>1067</v>
      </c>
      <c r="F200" s="662" t="s">
        <v>1058</v>
      </c>
      <c r="G200" s="662" t="s">
        <v>1402</v>
      </c>
      <c r="H200" s="662" t="s">
        <v>523</v>
      </c>
      <c r="I200" s="662" t="s">
        <v>1403</v>
      </c>
      <c r="J200" s="662" t="s">
        <v>1404</v>
      </c>
      <c r="K200" s="662" t="s">
        <v>1405</v>
      </c>
      <c r="L200" s="663">
        <v>271.94</v>
      </c>
      <c r="M200" s="663">
        <v>543.88</v>
      </c>
      <c r="N200" s="662">
        <v>2</v>
      </c>
      <c r="O200" s="745">
        <v>0.5</v>
      </c>
      <c r="P200" s="663"/>
      <c r="Q200" s="678">
        <v>0</v>
      </c>
      <c r="R200" s="662"/>
      <c r="S200" s="678">
        <v>0</v>
      </c>
      <c r="T200" s="745"/>
      <c r="U200" s="701">
        <v>0</v>
      </c>
    </row>
    <row r="201" spans="1:21" ht="14.4" customHeight="1" x14ac:dyDescent="0.3">
      <c r="A201" s="661">
        <v>22</v>
      </c>
      <c r="B201" s="662" t="s">
        <v>522</v>
      </c>
      <c r="C201" s="662" t="s">
        <v>1061</v>
      </c>
      <c r="D201" s="743" t="s">
        <v>1625</v>
      </c>
      <c r="E201" s="744" t="s">
        <v>1067</v>
      </c>
      <c r="F201" s="662" t="s">
        <v>1058</v>
      </c>
      <c r="G201" s="662" t="s">
        <v>1323</v>
      </c>
      <c r="H201" s="662" t="s">
        <v>523</v>
      </c>
      <c r="I201" s="662" t="s">
        <v>1332</v>
      </c>
      <c r="J201" s="662" t="s">
        <v>1330</v>
      </c>
      <c r="K201" s="662" t="s">
        <v>1156</v>
      </c>
      <c r="L201" s="663">
        <v>0</v>
      </c>
      <c r="M201" s="663">
        <v>0</v>
      </c>
      <c r="N201" s="662">
        <v>1</v>
      </c>
      <c r="O201" s="745">
        <v>1</v>
      </c>
      <c r="P201" s="663">
        <v>0</v>
      </c>
      <c r="Q201" s="678"/>
      <c r="R201" s="662">
        <v>1</v>
      </c>
      <c r="S201" s="678">
        <v>1</v>
      </c>
      <c r="T201" s="745">
        <v>1</v>
      </c>
      <c r="U201" s="701">
        <v>1</v>
      </c>
    </row>
    <row r="202" spans="1:21" ht="14.4" customHeight="1" x14ac:dyDescent="0.3">
      <c r="A202" s="661">
        <v>22</v>
      </c>
      <c r="B202" s="662" t="s">
        <v>522</v>
      </c>
      <c r="C202" s="662" t="s">
        <v>1061</v>
      </c>
      <c r="D202" s="743" t="s">
        <v>1625</v>
      </c>
      <c r="E202" s="744" t="s">
        <v>1069</v>
      </c>
      <c r="F202" s="662" t="s">
        <v>1058</v>
      </c>
      <c r="G202" s="662" t="s">
        <v>1349</v>
      </c>
      <c r="H202" s="662" t="s">
        <v>523</v>
      </c>
      <c r="I202" s="662" t="s">
        <v>1350</v>
      </c>
      <c r="J202" s="662" t="s">
        <v>1351</v>
      </c>
      <c r="K202" s="662" t="s">
        <v>1352</v>
      </c>
      <c r="L202" s="663">
        <v>80.23</v>
      </c>
      <c r="M202" s="663">
        <v>160.46</v>
      </c>
      <c r="N202" s="662">
        <v>2</v>
      </c>
      <c r="O202" s="745">
        <v>1</v>
      </c>
      <c r="P202" s="663">
        <v>160.46</v>
      </c>
      <c r="Q202" s="678">
        <v>1</v>
      </c>
      <c r="R202" s="662">
        <v>2</v>
      </c>
      <c r="S202" s="678">
        <v>1</v>
      </c>
      <c r="T202" s="745">
        <v>1</v>
      </c>
      <c r="U202" s="701">
        <v>1</v>
      </c>
    </row>
    <row r="203" spans="1:21" ht="14.4" customHeight="1" x14ac:dyDescent="0.3">
      <c r="A203" s="661">
        <v>22</v>
      </c>
      <c r="B203" s="662" t="s">
        <v>522</v>
      </c>
      <c r="C203" s="662" t="s">
        <v>1061</v>
      </c>
      <c r="D203" s="743" t="s">
        <v>1625</v>
      </c>
      <c r="E203" s="744" t="s">
        <v>1069</v>
      </c>
      <c r="F203" s="662" t="s">
        <v>1058</v>
      </c>
      <c r="G203" s="662" t="s">
        <v>1168</v>
      </c>
      <c r="H203" s="662" t="s">
        <v>753</v>
      </c>
      <c r="I203" s="662" t="s">
        <v>1353</v>
      </c>
      <c r="J203" s="662" t="s">
        <v>1354</v>
      </c>
      <c r="K203" s="662" t="s">
        <v>1171</v>
      </c>
      <c r="L203" s="663">
        <v>70.540000000000006</v>
      </c>
      <c r="M203" s="663">
        <v>211.62</v>
      </c>
      <c r="N203" s="662">
        <v>3</v>
      </c>
      <c r="O203" s="745">
        <v>1</v>
      </c>
      <c r="P203" s="663">
        <v>211.62</v>
      </c>
      <c r="Q203" s="678">
        <v>1</v>
      </c>
      <c r="R203" s="662">
        <v>3</v>
      </c>
      <c r="S203" s="678">
        <v>1</v>
      </c>
      <c r="T203" s="745">
        <v>1</v>
      </c>
      <c r="U203" s="701">
        <v>1</v>
      </c>
    </row>
    <row r="204" spans="1:21" ht="14.4" customHeight="1" x14ac:dyDescent="0.3">
      <c r="A204" s="661">
        <v>22</v>
      </c>
      <c r="B204" s="662" t="s">
        <v>522</v>
      </c>
      <c r="C204" s="662" t="s">
        <v>1061</v>
      </c>
      <c r="D204" s="743" t="s">
        <v>1625</v>
      </c>
      <c r="E204" s="744" t="s">
        <v>1069</v>
      </c>
      <c r="F204" s="662" t="s">
        <v>1058</v>
      </c>
      <c r="G204" s="662" t="s">
        <v>1168</v>
      </c>
      <c r="H204" s="662" t="s">
        <v>753</v>
      </c>
      <c r="I204" s="662" t="s">
        <v>1406</v>
      </c>
      <c r="J204" s="662" t="s">
        <v>1354</v>
      </c>
      <c r="K204" s="662" t="s">
        <v>1407</v>
      </c>
      <c r="L204" s="663">
        <v>70.540000000000006</v>
      </c>
      <c r="M204" s="663">
        <v>211.62</v>
      </c>
      <c r="N204" s="662">
        <v>3</v>
      </c>
      <c r="O204" s="745">
        <v>2</v>
      </c>
      <c r="P204" s="663">
        <v>211.62</v>
      </c>
      <c r="Q204" s="678">
        <v>1</v>
      </c>
      <c r="R204" s="662">
        <v>3</v>
      </c>
      <c r="S204" s="678">
        <v>1</v>
      </c>
      <c r="T204" s="745">
        <v>2</v>
      </c>
      <c r="U204" s="701">
        <v>1</v>
      </c>
    </row>
    <row r="205" spans="1:21" ht="14.4" customHeight="1" x14ac:dyDescent="0.3">
      <c r="A205" s="661">
        <v>22</v>
      </c>
      <c r="B205" s="662" t="s">
        <v>522</v>
      </c>
      <c r="C205" s="662" t="s">
        <v>1061</v>
      </c>
      <c r="D205" s="743" t="s">
        <v>1625</v>
      </c>
      <c r="E205" s="744" t="s">
        <v>1069</v>
      </c>
      <c r="F205" s="662" t="s">
        <v>1058</v>
      </c>
      <c r="G205" s="662" t="s">
        <v>1408</v>
      </c>
      <c r="H205" s="662" t="s">
        <v>523</v>
      </c>
      <c r="I205" s="662" t="s">
        <v>1409</v>
      </c>
      <c r="J205" s="662" t="s">
        <v>1410</v>
      </c>
      <c r="K205" s="662" t="s">
        <v>1411</v>
      </c>
      <c r="L205" s="663">
        <v>42.63</v>
      </c>
      <c r="M205" s="663">
        <v>85.26</v>
      </c>
      <c r="N205" s="662">
        <v>2</v>
      </c>
      <c r="O205" s="745">
        <v>0.5</v>
      </c>
      <c r="P205" s="663">
        <v>85.26</v>
      </c>
      <c r="Q205" s="678">
        <v>1</v>
      </c>
      <c r="R205" s="662">
        <v>2</v>
      </c>
      <c r="S205" s="678">
        <v>1</v>
      </c>
      <c r="T205" s="745">
        <v>0.5</v>
      </c>
      <c r="U205" s="701">
        <v>1</v>
      </c>
    </row>
    <row r="206" spans="1:21" ht="14.4" customHeight="1" x14ac:dyDescent="0.3">
      <c r="A206" s="661">
        <v>22</v>
      </c>
      <c r="B206" s="662" t="s">
        <v>522</v>
      </c>
      <c r="C206" s="662" t="s">
        <v>1061</v>
      </c>
      <c r="D206" s="743" t="s">
        <v>1625</v>
      </c>
      <c r="E206" s="744" t="s">
        <v>1069</v>
      </c>
      <c r="F206" s="662" t="s">
        <v>1058</v>
      </c>
      <c r="G206" s="662" t="s">
        <v>1193</v>
      </c>
      <c r="H206" s="662" t="s">
        <v>523</v>
      </c>
      <c r="I206" s="662" t="s">
        <v>1412</v>
      </c>
      <c r="J206" s="662" t="s">
        <v>1195</v>
      </c>
      <c r="K206" s="662" t="s">
        <v>1413</v>
      </c>
      <c r="L206" s="663">
        <v>0</v>
      </c>
      <c r="M206" s="663">
        <v>0</v>
      </c>
      <c r="N206" s="662">
        <v>1</v>
      </c>
      <c r="O206" s="745">
        <v>1</v>
      </c>
      <c r="P206" s="663">
        <v>0</v>
      </c>
      <c r="Q206" s="678"/>
      <c r="R206" s="662">
        <v>1</v>
      </c>
      <c r="S206" s="678">
        <v>1</v>
      </c>
      <c r="T206" s="745">
        <v>1</v>
      </c>
      <c r="U206" s="701">
        <v>1</v>
      </c>
    </row>
    <row r="207" spans="1:21" ht="14.4" customHeight="1" x14ac:dyDescent="0.3">
      <c r="A207" s="661">
        <v>22</v>
      </c>
      <c r="B207" s="662" t="s">
        <v>522</v>
      </c>
      <c r="C207" s="662" t="s">
        <v>1061</v>
      </c>
      <c r="D207" s="743" t="s">
        <v>1625</v>
      </c>
      <c r="E207" s="744" t="s">
        <v>1069</v>
      </c>
      <c r="F207" s="662" t="s">
        <v>1058</v>
      </c>
      <c r="G207" s="662" t="s">
        <v>1193</v>
      </c>
      <c r="H207" s="662" t="s">
        <v>523</v>
      </c>
      <c r="I207" s="662" t="s">
        <v>1414</v>
      </c>
      <c r="J207" s="662" t="s">
        <v>1195</v>
      </c>
      <c r="K207" s="662" t="s">
        <v>1415</v>
      </c>
      <c r="L207" s="663">
        <v>27.67</v>
      </c>
      <c r="M207" s="663">
        <v>332.04000000000008</v>
      </c>
      <c r="N207" s="662">
        <v>12</v>
      </c>
      <c r="O207" s="745">
        <v>9</v>
      </c>
      <c r="P207" s="663">
        <v>332.04000000000008</v>
      </c>
      <c r="Q207" s="678">
        <v>1</v>
      </c>
      <c r="R207" s="662">
        <v>12</v>
      </c>
      <c r="S207" s="678">
        <v>1</v>
      </c>
      <c r="T207" s="745">
        <v>9</v>
      </c>
      <c r="U207" s="701">
        <v>1</v>
      </c>
    </row>
    <row r="208" spans="1:21" ht="14.4" customHeight="1" x14ac:dyDescent="0.3">
      <c r="A208" s="661">
        <v>22</v>
      </c>
      <c r="B208" s="662" t="s">
        <v>522</v>
      </c>
      <c r="C208" s="662" t="s">
        <v>1061</v>
      </c>
      <c r="D208" s="743" t="s">
        <v>1625</v>
      </c>
      <c r="E208" s="744" t="s">
        <v>1069</v>
      </c>
      <c r="F208" s="662" t="s">
        <v>1058</v>
      </c>
      <c r="G208" s="662" t="s">
        <v>1193</v>
      </c>
      <c r="H208" s="662" t="s">
        <v>523</v>
      </c>
      <c r="I208" s="662" t="s">
        <v>1416</v>
      </c>
      <c r="J208" s="662" t="s">
        <v>1195</v>
      </c>
      <c r="K208" s="662" t="s">
        <v>1417</v>
      </c>
      <c r="L208" s="663">
        <v>0</v>
      </c>
      <c r="M208" s="663">
        <v>0</v>
      </c>
      <c r="N208" s="662">
        <v>1</v>
      </c>
      <c r="O208" s="745">
        <v>1</v>
      </c>
      <c r="P208" s="663">
        <v>0</v>
      </c>
      <c r="Q208" s="678"/>
      <c r="R208" s="662">
        <v>1</v>
      </c>
      <c r="S208" s="678">
        <v>1</v>
      </c>
      <c r="T208" s="745">
        <v>1</v>
      </c>
      <c r="U208" s="701">
        <v>1</v>
      </c>
    </row>
    <row r="209" spans="1:21" ht="14.4" customHeight="1" x14ac:dyDescent="0.3">
      <c r="A209" s="661">
        <v>22</v>
      </c>
      <c r="B209" s="662" t="s">
        <v>522</v>
      </c>
      <c r="C209" s="662" t="s">
        <v>1061</v>
      </c>
      <c r="D209" s="743" t="s">
        <v>1625</v>
      </c>
      <c r="E209" s="744" t="s">
        <v>1069</v>
      </c>
      <c r="F209" s="662" t="s">
        <v>1058</v>
      </c>
      <c r="G209" s="662" t="s">
        <v>1418</v>
      </c>
      <c r="H209" s="662" t="s">
        <v>523</v>
      </c>
      <c r="I209" s="662" t="s">
        <v>1419</v>
      </c>
      <c r="J209" s="662" t="s">
        <v>1420</v>
      </c>
      <c r="K209" s="662" t="s">
        <v>1421</v>
      </c>
      <c r="L209" s="663">
        <v>0</v>
      </c>
      <c r="M209" s="663">
        <v>0</v>
      </c>
      <c r="N209" s="662">
        <v>2</v>
      </c>
      <c r="O209" s="745">
        <v>1</v>
      </c>
      <c r="P209" s="663">
        <v>0</v>
      </c>
      <c r="Q209" s="678"/>
      <c r="R209" s="662">
        <v>2</v>
      </c>
      <c r="S209" s="678">
        <v>1</v>
      </c>
      <c r="T209" s="745">
        <v>1</v>
      </c>
      <c r="U209" s="701">
        <v>1</v>
      </c>
    </row>
    <row r="210" spans="1:21" ht="14.4" customHeight="1" x14ac:dyDescent="0.3">
      <c r="A210" s="661">
        <v>22</v>
      </c>
      <c r="B210" s="662" t="s">
        <v>522</v>
      </c>
      <c r="C210" s="662" t="s">
        <v>1061</v>
      </c>
      <c r="D210" s="743" t="s">
        <v>1625</v>
      </c>
      <c r="E210" s="744" t="s">
        <v>1069</v>
      </c>
      <c r="F210" s="662" t="s">
        <v>1058</v>
      </c>
      <c r="G210" s="662" t="s">
        <v>1422</v>
      </c>
      <c r="H210" s="662" t="s">
        <v>523</v>
      </c>
      <c r="I210" s="662" t="s">
        <v>1423</v>
      </c>
      <c r="J210" s="662" t="s">
        <v>1424</v>
      </c>
      <c r="K210" s="662" t="s">
        <v>1425</v>
      </c>
      <c r="L210" s="663">
        <v>46.57</v>
      </c>
      <c r="M210" s="663">
        <v>93.14</v>
      </c>
      <c r="N210" s="662">
        <v>2</v>
      </c>
      <c r="O210" s="745">
        <v>1.5</v>
      </c>
      <c r="P210" s="663">
        <v>93.14</v>
      </c>
      <c r="Q210" s="678">
        <v>1</v>
      </c>
      <c r="R210" s="662">
        <v>2</v>
      </c>
      <c r="S210" s="678">
        <v>1</v>
      </c>
      <c r="T210" s="745">
        <v>1.5</v>
      </c>
      <c r="U210" s="701">
        <v>1</v>
      </c>
    </row>
    <row r="211" spans="1:21" ht="14.4" customHeight="1" x14ac:dyDescent="0.3">
      <c r="A211" s="661">
        <v>22</v>
      </c>
      <c r="B211" s="662" t="s">
        <v>522</v>
      </c>
      <c r="C211" s="662" t="s">
        <v>1061</v>
      </c>
      <c r="D211" s="743" t="s">
        <v>1625</v>
      </c>
      <c r="E211" s="744" t="s">
        <v>1069</v>
      </c>
      <c r="F211" s="662" t="s">
        <v>1058</v>
      </c>
      <c r="G211" s="662" t="s">
        <v>1258</v>
      </c>
      <c r="H211" s="662" t="s">
        <v>523</v>
      </c>
      <c r="I211" s="662" t="s">
        <v>1426</v>
      </c>
      <c r="J211" s="662" t="s">
        <v>1427</v>
      </c>
      <c r="K211" s="662" t="s">
        <v>1428</v>
      </c>
      <c r="L211" s="663">
        <v>189.43</v>
      </c>
      <c r="M211" s="663">
        <v>189.43</v>
      </c>
      <c r="N211" s="662">
        <v>1</v>
      </c>
      <c r="O211" s="745">
        <v>1</v>
      </c>
      <c r="P211" s="663">
        <v>189.43</v>
      </c>
      <c r="Q211" s="678">
        <v>1</v>
      </c>
      <c r="R211" s="662">
        <v>1</v>
      </c>
      <c r="S211" s="678">
        <v>1</v>
      </c>
      <c r="T211" s="745">
        <v>1</v>
      </c>
      <c r="U211" s="701">
        <v>1</v>
      </c>
    </row>
    <row r="212" spans="1:21" ht="14.4" customHeight="1" x14ac:dyDescent="0.3">
      <c r="A212" s="661">
        <v>22</v>
      </c>
      <c r="B212" s="662" t="s">
        <v>522</v>
      </c>
      <c r="C212" s="662" t="s">
        <v>1061</v>
      </c>
      <c r="D212" s="743" t="s">
        <v>1625</v>
      </c>
      <c r="E212" s="744" t="s">
        <v>1069</v>
      </c>
      <c r="F212" s="662" t="s">
        <v>1058</v>
      </c>
      <c r="G212" s="662" t="s">
        <v>1429</v>
      </c>
      <c r="H212" s="662" t="s">
        <v>523</v>
      </c>
      <c r="I212" s="662" t="s">
        <v>1430</v>
      </c>
      <c r="J212" s="662" t="s">
        <v>1431</v>
      </c>
      <c r="K212" s="662" t="s">
        <v>1432</v>
      </c>
      <c r="L212" s="663">
        <v>256.67</v>
      </c>
      <c r="M212" s="663">
        <v>256.67</v>
      </c>
      <c r="N212" s="662">
        <v>1</v>
      </c>
      <c r="O212" s="745">
        <v>1</v>
      </c>
      <c r="P212" s="663">
        <v>256.67</v>
      </c>
      <c r="Q212" s="678">
        <v>1</v>
      </c>
      <c r="R212" s="662">
        <v>1</v>
      </c>
      <c r="S212" s="678">
        <v>1</v>
      </c>
      <c r="T212" s="745">
        <v>1</v>
      </c>
      <c r="U212" s="701">
        <v>1</v>
      </c>
    </row>
    <row r="213" spans="1:21" ht="14.4" customHeight="1" x14ac:dyDescent="0.3">
      <c r="A213" s="661">
        <v>22</v>
      </c>
      <c r="B213" s="662" t="s">
        <v>522</v>
      </c>
      <c r="C213" s="662" t="s">
        <v>1061</v>
      </c>
      <c r="D213" s="743" t="s">
        <v>1625</v>
      </c>
      <c r="E213" s="744" t="s">
        <v>1069</v>
      </c>
      <c r="F213" s="662" t="s">
        <v>1058</v>
      </c>
      <c r="G213" s="662" t="s">
        <v>1144</v>
      </c>
      <c r="H213" s="662" t="s">
        <v>523</v>
      </c>
      <c r="I213" s="662" t="s">
        <v>1282</v>
      </c>
      <c r="J213" s="662" t="s">
        <v>1283</v>
      </c>
      <c r="K213" s="662" t="s">
        <v>1284</v>
      </c>
      <c r="L213" s="663">
        <v>36.54</v>
      </c>
      <c r="M213" s="663">
        <v>36.54</v>
      </c>
      <c r="N213" s="662">
        <v>1</v>
      </c>
      <c r="O213" s="745">
        <v>1</v>
      </c>
      <c r="P213" s="663"/>
      <c r="Q213" s="678">
        <v>0</v>
      </c>
      <c r="R213" s="662"/>
      <c r="S213" s="678">
        <v>0</v>
      </c>
      <c r="T213" s="745"/>
      <c r="U213" s="701">
        <v>0</v>
      </c>
    </row>
    <row r="214" spans="1:21" ht="14.4" customHeight="1" x14ac:dyDescent="0.3">
      <c r="A214" s="661">
        <v>22</v>
      </c>
      <c r="B214" s="662" t="s">
        <v>522</v>
      </c>
      <c r="C214" s="662" t="s">
        <v>1061</v>
      </c>
      <c r="D214" s="743" t="s">
        <v>1625</v>
      </c>
      <c r="E214" s="744" t="s">
        <v>1070</v>
      </c>
      <c r="F214" s="662" t="s">
        <v>1058</v>
      </c>
      <c r="G214" s="662" t="s">
        <v>1157</v>
      </c>
      <c r="H214" s="662" t="s">
        <v>523</v>
      </c>
      <c r="I214" s="662" t="s">
        <v>1158</v>
      </c>
      <c r="J214" s="662" t="s">
        <v>1159</v>
      </c>
      <c r="K214" s="662" t="s">
        <v>1160</v>
      </c>
      <c r="L214" s="663">
        <v>35.11</v>
      </c>
      <c r="M214" s="663">
        <v>175.55</v>
      </c>
      <c r="N214" s="662">
        <v>5</v>
      </c>
      <c r="O214" s="745">
        <v>1</v>
      </c>
      <c r="P214" s="663">
        <v>175.55</v>
      </c>
      <c r="Q214" s="678">
        <v>1</v>
      </c>
      <c r="R214" s="662">
        <v>5</v>
      </c>
      <c r="S214" s="678">
        <v>1</v>
      </c>
      <c r="T214" s="745">
        <v>1</v>
      </c>
      <c r="U214" s="701">
        <v>1</v>
      </c>
    </row>
    <row r="215" spans="1:21" ht="14.4" customHeight="1" x14ac:dyDescent="0.3">
      <c r="A215" s="661">
        <v>22</v>
      </c>
      <c r="B215" s="662" t="s">
        <v>522</v>
      </c>
      <c r="C215" s="662" t="s">
        <v>1061</v>
      </c>
      <c r="D215" s="743" t="s">
        <v>1625</v>
      </c>
      <c r="E215" s="744" t="s">
        <v>1070</v>
      </c>
      <c r="F215" s="662" t="s">
        <v>1058</v>
      </c>
      <c r="G215" s="662" t="s">
        <v>1433</v>
      </c>
      <c r="H215" s="662" t="s">
        <v>523</v>
      </c>
      <c r="I215" s="662" t="s">
        <v>1434</v>
      </c>
      <c r="J215" s="662" t="s">
        <v>1435</v>
      </c>
      <c r="K215" s="662" t="s">
        <v>1436</v>
      </c>
      <c r="L215" s="663">
        <v>0</v>
      </c>
      <c r="M215" s="663">
        <v>0</v>
      </c>
      <c r="N215" s="662">
        <v>1</v>
      </c>
      <c r="O215" s="745">
        <v>1</v>
      </c>
      <c r="P215" s="663">
        <v>0</v>
      </c>
      <c r="Q215" s="678"/>
      <c r="R215" s="662">
        <v>1</v>
      </c>
      <c r="S215" s="678">
        <v>1</v>
      </c>
      <c r="T215" s="745">
        <v>1</v>
      </c>
      <c r="U215" s="701">
        <v>1</v>
      </c>
    </row>
    <row r="216" spans="1:21" ht="14.4" customHeight="1" x14ac:dyDescent="0.3">
      <c r="A216" s="661">
        <v>22</v>
      </c>
      <c r="B216" s="662" t="s">
        <v>522</v>
      </c>
      <c r="C216" s="662" t="s">
        <v>1061</v>
      </c>
      <c r="D216" s="743" t="s">
        <v>1625</v>
      </c>
      <c r="E216" s="744" t="s">
        <v>1070</v>
      </c>
      <c r="F216" s="662" t="s">
        <v>1058</v>
      </c>
      <c r="G216" s="662" t="s">
        <v>1161</v>
      </c>
      <c r="H216" s="662" t="s">
        <v>523</v>
      </c>
      <c r="I216" s="662" t="s">
        <v>1437</v>
      </c>
      <c r="J216" s="662" t="s">
        <v>1438</v>
      </c>
      <c r="K216" s="662" t="s">
        <v>1439</v>
      </c>
      <c r="L216" s="663">
        <v>4.7</v>
      </c>
      <c r="M216" s="663">
        <v>4.7</v>
      </c>
      <c r="N216" s="662">
        <v>1</v>
      </c>
      <c r="O216" s="745">
        <v>0.5</v>
      </c>
      <c r="P216" s="663">
        <v>4.7</v>
      </c>
      <c r="Q216" s="678">
        <v>1</v>
      </c>
      <c r="R216" s="662">
        <v>1</v>
      </c>
      <c r="S216" s="678">
        <v>1</v>
      </c>
      <c r="T216" s="745">
        <v>0.5</v>
      </c>
      <c r="U216" s="701">
        <v>1</v>
      </c>
    </row>
    <row r="217" spans="1:21" ht="14.4" customHeight="1" x14ac:dyDescent="0.3">
      <c r="A217" s="661">
        <v>22</v>
      </c>
      <c r="B217" s="662" t="s">
        <v>522</v>
      </c>
      <c r="C217" s="662" t="s">
        <v>1061</v>
      </c>
      <c r="D217" s="743" t="s">
        <v>1625</v>
      </c>
      <c r="E217" s="744" t="s">
        <v>1070</v>
      </c>
      <c r="F217" s="662" t="s">
        <v>1058</v>
      </c>
      <c r="G217" s="662" t="s">
        <v>1143</v>
      </c>
      <c r="H217" s="662" t="s">
        <v>753</v>
      </c>
      <c r="I217" s="662" t="s">
        <v>1440</v>
      </c>
      <c r="J217" s="662" t="s">
        <v>1441</v>
      </c>
      <c r="K217" s="662" t="s">
        <v>1442</v>
      </c>
      <c r="L217" s="663">
        <v>111.22</v>
      </c>
      <c r="M217" s="663">
        <v>111.22</v>
      </c>
      <c r="N217" s="662">
        <v>1</v>
      </c>
      <c r="O217" s="745">
        <v>1</v>
      </c>
      <c r="P217" s="663">
        <v>111.22</v>
      </c>
      <c r="Q217" s="678">
        <v>1</v>
      </c>
      <c r="R217" s="662">
        <v>1</v>
      </c>
      <c r="S217" s="678">
        <v>1</v>
      </c>
      <c r="T217" s="745">
        <v>1</v>
      </c>
      <c r="U217" s="701">
        <v>1</v>
      </c>
    </row>
    <row r="218" spans="1:21" ht="14.4" customHeight="1" x14ac:dyDescent="0.3">
      <c r="A218" s="661">
        <v>22</v>
      </c>
      <c r="B218" s="662" t="s">
        <v>522</v>
      </c>
      <c r="C218" s="662" t="s">
        <v>1061</v>
      </c>
      <c r="D218" s="743" t="s">
        <v>1625</v>
      </c>
      <c r="E218" s="744" t="s">
        <v>1070</v>
      </c>
      <c r="F218" s="662" t="s">
        <v>1058</v>
      </c>
      <c r="G218" s="662" t="s">
        <v>1127</v>
      </c>
      <c r="H218" s="662" t="s">
        <v>523</v>
      </c>
      <c r="I218" s="662" t="s">
        <v>1443</v>
      </c>
      <c r="J218" s="662" t="s">
        <v>1444</v>
      </c>
      <c r="K218" s="662" t="s">
        <v>1130</v>
      </c>
      <c r="L218" s="663">
        <v>35.11</v>
      </c>
      <c r="M218" s="663">
        <v>245.76999999999998</v>
      </c>
      <c r="N218" s="662">
        <v>7</v>
      </c>
      <c r="O218" s="745">
        <v>2</v>
      </c>
      <c r="P218" s="663">
        <v>245.76999999999998</v>
      </c>
      <c r="Q218" s="678">
        <v>1</v>
      </c>
      <c r="R218" s="662">
        <v>7</v>
      </c>
      <c r="S218" s="678">
        <v>1</v>
      </c>
      <c r="T218" s="745">
        <v>2</v>
      </c>
      <c r="U218" s="701">
        <v>1</v>
      </c>
    </row>
    <row r="219" spans="1:21" ht="14.4" customHeight="1" x14ac:dyDescent="0.3">
      <c r="A219" s="661">
        <v>22</v>
      </c>
      <c r="B219" s="662" t="s">
        <v>522</v>
      </c>
      <c r="C219" s="662" t="s">
        <v>1061</v>
      </c>
      <c r="D219" s="743" t="s">
        <v>1625</v>
      </c>
      <c r="E219" s="744" t="s">
        <v>1070</v>
      </c>
      <c r="F219" s="662" t="s">
        <v>1058</v>
      </c>
      <c r="G219" s="662" t="s">
        <v>1185</v>
      </c>
      <c r="H219" s="662" t="s">
        <v>523</v>
      </c>
      <c r="I219" s="662" t="s">
        <v>1186</v>
      </c>
      <c r="J219" s="662" t="s">
        <v>1187</v>
      </c>
      <c r="K219" s="662" t="s">
        <v>1188</v>
      </c>
      <c r="L219" s="663">
        <v>160.88999999999999</v>
      </c>
      <c r="M219" s="663">
        <v>160.88999999999999</v>
      </c>
      <c r="N219" s="662">
        <v>1</v>
      </c>
      <c r="O219" s="745">
        <v>0.5</v>
      </c>
      <c r="P219" s="663">
        <v>160.88999999999999</v>
      </c>
      <c r="Q219" s="678">
        <v>1</v>
      </c>
      <c r="R219" s="662">
        <v>1</v>
      </c>
      <c r="S219" s="678">
        <v>1</v>
      </c>
      <c r="T219" s="745">
        <v>0.5</v>
      </c>
      <c r="U219" s="701">
        <v>1</v>
      </c>
    </row>
    <row r="220" spans="1:21" ht="14.4" customHeight="1" x14ac:dyDescent="0.3">
      <c r="A220" s="661">
        <v>22</v>
      </c>
      <c r="B220" s="662" t="s">
        <v>522</v>
      </c>
      <c r="C220" s="662" t="s">
        <v>1061</v>
      </c>
      <c r="D220" s="743" t="s">
        <v>1625</v>
      </c>
      <c r="E220" s="744" t="s">
        <v>1070</v>
      </c>
      <c r="F220" s="662" t="s">
        <v>1058</v>
      </c>
      <c r="G220" s="662" t="s">
        <v>1189</v>
      </c>
      <c r="H220" s="662" t="s">
        <v>753</v>
      </c>
      <c r="I220" s="662" t="s">
        <v>1445</v>
      </c>
      <c r="J220" s="662" t="s">
        <v>1191</v>
      </c>
      <c r="K220" s="662" t="s">
        <v>1192</v>
      </c>
      <c r="L220" s="663">
        <v>170.32</v>
      </c>
      <c r="M220" s="663">
        <v>170.32</v>
      </c>
      <c r="N220" s="662">
        <v>1</v>
      </c>
      <c r="O220" s="745">
        <v>1</v>
      </c>
      <c r="P220" s="663"/>
      <c r="Q220" s="678">
        <v>0</v>
      </c>
      <c r="R220" s="662"/>
      <c r="S220" s="678">
        <v>0</v>
      </c>
      <c r="T220" s="745"/>
      <c r="U220" s="701">
        <v>0</v>
      </c>
    </row>
    <row r="221" spans="1:21" ht="14.4" customHeight="1" x14ac:dyDescent="0.3">
      <c r="A221" s="661">
        <v>22</v>
      </c>
      <c r="B221" s="662" t="s">
        <v>522</v>
      </c>
      <c r="C221" s="662" t="s">
        <v>1061</v>
      </c>
      <c r="D221" s="743" t="s">
        <v>1625</v>
      </c>
      <c r="E221" s="744" t="s">
        <v>1070</v>
      </c>
      <c r="F221" s="662" t="s">
        <v>1058</v>
      </c>
      <c r="G221" s="662" t="s">
        <v>1446</v>
      </c>
      <c r="H221" s="662" t="s">
        <v>523</v>
      </c>
      <c r="I221" s="662" t="s">
        <v>1447</v>
      </c>
      <c r="J221" s="662" t="s">
        <v>1448</v>
      </c>
      <c r="K221" s="662" t="s">
        <v>1449</v>
      </c>
      <c r="L221" s="663">
        <v>0</v>
      </c>
      <c r="M221" s="663">
        <v>0</v>
      </c>
      <c r="N221" s="662">
        <v>1</v>
      </c>
      <c r="O221" s="745">
        <v>0.5</v>
      </c>
      <c r="P221" s="663">
        <v>0</v>
      </c>
      <c r="Q221" s="678"/>
      <c r="R221" s="662">
        <v>1</v>
      </c>
      <c r="S221" s="678">
        <v>1</v>
      </c>
      <c r="T221" s="745">
        <v>0.5</v>
      </c>
      <c r="U221" s="701">
        <v>1</v>
      </c>
    </row>
    <row r="222" spans="1:21" ht="14.4" customHeight="1" x14ac:dyDescent="0.3">
      <c r="A222" s="661">
        <v>22</v>
      </c>
      <c r="B222" s="662" t="s">
        <v>522</v>
      </c>
      <c r="C222" s="662" t="s">
        <v>1061</v>
      </c>
      <c r="D222" s="743" t="s">
        <v>1625</v>
      </c>
      <c r="E222" s="744" t="s">
        <v>1070</v>
      </c>
      <c r="F222" s="662" t="s">
        <v>1058</v>
      </c>
      <c r="G222" s="662" t="s">
        <v>1450</v>
      </c>
      <c r="H222" s="662" t="s">
        <v>523</v>
      </c>
      <c r="I222" s="662" t="s">
        <v>1451</v>
      </c>
      <c r="J222" s="662" t="s">
        <v>932</v>
      </c>
      <c r="K222" s="662" t="s">
        <v>1452</v>
      </c>
      <c r="L222" s="663">
        <v>0</v>
      </c>
      <c r="M222" s="663">
        <v>0</v>
      </c>
      <c r="N222" s="662">
        <v>1</v>
      </c>
      <c r="O222" s="745">
        <v>1</v>
      </c>
      <c r="P222" s="663">
        <v>0</v>
      </c>
      <c r="Q222" s="678"/>
      <c r="R222" s="662">
        <v>1</v>
      </c>
      <c r="S222" s="678">
        <v>1</v>
      </c>
      <c r="T222" s="745">
        <v>1</v>
      </c>
      <c r="U222" s="701">
        <v>1</v>
      </c>
    </row>
    <row r="223" spans="1:21" ht="14.4" customHeight="1" x14ac:dyDescent="0.3">
      <c r="A223" s="661">
        <v>22</v>
      </c>
      <c r="B223" s="662" t="s">
        <v>522</v>
      </c>
      <c r="C223" s="662" t="s">
        <v>1061</v>
      </c>
      <c r="D223" s="743" t="s">
        <v>1625</v>
      </c>
      <c r="E223" s="744" t="s">
        <v>1070</v>
      </c>
      <c r="F223" s="662" t="s">
        <v>1058</v>
      </c>
      <c r="G223" s="662" t="s">
        <v>1453</v>
      </c>
      <c r="H223" s="662" t="s">
        <v>523</v>
      </c>
      <c r="I223" s="662" t="s">
        <v>1454</v>
      </c>
      <c r="J223" s="662" t="s">
        <v>1455</v>
      </c>
      <c r="K223" s="662" t="s">
        <v>1456</v>
      </c>
      <c r="L223" s="663">
        <v>0</v>
      </c>
      <c r="M223" s="663">
        <v>0</v>
      </c>
      <c r="N223" s="662">
        <v>2</v>
      </c>
      <c r="O223" s="745">
        <v>1</v>
      </c>
      <c r="P223" s="663">
        <v>0</v>
      </c>
      <c r="Q223" s="678"/>
      <c r="R223" s="662">
        <v>2</v>
      </c>
      <c r="S223" s="678">
        <v>1</v>
      </c>
      <c r="T223" s="745">
        <v>1</v>
      </c>
      <c r="U223" s="701">
        <v>1</v>
      </c>
    </row>
    <row r="224" spans="1:21" ht="14.4" customHeight="1" x14ac:dyDescent="0.3">
      <c r="A224" s="661">
        <v>22</v>
      </c>
      <c r="B224" s="662" t="s">
        <v>522</v>
      </c>
      <c r="C224" s="662" t="s">
        <v>1061</v>
      </c>
      <c r="D224" s="743" t="s">
        <v>1625</v>
      </c>
      <c r="E224" s="744" t="s">
        <v>1070</v>
      </c>
      <c r="F224" s="662" t="s">
        <v>1058</v>
      </c>
      <c r="G224" s="662" t="s">
        <v>1131</v>
      </c>
      <c r="H224" s="662" t="s">
        <v>523</v>
      </c>
      <c r="I224" s="662" t="s">
        <v>1132</v>
      </c>
      <c r="J224" s="662" t="s">
        <v>1133</v>
      </c>
      <c r="K224" s="662" t="s">
        <v>1134</v>
      </c>
      <c r="L224" s="663">
        <v>159.16999999999999</v>
      </c>
      <c r="M224" s="663">
        <v>159.16999999999999</v>
      </c>
      <c r="N224" s="662">
        <v>1</v>
      </c>
      <c r="O224" s="745">
        <v>1</v>
      </c>
      <c r="P224" s="663">
        <v>159.16999999999999</v>
      </c>
      <c r="Q224" s="678">
        <v>1</v>
      </c>
      <c r="R224" s="662">
        <v>1</v>
      </c>
      <c r="S224" s="678">
        <v>1</v>
      </c>
      <c r="T224" s="745">
        <v>1</v>
      </c>
      <c r="U224" s="701">
        <v>1</v>
      </c>
    </row>
    <row r="225" spans="1:21" ht="14.4" customHeight="1" x14ac:dyDescent="0.3">
      <c r="A225" s="661">
        <v>22</v>
      </c>
      <c r="B225" s="662" t="s">
        <v>522</v>
      </c>
      <c r="C225" s="662" t="s">
        <v>1061</v>
      </c>
      <c r="D225" s="743" t="s">
        <v>1625</v>
      </c>
      <c r="E225" s="744" t="s">
        <v>1070</v>
      </c>
      <c r="F225" s="662" t="s">
        <v>1058</v>
      </c>
      <c r="G225" s="662" t="s">
        <v>1457</v>
      </c>
      <c r="H225" s="662" t="s">
        <v>523</v>
      </c>
      <c r="I225" s="662" t="s">
        <v>956</v>
      </c>
      <c r="J225" s="662" t="s">
        <v>729</v>
      </c>
      <c r="K225" s="662" t="s">
        <v>1458</v>
      </c>
      <c r="L225" s="663">
        <v>0</v>
      </c>
      <c r="M225" s="663">
        <v>0</v>
      </c>
      <c r="N225" s="662">
        <v>1</v>
      </c>
      <c r="O225" s="745">
        <v>1</v>
      </c>
      <c r="P225" s="663">
        <v>0</v>
      </c>
      <c r="Q225" s="678"/>
      <c r="R225" s="662">
        <v>1</v>
      </c>
      <c r="S225" s="678">
        <v>1</v>
      </c>
      <c r="T225" s="745">
        <v>1</v>
      </c>
      <c r="U225" s="701">
        <v>1</v>
      </c>
    </row>
    <row r="226" spans="1:21" ht="14.4" customHeight="1" x14ac:dyDescent="0.3">
      <c r="A226" s="661">
        <v>22</v>
      </c>
      <c r="B226" s="662" t="s">
        <v>522</v>
      </c>
      <c r="C226" s="662" t="s">
        <v>1061</v>
      </c>
      <c r="D226" s="743" t="s">
        <v>1625</v>
      </c>
      <c r="E226" s="744" t="s">
        <v>1070</v>
      </c>
      <c r="F226" s="662" t="s">
        <v>1058</v>
      </c>
      <c r="G226" s="662" t="s">
        <v>1077</v>
      </c>
      <c r="H226" s="662" t="s">
        <v>523</v>
      </c>
      <c r="I226" s="662" t="s">
        <v>1078</v>
      </c>
      <c r="J226" s="662" t="s">
        <v>1079</v>
      </c>
      <c r="K226" s="662"/>
      <c r="L226" s="663">
        <v>0</v>
      </c>
      <c r="M226" s="663">
        <v>0</v>
      </c>
      <c r="N226" s="662">
        <v>3</v>
      </c>
      <c r="O226" s="745">
        <v>2.5</v>
      </c>
      <c r="P226" s="663">
        <v>0</v>
      </c>
      <c r="Q226" s="678"/>
      <c r="R226" s="662">
        <v>3</v>
      </c>
      <c r="S226" s="678">
        <v>1</v>
      </c>
      <c r="T226" s="745">
        <v>2.5</v>
      </c>
      <c r="U226" s="701">
        <v>1</v>
      </c>
    </row>
    <row r="227" spans="1:21" ht="14.4" customHeight="1" x14ac:dyDescent="0.3">
      <c r="A227" s="661">
        <v>22</v>
      </c>
      <c r="B227" s="662" t="s">
        <v>522</v>
      </c>
      <c r="C227" s="662" t="s">
        <v>1061</v>
      </c>
      <c r="D227" s="743" t="s">
        <v>1625</v>
      </c>
      <c r="E227" s="744" t="s">
        <v>1070</v>
      </c>
      <c r="F227" s="662" t="s">
        <v>1058</v>
      </c>
      <c r="G227" s="662" t="s">
        <v>1220</v>
      </c>
      <c r="H227" s="662" t="s">
        <v>523</v>
      </c>
      <c r="I227" s="662" t="s">
        <v>1459</v>
      </c>
      <c r="J227" s="662" t="s">
        <v>1460</v>
      </c>
      <c r="K227" s="662" t="s">
        <v>1461</v>
      </c>
      <c r="L227" s="663">
        <v>89.91</v>
      </c>
      <c r="M227" s="663">
        <v>89.91</v>
      </c>
      <c r="N227" s="662">
        <v>1</v>
      </c>
      <c r="O227" s="745">
        <v>1</v>
      </c>
      <c r="P227" s="663">
        <v>89.91</v>
      </c>
      <c r="Q227" s="678">
        <v>1</v>
      </c>
      <c r="R227" s="662">
        <v>1</v>
      </c>
      <c r="S227" s="678">
        <v>1</v>
      </c>
      <c r="T227" s="745">
        <v>1</v>
      </c>
      <c r="U227" s="701">
        <v>1</v>
      </c>
    </row>
    <row r="228" spans="1:21" ht="14.4" customHeight="1" x14ac:dyDescent="0.3">
      <c r="A228" s="661">
        <v>22</v>
      </c>
      <c r="B228" s="662" t="s">
        <v>522</v>
      </c>
      <c r="C228" s="662" t="s">
        <v>1061</v>
      </c>
      <c r="D228" s="743" t="s">
        <v>1625</v>
      </c>
      <c r="E228" s="744" t="s">
        <v>1070</v>
      </c>
      <c r="F228" s="662" t="s">
        <v>1058</v>
      </c>
      <c r="G228" s="662" t="s">
        <v>1373</v>
      </c>
      <c r="H228" s="662" t="s">
        <v>523</v>
      </c>
      <c r="I228" s="662" t="s">
        <v>1374</v>
      </c>
      <c r="J228" s="662" t="s">
        <v>1375</v>
      </c>
      <c r="K228" s="662" t="s">
        <v>1376</v>
      </c>
      <c r="L228" s="663">
        <v>0</v>
      </c>
      <c r="M228" s="663">
        <v>0</v>
      </c>
      <c r="N228" s="662">
        <v>1</v>
      </c>
      <c r="O228" s="745">
        <v>0.5</v>
      </c>
      <c r="P228" s="663">
        <v>0</v>
      </c>
      <c r="Q228" s="678"/>
      <c r="R228" s="662">
        <v>1</v>
      </c>
      <c r="S228" s="678">
        <v>1</v>
      </c>
      <c r="T228" s="745">
        <v>0.5</v>
      </c>
      <c r="U228" s="701">
        <v>1</v>
      </c>
    </row>
    <row r="229" spans="1:21" ht="14.4" customHeight="1" x14ac:dyDescent="0.3">
      <c r="A229" s="661">
        <v>22</v>
      </c>
      <c r="B229" s="662" t="s">
        <v>522</v>
      </c>
      <c r="C229" s="662" t="s">
        <v>1061</v>
      </c>
      <c r="D229" s="743" t="s">
        <v>1625</v>
      </c>
      <c r="E229" s="744" t="s">
        <v>1070</v>
      </c>
      <c r="F229" s="662" t="s">
        <v>1058</v>
      </c>
      <c r="G229" s="662" t="s">
        <v>1080</v>
      </c>
      <c r="H229" s="662" t="s">
        <v>753</v>
      </c>
      <c r="I229" s="662" t="s">
        <v>1261</v>
      </c>
      <c r="J229" s="662" t="s">
        <v>1023</v>
      </c>
      <c r="K229" s="662" t="s">
        <v>1262</v>
      </c>
      <c r="L229" s="663">
        <v>0</v>
      </c>
      <c r="M229" s="663">
        <v>0</v>
      </c>
      <c r="N229" s="662">
        <v>4</v>
      </c>
      <c r="O229" s="745">
        <v>3</v>
      </c>
      <c r="P229" s="663">
        <v>0</v>
      </c>
      <c r="Q229" s="678"/>
      <c r="R229" s="662">
        <v>4</v>
      </c>
      <c r="S229" s="678">
        <v>1</v>
      </c>
      <c r="T229" s="745">
        <v>3</v>
      </c>
      <c r="U229" s="701">
        <v>1</v>
      </c>
    </row>
    <row r="230" spans="1:21" ht="14.4" customHeight="1" x14ac:dyDescent="0.3">
      <c r="A230" s="661">
        <v>22</v>
      </c>
      <c r="B230" s="662" t="s">
        <v>522</v>
      </c>
      <c r="C230" s="662" t="s">
        <v>1061</v>
      </c>
      <c r="D230" s="743" t="s">
        <v>1625</v>
      </c>
      <c r="E230" s="744" t="s">
        <v>1070</v>
      </c>
      <c r="F230" s="662" t="s">
        <v>1058</v>
      </c>
      <c r="G230" s="662" t="s">
        <v>1080</v>
      </c>
      <c r="H230" s="662" t="s">
        <v>753</v>
      </c>
      <c r="I230" s="662" t="s">
        <v>1081</v>
      </c>
      <c r="J230" s="662" t="s">
        <v>1023</v>
      </c>
      <c r="K230" s="662" t="s">
        <v>1082</v>
      </c>
      <c r="L230" s="663">
        <v>0</v>
      </c>
      <c r="M230" s="663">
        <v>0</v>
      </c>
      <c r="N230" s="662">
        <v>3</v>
      </c>
      <c r="O230" s="745">
        <v>2</v>
      </c>
      <c r="P230" s="663">
        <v>0</v>
      </c>
      <c r="Q230" s="678"/>
      <c r="R230" s="662">
        <v>1</v>
      </c>
      <c r="S230" s="678">
        <v>0.33333333333333331</v>
      </c>
      <c r="T230" s="745">
        <v>1</v>
      </c>
      <c r="U230" s="701">
        <v>0.5</v>
      </c>
    </row>
    <row r="231" spans="1:21" ht="14.4" customHeight="1" x14ac:dyDescent="0.3">
      <c r="A231" s="661">
        <v>22</v>
      </c>
      <c r="B231" s="662" t="s">
        <v>522</v>
      </c>
      <c r="C231" s="662" t="s">
        <v>1061</v>
      </c>
      <c r="D231" s="743" t="s">
        <v>1625</v>
      </c>
      <c r="E231" s="744" t="s">
        <v>1070</v>
      </c>
      <c r="F231" s="662" t="s">
        <v>1058</v>
      </c>
      <c r="G231" s="662" t="s">
        <v>1080</v>
      </c>
      <c r="H231" s="662" t="s">
        <v>753</v>
      </c>
      <c r="I231" s="662" t="s">
        <v>769</v>
      </c>
      <c r="J231" s="662" t="s">
        <v>1023</v>
      </c>
      <c r="K231" s="662" t="s">
        <v>1024</v>
      </c>
      <c r="L231" s="663">
        <v>88.51</v>
      </c>
      <c r="M231" s="663">
        <v>88.51</v>
      </c>
      <c r="N231" s="662">
        <v>1</v>
      </c>
      <c r="O231" s="745">
        <v>1</v>
      </c>
      <c r="P231" s="663"/>
      <c r="Q231" s="678">
        <v>0</v>
      </c>
      <c r="R231" s="662"/>
      <c r="S231" s="678">
        <v>0</v>
      </c>
      <c r="T231" s="745"/>
      <c r="U231" s="701">
        <v>0</v>
      </c>
    </row>
    <row r="232" spans="1:21" ht="14.4" customHeight="1" x14ac:dyDescent="0.3">
      <c r="A232" s="661">
        <v>22</v>
      </c>
      <c r="B232" s="662" t="s">
        <v>522</v>
      </c>
      <c r="C232" s="662" t="s">
        <v>1061</v>
      </c>
      <c r="D232" s="743" t="s">
        <v>1625</v>
      </c>
      <c r="E232" s="744" t="s">
        <v>1070</v>
      </c>
      <c r="F232" s="662" t="s">
        <v>1058</v>
      </c>
      <c r="G232" s="662" t="s">
        <v>1080</v>
      </c>
      <c r="H232" s="662" t="s">
        <v>523</v>
      </c>
      <c r="I232" s="662" t="s">
        <v>1083</v>
      </c>
      <c r="J232" s="662" t="s">
        <v>1023</v>
      </c>
      <c r="K232" s="662" t="s">
        <v>1084</v>
      </c>
      <c r="L232" s="663">
        <v>0</v>
      </c>
      <c r="M232" s="663">
        <v>0</v>
      </c>
      <c r="N232" s="662">
        <v>6</v>
      </c>
      <c r="O232" s="745">
        <v>5.5</v>
      </c>
      <c r="P232" s="663">
        <v>0</v>
      </c>
      <c r="Q232" s="678"/>
      <c r="R232" s="662">
        <v>3</v>
      </c>
      <c r="S232" s="678">
        <v>0.5</v>
      </c>
      <c r="T232" s="745">
        <v>2.5</v>
      </c>
      <c r="U232" s="701">
        <v>0.45454545454545453</v>
      </c>
    </row>
    <row r="233" spans="1:21" ht="14.4" customHeight="1" x14ac:dyDescent="0.3">
      <c r="A233" s="661">
        <v>22</v>
      </c>
      <c r="B233" s="662" t="s">
        <v>522</v>
      </c>
      <c r="C233" s="662" t="s">
        <v>1061</v>
      </c>
      <c r="D233" s="743" t="s">
        <v>1625</v>
      </c>
      <c r="E233" s="744" t="s">
        <v>1070</v>
      </c>
      <c r="F233" s="662" t="s">
        <v>1058</v>
      </c>
      <c r="G233" s="662" t="s">
        <v>1080</v>
      </c>
      <c r="H233" s="662" t="s">
        <v>753</v>
      </c>
      <c r="I233" s="662" t="s">
        <v>1085</v>
      </c>
      <c r="J233" s="662" t="s">
        <v>1023</v>
      </c>
      <c r="K233" s="662" t="s">
        <v>1086</v>
      </c>
      <c r="L233" s="663">
        <v>0</v>
      </c>
      <c r="M233" s="663">
        <v>0</v>
      </c>
      <c r="N233" s="662">
        <v>8</v>
      </c>
      <c r="O233" s="745">
        <v>7.5</v>
      </c>
      <c r="P233" s="663">
        <v>0</v>
      </c>
      <c r="Q233" s="678"/>
      <c r="R233" s="662">
        <v>4</v>
      </c>
      <c r="S233" s="678">
        <v>0.5</v>
      </c>
      <c r="T233" s="745">
        <v>4</v>
      </c>
      <c r="U233" s="701">
        <v>0.53333333333333333</v>
      </c>
    </row>
    <row r="234" spans="1:21" ht="14.4" customHeight="1" x14ac:dyDescent="0.3">
      <c r="A234" s="661">
        <v>22</v>
      </c>
      <c r="B234" s="662" t="s">
        <v>522</v>
      </c>
      <c r="C234" s="662" t="s">
        <v>1061</v>
      </c>
      <c r="D234" s="743" t="s">
        <v>1625</v>
      </c>
      <c r="E234" s="744" t="s">
        <v>1070</v>
      </c>
      <c r="F234" s="662" t="s">
        <v>1058</v>
      </c>
      <c r="G234" s="662" t="s">
        <v>1080</v>
      </c>
      <c r="H234" s="662" t="s">
        <v>753</v>
      </c>
      <c r="I234" s="662" t="s">
        <v>783</v>
      </c>
      <c r="J234" s="662" t="s">
        <v>784</v>
      </c>
      <c r="K234" s="662" t="s">
        <v>1025</v>
      </c>
      <c r="L234" s="663">
        <v>98.78</v>
      </c>
      <c r="M234" s="663">
        <v>2568.2799999999997</v>
      </c>
      <c r="N234" s="662">
        <v>26</v>
      </c>
      <c r="O234" s="745">
        <v>22.5</v>
      </c>
      <c r="P234" s="663">
        <v>987.79999999999984</v>
      </c>
      <c r="Q234" s="678">
        <v>0.38461538461538458</v>
      </c>
      <c r="R234" s="662">
        <v>10</v>
      </c>
      <c r="S234" s="678">
        <v>0.38461538461538464</v>
      </c>
      <c r="T234" s="745">
        <v>9</v>
      </c>
      <c r="U234" s="701">
        <v>0.4</v>
      </c>
    </row>
    <row r="235" spans="1:21" ht="14.4" customHeight="1" x14ac:dyDescent="0.3">
      <c r="A235" s="661">
        <v>22</v>
      </c>
      <c r="B235" s="662" t="s">
        <v>522</v>
      </c>
      <c r="C235" s="662" t="s">
        <v>1061</v>
      </c>
      <c r="D235" s="743" t="s">
        <v>1625</v>
      </c>
      <c r="E235" s="744" t="s">
        <v>1070</v>
      </c>
      <c r="F235" s="662" t="s">
        <v>1058</v>
      </c>
      <c r="G235" s="662" t="s">
        <v>1080</v>
      </c>
      <c r="H235" s="662" t="s">
        <v>753</v>
      </c>
      <c r="I235" s="662" t="s">
        <v>1089</v>
      </c>
      <c r="J235" s="662" t="s">
        <v>1090</v>
      </c>
      <c r="K235" s="662" t="s">
        <v>1091</v>
      </c>
      <c r="L235" s="663">
        <v>118.54</v>
      </c>
      <c r="M235" s="663">
        <v>7349.48</v>
      </c>
      <c r="N235" s="662">
        <v>62</v>
      </c>
      <c r="O235" s="745">
        <v>50</v>
      </c>
      <c r="P235" s="663">
        <v>2489.3399999999997</v>
      </c>
      <c r="Q235" s="678">
        <v>0.33870967741935482</v>
      </c>
      <c r="R235" s="662">
        <v>21</v>
      </c>
      <c r="S235" s="678">
        <v>0.33870967741935482</v>
      </c>
      <c r="T235" s="745">
        <v>18</v>
      </c>
      <c r="U235" s="701">
        <v>0.36</v>
      </c>
    </row>
    <row r="236" spans="1:21" ht="14.4" customHeight="1" x14ac:dyDescent="0.3">
      <c r="A236" s="661">
        <v>22</v>
      </c>
      <c r="B236" s="662" t="s">
        <v>522</v>
      </c>
      <c r="C236" s="662" t="s">
        <v>1061</v>
      </c>
      <c r="D236" s="743" t="s">
        <v>1625</v>
      </c>
      <c r="E236" s="744" t="s">
        <v>1070</v>
      </c>
      <c r="F236" s="662" t="s">
        <v>1058</v>
      </c>
      <c r="G236" s="662" t="s">
        <v>1080</v>
      </c>
      <c r="H236" s="662" t="s">
        <v>753</v>
      </c>
      <c r="I236" s="662" t="s">
        <v>1092</v>
      </c>
      <c r="J236" s="662" t="s">
        <v>1093</v>
      </c>
      <c r="K236" s="662" t="s">
        <v>1094</v>
      </c>
      <c r="L236" s="663">
        <v>59.27</v>
      </c>
      <c r="M236" s="663">
        <v>296.35000000000002</v>
      </c>
      <c r="N236" s="662">
        <v>5</v>
      </c>
      <c r="O236" s="745">
        <v>2.5</v>
      </c>
      <c r="P236" s="663">
        <v>237.08</v>
      </c>
      <c r="Q236" s="678">
        <v>0.79999999999999993</v>
      </c>
      <c r="R236" s="662">
        <v>4</v>
      </c>
      <c r="S236" s="678">
        <v>0.8</v>
      </c>
      <c r="T236" s="745">
        <v>2</v>
      </c>
      <c r="U236" s="701">
        <v>0.8</v>
      </c>
    </row>
    <row r="237" spans="1:21" ht="14.4" customHeight="1" x14ac:dyDescent="0.3">
      <c r="A237" s="661">
        <v>22</v>
      </c>
      <c r="B237" s="662" t="s">
        <v>522</v>
      </c>
      <c r="C237" s="662" t="s">
        <v>1061</v>
      </c>
      <c r="D237" s="743" t="s">
        <v>1625</v>
      </c>
      <c r="E237" s="744" t="s">
        <v>1070</v>
      </c>
      <c r="F237" s="662" t="s">
        <v>1058</v>
      </c>
      <c r="G237" s="662" t="s">
        <v>1080</v>
      </c>
      <c r="H237" s="662" t="s">
        <v>753</v>
      </c>
      <c r="I237" s="662" t="s">
        <v>786</v>
      </c>
      <c r="J237" s="662" t="s">
        <v>787</v>
      </c>
      <c r="K237" s="662" t="s">
        <v>1027</v>
      </c>
      <c r="L237" s="663">
        <v>79.03</v>
      </c>
      <c r="M237" s="663">
        <v>7112.7000000000025</v>
      </c>
      <c r="N237" s="662">
        <v>90</v>
      </c>
      <c r="O237" s="745">
        <v>58.5</v>
      </c>
      <c r="P237" s="663">
        <v>2687.0200000000013</v>
      </c>
      <c r="Q237" s="678">
        <v>0.37777777777777782</v>
      </c>
      <c r="R237" s="662">
        <v>34</v>
      </c>
      <c r="S237" s="678">
        <v>0.37777777777777777</v>
      </c>
      <c r="T237" s="745">
        <v>23</v>
      </c>
      <c r="U237" s="701">
        <v>0.39316239316239315</v>
      </c>
    </row>
    <row r="238" spans="1:21" ht="14.4" customHeight="1" x14ac:dyDescent="0.3">
      <c r="A238" s="661">
        <v>22</v>
      </c>
      <c r="B238" s="662" t="s">
        <v>522</v>
      </c>
      <c r="C238" s="662" t="s">
        <v>1061</v>
      </c>
      <c r="D238" s="743" t="s">
        <v>1625</v>
      </c>
      <c r="E238" s="744" t="s">
        <v>1070</v>
      </c>
      <c r="F238" s="662" t="s">
        <v>1058</v>
      </c>
      <c r="G238" s="662" t="s">
        <v>1080</v>
      </c>
      <c r="H238" s="662" t="s">
        <v>753</v>
      </c>
      <c r="I238" s="662" t="s">
        <v>1095</v>
      </c>
      <c r="J238" s="662" t="s">
        <v>1023</v>
      </c>
      <c r="K238" s="662" t="s">
        <v>1096</v>
      </c>
      <c r="L238" s="663">
        <v>59.27</v>
      </c>
      <c r="M238" s="663">
        <v>118.54</v>
      </c>
      <c r="N238" s="662">
        <v>2</v>
      </c>
      <c r="O238" s="745">
        <v>2</v>
      </c>
      <c r="P238" s="663">
        <v>59.27</v>
      </c>
      <c r="Q238" s="678">
        <v>0.5</v>
      </c>
      <c r="R238" s="662">
        <v>1</v>
      </c>
      <c r="S238" s="678">
        <v>0.5</v>
      </c>
      <c r="T238" s="745">
        <v>1</v>
      </c>
      <c r="U238" s="701">
        <v>0.5</v>
      </c>
    </row>
    <row r="239" spans="1:21" ht="14.4" customHeight="1" x14ac:dyDescent="0.3">
      <c r="A239" s="661">
        <v>22</v>
      </c>
      <c r="B239" s="662" t="s">
        <v>522</v>
      </c>
      <c r="C239" s="662" t="s">
        <v>1061</v>
      </c>
      <c r="D239" s="743" t="s">
        <v>1625</v>
      </c>
      <c r="E239" s="744" t="s">
        <v>1070</v>
      </c>
      <c r="F239" s="662" t="s">
        <v>1058</v>
      </c>
      <c r="G239" s="662" t="s">
        <v>1080</v>
      </c>
      <c r="H239" s="662" t="s">
        <v>523</v>
      </c>
      <c r="I239" s="662" t="s">
        <v>1462</v>
      </c>
      <c r="J239" s="662" t="s">
        <v>1023</v>
      </c>
      <c r="K239" s="662" t="s">
        <v>1463</v>
      </c>
      <c r="L239" s="663">
        <v>0</v>
      </c>
      <c r="M239" s="663">
        <v>0</v>
      </c>
      <c r="N239" s="662">
        <v>1</v>
      </c>
      <c r="O239" s="745">
        <v>1</v>
      </c>
      <c r="P239" s="663">
        <v>0</v>
      </c>
      <c r="Q239" s="678"/>
      <c r="R239" s="662">
        <v>1</v>
      </c>
      <c r="S239" s="678">
        <v>1</v>
      </c>
      <c r="T239" s="745">
        <v>1</v>
      </c>
      <c r="U239" s="701">
        <v>1</v>
      </c>
    </row>
    <row r="240" spans="1:21" ht="14.4" customHeight="1" x14ac:dyDescent="0.3">
      <c r="A240" s="661">
        <v>22</v>
      </c>
      <c r="B240" s="662" t="s">
        <v>522</v>
      </c>
      <c r="C240" s="662" t="s">
        <v>1061</v>
      </c>
      <c r="D240" s="743" t="s">
        <v>1625</v>
      </c>
      <c r="E240" s="744" t="s">
        <v>1070</v>
      </c>
      <c r="F240" s="662" t="s">
        <v>1058</v>
      </c>
      <c r="G240" s="662" t="s">
        <v>1080</v>
      </c>
      <c r="H240" s="662" t="s">
        <v>523</v>
      </c>
      <c r="I240" s="662" t="s">
        <v>1097</v>
      </c>
      <c r="J240" s="662" t="s">
        <v>1023</v>
      </c>
      <c r="K240" s="662" t="s">
        <v>1098</v>
      </c>
      <c r="L240" s="663">
        <v>98.78</v>
      </c>
      <c r="M240" s="663">
        <v>493.9</v>
      </c>
      <c r="N240" s="662">
        <v>5</v>
      </c>
      <c r="O240" s="745">
        <v>4.5</v>
      </c>
      <c r="P240" s="663">
        <v>98.78</v>
      </c>
      <c r="Q240" s="678">
        <v>0.2</v>
      </c>
      <c r="R240" s="662">
        <v>1</v>
      </c>
      <c r="S240" s="678">
        <v>0.2</v>
      </c>
      <c r="T240" s="745">
        <v>1</v>
      </c>
      <c r="U240" s="701">
        <v>0.22222222222222221</v>
      </c>
    </row>
    <row r="241" spans="1:21" ht="14.4" customHeight="1" x14ac:dyDescent="0.3">
      <c r="A241" s="661">
        <v>22</v>
      </c>
      <c r="B241" s="662" t="s">
        <v>522</v>
      </c>
      <c r="C241" s="662" t="s">
        <v>1061</v>
      </c>
      <c r="D241" s="743" t="s">
        <v>1625</v>
      </c>
      <c r="E241" s="744" t="s">
        <v>1070</v>
      </c>
      <c r="F241" s="662" t="s">
        <v>1058</v>
      </c>
      <c r="G241" s="662" t="s">
        <v>1080</v>
      </c>
      <c r="H241" s="662" t="s">
        <v>753</v>
      </c>
      <c r="I241" s="662" t="s">
        <v>766</v>
      </c>
      <c r="J241" s="662" t="s">
        <v>1023</v>
      </c>
      <c r="K241" s="662" t="s">
        <v>1028</v>
      </c>
      <c r="L241" s="663">
        <v>46.07</v>
      </c>
      <c r="M241" s="663">
        <v>276.42</v>
      </c>
      <c r="N241" s="662">
        <v>6</v>
      </c>
      <c r="O241" s="745">
        <v>4</v>
      </c>
      <c r="P241" s="663">
        <v>230.35</v>
      </c>
      <c r="Q241" s="678">
        <v>0.83333333333333326</v>
      </c>
      <c r="R241" s="662">
        <v>5</v>
      </c>
      <c r="S241" s="678">
        <v>0.83333333333333337</v>
      </c>
      <c r="T241" s="745">
        <v>3</v>
      </c>
      <c r="U241" s="701">
        <v>0.75</v>
      </c>
    </row>
    <row r="242" spans="1:21" ht="14.4" customHeight="1" x14ac:dyDescent="0.3">
      <c r="A242" s="661">
        <v>22</v>
      </c>
      <c r="B242" s="662" t="s">
        <v>522</v>
      </c>
      <c r="C242" s="662" t="s">
        <v>1061</v>
      </c>
      <c r="D242" s="743" t="s">
        <v>1625</v>
      </c>
      <c r="E242" s="744" t="s">
        <v>1070</v>
      </c>
      <c r="F242" s="662" t="s">
        <v>1058</v>
      </c>
      <c r="G242" s="662" t="s">
        <v>1080</v>
      </c>
      <c r="H242" s="662" t="s">
        <v>753</v>
      </c>
      <c r="I242" s="662" t="s">
        <v>773</v>
      </c>
      <c r="J242" s="662" t="s">
        <v>1023</v>
      </c>
      <c r="K242" s="662" t="s">
        <v>1029</v>
      </c>
      <c r="L242" s="663">
        <v>118.54</v>
      </c>
      <c r="M242" s="663">
        <v>1185.4000000000001</v>
      </c>
      <c r="N242" s="662">
        <v>10</v>
      </c>
      <c r="O242" s="745">
        <v>7</v>
      </c>
      <c r="P242" s="663">
        <v>474.16</v>
      </c>
      <c r="Q242" s="678">
        <v>0.39999999999999997</v>
      </c>
      <c r="R242" s="662">
        <v>4</v>
      </c>
      <c r="S242" s="678">
        <v>0.4</v>
      </c>
      <c r="T242" s="745">
        <v>3.5</v>
      </c>
      <c r="U242" s="701">
        <v>0.5</v>
      </c>
    </row>
    <row r="243" spans="1:21" ht="14.4" customHeight="1" x14ac:dyDescent="0.3">
      <c r="A243" s="661">
        <v>22</v>
      </c>
      <c r="B243" s="662" t="s">
        <v>522</v>
      </c>
      <c r="C243" s="662" t="s">
        <v>1061</v>
      </c>
      <c r="D243" s="743" t="s">
        <v>1625</v>
      </c>
      <c r="E243" s="744" t="s">
        <v>1070</v>
      </c>
      <c r="F243" s="662" t="s">
        <v>1058</v>
      </c>
      <c r="G243" s="662" t="s">
        <v>1080</v>
      </c>
      <c r="H243" s="662" t="s">
        <v>523</v>
      </c>
      <c r="I243" s="662" t="s">
        <v>1101</v>
      </c>
      <c r="J243" s="662" t="s">
        <v>1023</v>
      </c>
      <c r="K243" s="662" t="s">
        <v>1102</v>
      </c>
      <c r="L243" s="663">
        <v>79.03</v>
      </c>
      <c r="M243" s="663">
        <v>1422.5399999999997</v>
      </c>
      <c r="N243" s="662">
        <v>18</v>
      </c>
      <c r="O243" s="745">
        <v>12</v>
      </c>
      <c r="P243" s="663">
        <v>711.26999999999987</v>
      </c>
      <c r="Q243" s="678">
        <v>0.5</v>
      </c>
      <c r="R243" s="662">
        <v>9</v>
      </c>
      <c r="S243" s="678">
        <v>0.5</v>
      </c>
      <c r="T243" s="745">
        <v>5.5</v>
      </c>
      <c r="U243" s="701">
        <v>0.45833333333333331</v>
      </c>
    </row>
    <row r="244" spans="1:21" ht="14.4" customHeight="1" x14ac:dyDescent="0.3">
      <c r="A244" s="661">
        <v>22</v>
      </c>
      <c r="B244" s="662" t="s">
        <v>522</v>
      </c>
      <c r="C244" s="662" t="s">
        <v>1061</v>
      </c>
      <c r="D244" s="743" t="s">
        <v>1625</v>
      </c>
      <c r="E244" s="744" t="s">
        <v>1070</v>
      </c>
      <c r="F244" s="662" t="s">
        <v>1058</v>
      </c>
      <c r="G244" s="662" t="s">
        <v>1080</v>
      </c>
      <c r="H244" s="662" t="s">
        <v>753</v>
      </c>
      <c r="I244" s="662" t="s">
        <v>780</v>
      </c>
      <c r="J244" s="662" t="s">
        <v>781</v>
      </c>
      <c r="K244" s="662" t="s">
        <v>1026</v>
      </c>
      <c r="L244" s="663">
        <v>46.07</v>
      </c>
      <c r="M244" s="663">
        <v>230.35000000000002</v>
      </c>
      <c r="N244" s="662">
        <v>5</v>
      </c>
      <c r="O244" s="745">
        <v>3</v>
      </c>
      <c r="P244" s="663">
        <v>138.21</v>
      </c>
      <c r="Q244" s="678">
        <v>0.6</v>
      </c>
      <c r="R244" s="662">
        <v>3</v>
      </c>
      <c r="S244" s="678">
        <v>0.6</v>
      </c>
      <c r="T244" s="745">
        <v>1.5</v>
      </c>
      <c r="U244" s="701">
        <v>0.5</v>
      </c>
    </row>
    <row r="245" spans="1:21" ht="14.4" customHeight="1" x14ac:dyDescent="0.3">
      <c r="A245" s="661">
        <v>22</v>
      </c>
      <c r="B245" s="662" t="s">
        <v>522</v>
      </c>
      <c r="C245" s="662" t="s">
        <v>1061</v>
      </c>
      <c r="D245" s="743" t="s">
        <v>1625</v>
      </c>
      <c r="E245" s="744" t="s">
        <v>1070</v>
      </c>
      <c r="F245" s="662" t="s">
        <v>1058</v>
      </c>
      <c r="G245" s="662" t="s">
        <v>1080</v>
      </c>
      <c r="H245" s="662" t="s">
        <v>523</v>
      </c>
      <c r="I245" s="662" t="s">
        <v>1149</v>
      </c>
      <c r="J245" s="662" t="s">
        <v>1150</v>
      </c>
      <c r="K245" s="662" t="s">
        <v>1102</v>
      </c>
      <c r="L245" s="663">
        <v>79.03</v>
      </c>
      <c r="M245" s="663">
        <v>869.33</v>
      </c>
      <c r="N245" s="662">
        <v>11</v>
      </c>
      <c r="O245" s="745">
        <v>4</v>
      </c>
      <c r="P245" s="663">
        <v>553.21</v>
      </c>
      <c r="Q245" s="678">
        <v>0.63636363636363635</v>
      </c>
      <c r="R245" s="662">
        <v>7</v>
      </c>
      <c r="S245" s="678">
        <v>0.63636363636363635</v>
      </c>
      <c r="T245" s="745">
        <v>3</v>
      </c>
      <c r="U245" s="701">
        <v>0.75</v>
      </c>
    </row>
    <row r="246" spans="1:21" ht="14.4" customHeight="1" x14ac:dyDescent="0.3">
      <c r="A246" s="661">
        <v>22</v>
      </c>
      <c r="B246" s="662" t="s">
        <v>522</v>
      </c>
      <c r="C246" s="662" t="s">
        <v>1061</v>
      </c>
      <c r="D246" s="743" t="s">
        <v>1625</v>
      </c>
      <c r="E246" s="744" t="s">
        <v>1070</v>
      </c>
      <c r="F246" s="662" t="s">
        <v>1058</v>
      </c>
      <c r="G246" s="662" t="s">
        <v>1080</v>
      </c>
      <c r="H246" s="662" t="s">
        <v>523</v>
      </c>
      <c r="I246" s="662" t="s">
        <v>1464</v>
      </c>
      <c r="J246" s="662" t="s">
        <v>784</v>
      </c>
      <c r="K246" s="662" t="s">
        <v>1465</v>
      </c>
      <c r="L246" s="663">
        <v>0</v>
      </c>
      <c r="M246" s="663">
        <v>0</v>
      </c>
      <c r="N246" s="662">
        <v>1</v>
      </c>
      <c r="O246" s="745">
        <v>1</v>
      </c>
      <c r="P246" s="663"/>
      <c r="Q246" s="678"/>
      <c r="R246" s="662"/>
      <c r="S246" s="678">
        <v>0</v>
      </c>
      <c r="T246" s="745"/>
      <c r="U246" s="701">
        <v>0</v>
      </c>
    </row>
    <row r="247" spans="1:21" ht="14.4" customHeight="1" x14ac:dyDescent="0.3">
      <c r="A247" s="661">
        <v>22</v>
      </c>
      <c r="B247" s="662" t="s">
        <v>522</v>
      </c>
      <c r="C247" s="662" t="s">
        <v>1061</v>
      </c>
      <c r="D247" s="743" t="s">
        <v>1625</v>
      </c>
      <c r="E247" s="744" t="s">
        <v>1070</v>
      </c>
      <c r="F247" s="662" t="s">
        <v>1058</v>
      </c>
      <c r="G247" s="662" t="s">
        <v>1466</v>
      </c>
      <c r="H247" s="662" t="s">
        <v>523</v>
      </c>
      <c r="I247" s="662" t="s">
        <v>1467</v>
      </c>
      <c r="J247" s="662" t="s">
        <v>1468</v>
      </c>
      <c r="K247" s="662" t="s">
        <v>1469</v>
      </c>
      <c r="L247" s="663">
        <v>195.77</v>
      </c>
      <c r="M247" s="663">
        <v>587.31000000000006</v>
      </c>
      <c r="N247" s="662">
        <v>3</v>
      </c>
      <c r="O247" s="745">
        <v>2</v>
      </c>
      <c r="P247" s="663">
        <v>587.31000000000006</v>
      </c>
      <c r="Q247" s="678">
        <v>1</v>
      </c>
      <c r="R247" s="662">
        <v>3</v>
      </c>
      <c r="S247" s="678">
        <v>1</v>
      </c>
      <c r="T247" s="745">
        <v>2</v>
      </c>
      <c r="U247" s="701">
        <v>1</v>
      </c>
    </row>
    <row r="248" spans="1:21" ht="14.4" customHeight="1" x14ac:dyDescent="0.3">
      <c r="A248" s="661">
        <v>22</v>
      </c>
      <c r="B248" s="662" t="s">
        <v>522</v>
      </c>
      <c r="C248" s="662" t="s">
        <v>1061</v>
      </c>
      <c r="D248" s="743" t="s">
        <v>1625</v>
      </c>
      <c r="E248" s="744" t="s">
        <v>1070</v>
      </c>
      <c r="F248" s="662" t="s">
        <v>1058</v>
      </c>
      <c r="G248" s="662" t="s">
        <v>1269</v>
      </c>
      <c r="H248" s="662" t="s">
        <v>523</v>
      </c>
      <c r="I248" s="662" t="s">
        <v>605</v>
      </c>
      <c r="J248" s="662" t="s">
        <v>606</v>
      </c>
      <c r="K248" s="662" t="s">
        <v>1270</v>
      </c>
      <c r="L248" s="663">
        <v>38.56</v>
      </c>
      <c r="M248" s="663">
        <v>38.56</v>
      </c>
      <c r="N248" s="662">
        <v>1</v>
      </c>
      <c r="O248" s="745">
        <v>1</v>
      </c>
      <c r="P248" s="663">
        <v>38.56</v>
      </c>
      <c r="Q248" s="678">
        <v>1</v>
      </c>
      <c r="R248" s="662">
        <v>1</v>
      </c>
      <c r="S248" s="678">
        <v>1</v>
      </c>
      <c r="T248" s="745">
        <v>1</v>
      </c>
      <c r="U248" s="701">
        <v>1</v>
      </c>
    </row>
    <row r="249" spans="1:21" ht="14.4" customHeight="1" x14ac:dyDescent="0.3">
      <c r="A249" s="661">
        <v>22</v>
      </c>
      <c r="B249" s="662" t="s">
        <v>522</v>
      </c>
      <c r="C249" s="662" t="s">
        <v>1061</v>
      </c>
      <c r="D249" s="743" t="s">
        <v>1625</v>
      </c>
      <c r="E249" s="744" t="s">
        <v>1070</v>
      </c>
      <c r="F249" s="662" t="s">
        <v>1058</v>
      </c>
      <c r="G249" s="662" t="s">
        <v>1144</v>
      </c>
      <c r="H249" s="662" t="s">
        <v>753</v>
      </c>
      <c r="I249" s="662" t="s">
        <v>1470</v>
      </c>
      <c r="J249" s="662" t="s">
        <v>760</v>
      </c>
      <c r="K249" s="662" t="s">
        <v>1471</v>
      </c>
      <c r="L249" s="663">
        <v>0</v>
      </c>
      <c r="M249" s="663">
        <v>0</v>
      </c>
      <c r="N249" s="662">
        <v>1</v>
      </c>
      <c r="O249" s="745">
        <v>1</v>
      </c>
      <c r="P249" s="663"/>
      <c r="Q249" s="678"/>
      <c r="R249" s="662"/>
      <c r="S249" s="678">
        <v>0</v>
      </c>
      <c r="T249" s="745"/>
      <c r="U249" s="701">
        <v>0</v>
      </c>
    </row>
    <row r="250" spans="1:21" ht="14.4" customHeight="1" x14ac:dyDescent="0.3">
      <c r="A250" s="661">
        <v>22</v>
      </c>
      <c r="B250" s="662" t="s">
        <v>522</v>
      </c>
      <c r="C250" s="662" t="s">
        <v>1061</v>
      </c>
      <c r="D250" s="743" t="s">
        <v>1625</v>
      </c>
      <c r="E250" s="744" t="s">
        <v>1070</v>
      </c>
      <c r="F250" s="662" t="s">
        <v>1058</v>
      </c>
      <c r="G250" s="662" t="s">
        <v>1144</v>
      </c>
      <c r="H250" s="662" t="s">
        <v>523</v>
      </c>
      <c r="I250" s="662" t="s">
        <v>1282</v>
      </c>
      <c r="J250" s="662" t="s">
        <v>1283</v>
      </c>
      <c r="K250" s="662" t="s">
        <v>1284</v>
      </c>
      <c r="L250" s="663">
        <v>48.42</v>
      </c>
      <c r="M250" s="663">
        <v>96.84</v>
      </c>
      <c r="N250" s="662">
        <v>2</v>
      </c>
      <c r="O250" s="745">
        <v>0.5</v>
      </c>
      <c r="P250" s="663">
        <v>96.84</v>
      </c>
      <c r="Q250" s="678">
        <v>1</v>
      </c>
      <c r="R250" s="662">
        <v>2</v>
      </c>
      <c r="S250" s="678">
        <v>1</v>
      </c>
      <c r="T250" s="745">
        <v>0.5</v>
      </c>
      <c r="U250" s="701">
        <v>1</v>
      </c>
    </row>
    <row r="251" spans="1:21" ht="14.4" customHeight="1" x14ac:dyDescent="0.3">
      <c r="A251" s="661">
        <v>22</v>
      </c>
      <c r="B251" s="662" t="s">
        <v>522</v>
      </c>
      <c r="C251" s="662" t="s">
        <v>1061</v>
      </c>
      <c r="D251" s="743" t="s">
        <v>1625</v>
      </c>
      <c r="E251" s="744" t="s">
        <v>1070</v>
      </c>
      <c r="F251" s="662" t="s">
        <v>1058</v>
      </c>
      <c r="G251" s="662" t="s">
        <v>1144</v>
      </c>
      <c r="H251" s="662" t="s">
        <v>523</v>
      </c>
      <c r="I251" s="662" t="s">
        <v>1282</v>
      </c>
      <c r="J251" s="662" t="s">
        <v>1283</v>
      </c>
      <c r="K251" s="662" t="s">
        <v>1284</v>
      </c>
      <c r="L251" s="663">
        <v>36.54</v>
      </c>
      <c r="M251" s="663">
        <v>36.54</v>
      </c>
      <c r="N251" s="662">
        <v>1</v>
      </c>
      <c r="O251" s="745">
        <v>1</v>
      </c>
      <c r="P251" s="663">
        <v>36.54</v>
      </c>
      <c r="Q251" s="678">
        <v>1</v>
      </c>
      <c r="R251" s="662">
        <v>1</v>
      </c>
      <c r="S251" s="678">
        <v>1</v>
      </c>
      <c r="T251" s="745">
        <v>1</v>
      </c>
      <c r="U251" s="701">
        <v>1</v>
      </c>
    </row>
    <row r="252" spans="1:21" ht="14.4" customHeight="1" x14ac:dyDescent="0.3">
      <c r="A252" s="661">
        <v>22</v>
      </c>
      <c r="B252" s="662" t="s">
        <v>522</v>
      </c>
      <c r="C252" s="662" t="s">
        <v>1061</v>
      </c>
      <c r="D252" s="743" t="s">
        <v>1625</v>
      </c>
      <c r="E252" s="744" t="s">
        <v>1070</v>
      </c>
      <c r="F252" s="662" t="s">
        <v>1058</v>
      </c>
      <c r="G252" s="662" t="s">
        <v>1285</v>
      </c>
      <c r="H252" s="662" t="s">
        <v>523</v>
      </c>
      <c r="I252" s="662" t="s">
        <v>1286</v>
      </c>
      <c r="J252" s="662" t="s">
        <v>1287</v>
      </c>
      <c r="K252" s="662" t="s">
        <v>1288</v>
      </c>
      <c r="L252" s="663">
        <v>0</v>
      </c>
      <c r="M252" s="663">
        <v>0</v>
      </c>
      <c r="N252" s="662">
        <v>4</v>
      </c>
      <c r="O252" s="745">
        <v>2</v>
      </c>
      <c r="P252" s="663">
        <v>0</v>
      </c>
      <c r="Q252" s="678"/>
      <c r="R252" s="662">
        <v>4</v>
      </c>
      <c r="S252" s="678">
        <v>1</v>
      </c>
      <c r="T252" s="745">
        <v>2</v>
      </c>
      <c r="U252" s="701">
        <v>1</v>
      </c>
    </row>
    <row r="253" spans="1:21" ht="14.4" customHeight="1" x14ac:dyDescent="0.3">
      <c r="A253" s="661">
        <v>22</v>
      </c>
      <c r="B253" s="662" t="s">
        <v>522</v>
      </c>
      <c r="C253" s="662" t="s">
        <v>1061</v>
      </c>
      <c r="D253" s="743" t="s">
        <v>1625</v>
      </c>
      <c r="E253" s="744" t="s">
        <v>1070</v>
      </c>
      <c r="F253" s="662" t="s">
        <v>1058</v>
      </c>
      <c r="G253" s="662" t="s">
        <v>1105</v>
      </c>
      <c r="H253" s="662" t="s">
        <v>523</v>
      </c>
      <c r="I253" s="662" t="s">
        <v>1111</v>
      </c>
      <c r="J253" s="662" t="s">
        <v>732</v>
      </c>
      <c r="K253" s="662" t="s">
        <v>1112</v>
      </c>
      <c r="L253" s="663">
        <v>185.26</v>
      </c>
      <c r="M253" s="663">
        <v>741.04</v>
      </c>
      <c r="N253" s="662">
        <v>4</v>
      </c>
      <c r="O253" s="745">
        <v>1.5</v>
      </c>
      <c r="P253" s="663">
        <v>741.04</v>
      </c>
      <c r="Q253" s="678">
        <v>1</v>
      </c>
      <c r="R253" s="662">
        <v>4</v>
      </c>
      <c r="S253" s="678">
        <v>1</v>
      </c>
      <c r="T253" s="745">
        <v>1.5</v>
      </c>
      <c r="U253" s="701">
        <v>1</v>
      </c>
    </row>
    <row r="254" spans="1:21" ht="14.4" customHeight="1" x14ac:dyDescent="0.3">
      <c r="A254" s="661">
        <v>22</v>
      </c>
      <c r="B254" s="662" t="s">
        <v>522</v>
      </c>
      <c r="C254" s="662" t="s">
        <v>1061</v>
      </c>
      <c r="D254" s="743" t="s">
        <v>1625</v>
      </c>
      <c r="E254" s="744" t="s">
        <v>1070</v>
      </c>
      <c r="F254" s="662" t="s">
        <v>1058</v>
      </c>
      <c r="G254" s="662" t="s">
        <v>1300</v>
      </c>
      <c r="H254" s="662" t="s">
        <v>753</v>
      </c>
      <c r="I254" s="662" t="s">
        <v>1301</v>
      </c>
      <c r="J254" s="662" t="s">
        <v>1302</v>
      </c>
      <c r="K254" s="662" t="s">
        <v>1303</v>
      </c>
      <c r="L254" s="663">
        <v>262.23</v>
      </c>
      <c r="M254" s="663">
        <v>262.23</v>
      </c>
      <c r="N254" s="662">
        <v>1</v>
      </c>
      <c r="O254" s="745">
        <v>0.5</v>
      </c>
      <c r="P254" s="663">
        <v>262.23</v>
      </c>
      <c r="Q254" s="678">
        <v>1</v>
      </c>
      <c r="R254" s="662">
        <v>1</v>
      </c>
      <c r="S254" s="678">
        <v>1</v>
      </c>
      <c r="T254" s="745">
        <v>0.5</v>
      </c>
      <c r="U254" s="701">
        <v>1</v>
      </c>
    </row>
    <row r="255" spans="1:21" ht="14.4" customHeight="1" x14ac:dyDescent="0.3">
      <c r="A255" s="661">
        <v>22</v>
      </c>
      <c r="B255" s="662" t="s">
        <v>522</v>
      </c>
      <c r="C255" s="662" t="s">
        <v>1061</v>
      </c>
      <c r="D255" s="743" t="s">
        <v>1625</v>
      </c>
      <c r="E255" s="744" t="s">
        <v>1070</v>
      </c>
      <c r="F255" s="662" t="s">
        <v>1058</v>
      </c>
      <c r="G255" s="662" t="s">
        <v>1300</v>
      </c>
      <c r="H255" s="662" t="s">
        <v>753</v>
      </c>
      <c r="I255" s="662" t="s">
        <v>1472</v>
      </c>
      <c r="J255" s="662" t="s">
        <v>1302</v>
      </c>
      <c r="K255" s="662" t="s">
        <v>1473</v>
      </c>
      <c r="L255" s="663">
        <v>524.45000000000005</v>
      </c>
      <c r="M255" s="663">
        <v>524.45000000000005</v>
      </c>
      <c r="N255" s="662">
        <v>1</v>
      </c>
      <c r="O255" s="745">
        <v>0.5</v>
      </c>
      <c r="P255" s="663">
        <v>524.45000000000005</v>
      </c>
      <c r="Q255" s="678">
        <v>1</v>
      </c>
      <c r="R255" s="662">
        <v>1</v>
      </c>
      <c r="S255" s="678">
        <v>1</v>
      </c>
      <c r="T255" s="745">
        <v>0.5</v>
      </c>
      <c r="U255" s="701">
        <v>1</v>
      </c>
    </row>
    <row r="256" spans="1:21" ht="14.4" customHeight="1" x14ac:dyDescent="0.3">
      <c r="A256" s="661">
        <v>22</v>
      </c>
      <c r="B256" s="662" t="s">
        <v>522</v>
      </c>
      <c r="C256" s="662" t="s">
        <v>1061</v>
      </c>
      <c r="D256" s="743" t="s">
        <v>1625</v>
      </c>
      <c r="E256" s="744" t="s">
        <v>1070</v>
      </c>
      <c r="F256" s="662" t="s">
        <v>1058</v>
      </c>
      <c r="G256" s="662" t="s">
        <v>1474</v>
      </c>
      <c r="H256" s="662" t="s">
        <v>523</v>
      </c>
      <c r="I256" s="662" t="s">
        <v>717</v>
      </c>
      <c r="J256" s="662" t="s">
        <v>718</v>
      </c>
      <c r="K256" s="662" t="s">
        <v>1475</v>
      </c>
      <c r="L256" s="663">
        <v>108.44</v>
      </c>
      <c r="M256" s="663">
        <v>108.44</v>
      </c>
      <c r="N256" s="662">
        <v>1</v>
      </c>
      <c r="O256" s="745">
        <v>0.5</v>
      </c>
      <c r="P256" s="663">
        <v>108.44</v>
      </c>
      <c r="Q256" s="678">
        <v>1</v>
      </c>
      <c r="R256" s="662">
        <v>1</v>
      </c>
      <c r="S256" s="678">
        <v>1</v>
      </c>
      <c r="T256" s="745">
        <v>0.5</v>
      </c>
      <c r="U256" s="701">
        <v>1</v>
      </c>
    </row>
    <row r="257" spans="1:21" ht="14.4" customHeight="1" x14ac:dyDescent="0.3">
      <c r="A257" s="661">
        <v>22</v>
      </c>
      <c r="B257" s="662" t="s">
        <v>522</v>
      </c>
      <c r="C257" s="662" t="s">
        <v>1061</v>
      </c>
      <c r="D257" s="743" t="s">
        <v>1625</v>
      </c>
      <c r="E257" s="744" t="s">
        <v>1070</v>
      </c>
      <c r="F257" s="662" t="s">
        <v>1058</v>
      </c>
      <c r="G257" s="662" t="s">
        <v>1476</v>
      </c>
      <c r="H257" s="662" t="s">
        <v>523</v>
      </c>
      <c r="I257" s="662" t="s">
        <v>1477</v>
      </c>
      <c r="J257" s="662" t="s">
        <v>1478</v>
      </c>
      <c r="K257" s="662" t="s">
        <v>1479</v>
      </c>
      <c r="L257" s="663">
        <v>0</v>
      </c>
      <c r="M257" s="663">
        <v>0</v>
      </c>
      <c r="N257" s="662">
        <v>1</v>
      </c>
      <c r="O257" s="745">
        <v>1</v>
      </c>
      <c r="P257" s="663"/>
      <c r="Q257" s="678"/>
      <c r="R257" s="662"/>
      <c r="S257" s="678">
        <v>0</v>
      </c>
      <c r="T257" s="745"/>
      <c r="U257" s="701">
        <v>0</v>
      </c>
    </row>
    <row r="258" spans="1:21" ht="14.4" customHeight="1" x14ac:dyDescent="0.3">
      <c r="A258" s="661">
        <v>22</v>
      </c>
      <c r="B258" s="662" t="s">
        <v>522</v>
      </c>
      <c r="C258" s="662" t="s">
        <v>1061</v>
      </c>
      <c r="D258" s="743" t="s">
        <v>1625</v>
      </c>
      <c r="E258" s="744" t="s">
        <v>1070</v>
      </c>
      <c r="F258" s="662" t="s">
        <v>1058</v>
      </c>
      <c r="G258" s="662" t="s">
        <v>1480</v>
      </c>
      <c r="H258" s="662" t="s">
        <v>753</v>
      </c>
      <c r="I258" s="662" t="s">
        <v>1481</v>
      </c>
      <c r="J258" s="662" t="s">
        <v>1482</v>
      </c>
      <c r="K258" s="662" t="s">
        <v>1483</v>
      </c>
      <c r="L258" s="663">
        <v>0</v>
      </c>
      <c r="M258" s="663">
        <v>0</v>
      </c>
      <c r="N258" s="662">
        <v>1</v>
      </c>
      <c r="O258" s="745">
        <v>1</v>
      </c>
      <c r="P258" s="663"/>
      <c r="Q258" s="678"/>
      <c r="R258" s="662"/>
      <c r="S258" s="678">
        <v>0</v>
      </c>
      <c r="T258" s="745"/>
      <c r="U258" s="701">
        <v>0</v>
      </c>
    </row>
    <row r="259" spans="1:21" ht="14.4" customHeight="1" x14ac:dyDescent="0.3">
      <c r="A259" s="661">
        <v>22</v>
      </c>
      <c r="B259" s="662" t="s">
        <v>522</v>
      </c>
      <c r="C259" s="662" t="s">
        <v>1061</v>
      </c>
      <c r="D259" s="743" t="s">
        <v>1625</v>
      </c>
      <c r="E259" s="744" t="s">
        <v>1070</v>
      </c>
      <c r="F259" s="662" t="s">
        <v>1058</v>
      </c>
      <c r="G259" s="662" t="s">
        <v>1484</v>
      </c>
      <c r="H259" s="662" t="s">
        <v>523</v>
      </c>
      <c r="I259" s="662" t="s">
        <v>1485</v>
      </c>
      <c r="J259" s="662" t="s">
        <v>1486</v>
      </c>
      <c r="K259" s="662" t="s">
        <v>1487</v>
      </c>
      <c r="L259" s="663">
        <v>0</v>
      </c>
      <c r="M259" s="663">
        <v>0</v>
      </c>
      <c r="N259" s="662">
        <v>1</v>
      </c>
      <c r="O259" s="745">
        <v>1</v>
      </c>
      <c r="P259" s="663">
        <v>0</v>
      </c>
      <c r="Q259" s="678"/>
      <c r="R259" s="662">
        <v>1</v>
      </c>
      <c r="S259" s="678">
        <v>1</v>
      </c>
      <c r="T259" s="745">
        <v>1</v>
      </c>
      <c r="U259" s="701">
        <v>1</v>
      </c>
    </row>
    <row r="260" spans="1:21" ht="14.4" customHeight="1" x14ac:dyDescent="0.3">
      <c r="A260" s="661">
        <v>22</v>
      </c>
      <c r="B260" s="662" t="s">
        <v>522</v>
      </c>
      <c r="C260" s="662" t="s">
        <v>1061</v>
      </c>
      <c r="D260" s="743" t="s">
        <v>1625</v>
      </c>
      <c r="E260" s="744" t="s">
        <v>1070</v>
      </c>
      <c r="F260" s="662" t="s">
        <v>1058</v>
      </c>
      <c r="G260" s="662" t="s">
        <v>1139</v>
      </c>
      <c r="H260" s="662" t="s">
        <v>523</v>
      </c>
      <c r="I260" s="662" t="s">
        <v>1488</v>
      </c>
      <c r="J260" s="662" t="s">
        <v>1489</v>
      </c>
      <c r="K260" s="662" t="s">
        <v>1490</v>
      </c>
      <c r="L260" s="663">
        <v>22.44</v>
      </c>
      <c r="M260" s="663">
        <v>22.44</v>
      </c>
      <c r="N260" s="662">
        <v>1</v>
      </c>
      <c r="O260" s="745">
        <v>1</v>
      </c>
      <c r="P260" s="663">
        <v>22.44</v>
      </c>
      <c r="Q260" s="678">
        <v>1</v>
      </c>
      <c r="R260" s="662">
        <v>1</v>
      </c>
      <c r="S260" s="678">
        <v>1</v>
      </c>
      <c r="T260" s="745">
        <v>1</v>
      </c>
      <c r="U260" s="701">
        <v>1</v>
      </c>
    </row>
    <row r="261" spans="1:21" ht="14.4" customHeight="1" x14ac:dyDescent="0.3">
      <c r="A261" s="661">
        <v>22</v>
      </c>
      <c r="B261" s="662" t="s">
        <v>522</v>
      </c>
      <c r="C261" s="662" t="s">
        <v>1061</v>
      </c>
      <c r="D261" s="743" t="s">
        <v>1625</v>
      </c>
      <c r="E261" s="744" t="s">
        <v>1070</v>
      </c>
      <c r="F261" s="662" t="s">
        <v>1058</v>
      </c>
      <c r="G261" s="662" t="s">
        <v>1491</v>
      </c>
      <c r="H261" s="662" t="s">
        <v>523</v>
      </c>
      <c r="I261" s="662" t="s">
        <v>1492</v>
      </c>
      <c r="J261" s="662" t="s">
        <v>1493</v>
      </c>
      <c r="K261" s="662" t="s">
        <v>1494</v>
      </c>
      <c r="L261" s="663">
        <v>87.89</v>
      </c>
      <c r="M261" s="663">
        <v>175.78</v>
      </c>
      <c r="N261" s="662">
        <v>2</v>
      </c>
      <c r="O261" s="745">
        <v>0.5</v>
      </c>
      <c r="P261" s="663">
        <v>175.78</v>
      </c>
      <c r="Q261" s="678">
        <v>1</v>
      </c>
      <c r="R261" s="662">
        <v>2</v>
      </c>
      <c r="S261" s="678">
        <v>1</v>
      </c>
      <c r="T261" s="745">
        <v>0.5</v>
      </c>
      <c r="U261" s="701">
        <v>1</v>
      </c>
    </row>
    <row r="262" spans="1:21" ht="14.4" customHeight="1" x14ac:dyDescent="0.3">
      <c r="A262" s="661">
        <v>22</v>
      </c>
      <c r="B262" s="662" t="s">
        <v>522</v>
      </c>
      <c r="C262" s="662" t="s">
        <v>1061</v>
      </c>
      <c r="D262" s="743" t="s">
        <v>1625</v>
      </c>
      <c r="E262" s="744" t="s">
        <v>1070</v>
      </c>
      <c r="F262" s="662" t="s">
        <v>1058</v>
      </c>
      <c r="G262" s="662" t="s">
        <v>1402</v>
      </c>
      <c r="H262" s="662" t="s">
        <v>523</v>
      </c>
      <c r="I262" s="662" t="s">
        <v>1495</v>
      </c>
      <c r="J262" s="662" t="s">
        <v>1496</v>
      </c>
      <c r="K262" s="662" t="s">
        <v>1497</v>
      </c>
      <c r="L262" s="663">
        <v>0</v>
      </c>
      <c r="M262" s="663">
        <v>0</v>
      </c>
      <c r="N262" s="662">
        <v>1</v>
      </c>
      <c r="O262" s="745">
        <v>1</v>
      </c>
      <c r="P262" s="663"/>
      <c r="Q262" s="678"/>
      <c r="R262" s="662"/>
      <c r="S262" s="678">
        <v>0</v>
      </c>
      <c r="T262" s="745"/>
      <c r="U262" s="701">
        <v>0</v>
      </c>
    </row>
    <row r="263" spans="1:21" ht="14.4" customHeight="1" x14ac:dyDescent="0.3">
      <c r="A263" s="661">
        <v>22</v>
      </c>
      <c r="B263" s="662" t="s">
        <v>522</v>
      </c>
      <c r="C263" s="662" t="s">
        <v>1061</v>
      </c>
      <c r="D263" s="743" t="s">
        <v>1625</v>
      </c>
      <c r="E263" s="744" t="s">
        <v>1070</v>
      </c>
      <c r="F263" s="662" t="s">
        <v>1058</v>
      </c>
      <c r="G263" s="662" t="s">
        <v>1323</v>
      </c>
      <c r="H263" s="662" t="s">
        <v>523</v>
      </c>
      <c r="I263" s="662" t="s">
        <v>1332</v>
      </c>
      <c r="J263" s="662" t="s">
        <v>1330</v>
      </c>
      <c r="K263" s="662" t="s">
        <v>1156</v>
      </c>
      <c r="L263" s="663">
        <v>0</v>
      </c>
      <c r="M263" s="663">
        <v>0</v>
      </c>
      <c r="N263" s="662">
        <v>2</v>
      </c>
      <c r="O263" s="745">
        <v>2</v>
      </c>
      <c r="P263" s="663"/>
      <c r="Q263" s="678"/>
      <c r="R263" s="662"/>
      <c r="S263" s="678">
        <v>0</v>
      </c>
      <c r="T263" s="745"/>
      <c r="U263" s="701">
        <v>0</v>
      </c>
    </row>
    <row r="264" spans="1:21" ht="14.4" customHeight="1" x14ac:dyDescent="0.3">
      <c r="A264" s="661">
        <v>22</v>
      </c>
      <c r="B264" s="662" t="s">
        <v>522</v>
      </c>
      <c r="C264" s="662" t="s">
        <v>1061</v>
      </c>
      <c r="D264" s="743" t="s">
        <v>1625</v>
      </c>
      <c r="E264" s="744" t="s">
        <v>1070</v>
      </c>
      <c r="F264" s="662" t="s">
        <v>1058</v>
      </c>
      <c r="G264" s="662" t="s">
        <v>1323</v>
      </c>
      <c r="H264" s="662" t="s">
        <v>523</v>
      </c>
      <c r="I264" s="662" t="s">
        <v>1333</v>
      </c>
      <c r="J264" s="662" t="s">
        <v>1334</v>
      </c>
      <c r="K264" s="662" t="s">
        <v>1036</v>
      </c>
      <c r="L264" s="663">
        <v>0</v>
      </c>
      <c r="M264" s="663">
        <v>0</v>
      </c>
      <c r="N264" s="662">
        <v>1</v>
      </c>
      <c r="O264" s="745">
        <v>1</v>
      </c>
      <c r="P264" s="663"/>
      <c r="Q264" s="678"/>
      <c r="R264" s="662"/>
      <c r="S264" s="678">
        <v>0</v>
      </c>
      <c r="T264" s="745"/>
      <c r="U264" s="701">
        <v>0</v>
      </c>
    </row>
    <row r="265" spans="1:21" ht="14.4" customHeight="1" x14ac:dyDescent="0.3">
      <c r="A265" s="661">
        <v>22</v>
      </c>
      <c r="B265" s="662" t="s">
        <v>522</v>
      </c>
      <c r="C265" s="662" t="s">
        <v>1061</v>
      </c>
      <c r="D265" s="743" t="s">
        <v>1625</v>
      </c>
      <c r="E265" s="744" t="s">
        <v>1070</v>
      </c>
      <c r="F265" s="662" t="s">
        <v>1058</v>
      </c>
      <c r="G265" s="662" t="s">
        <v>1323</v>
      </c>
      <c r="H265" s="662" t="s">
        <v>523</v>
      </c>
      <c r="I265" s="662" t="s">
        <v>723</v>
      </c>
      <c r="J265" s="662" t="s">
        <v>1334</v>
      </c>
      <c r="K265" s="662" t="s">
        <v>1122</v>
      </c>
      <c r="L265" s="663">
        <v>0</v>
      </c>
      <c r="M265" s="663">
        <v>0</v>
      </c>
      <c r="N265" s="662">
        <v>1</v>
      </c>
      <c r="O265" s="745">
        <v>1</v>
      </c>
      <c r="P265" s="663">
        <v>0</v>
      </c>
      <c r="Q265" s="678"/>
      <c r="R265" s="662">
        <v>1</v>
      </c>
      <c r="S265" s="678">
        <v>1</v>
      </c>
      <c r="T265" s="745">
        <v>1</v>
      </c>
      <c r="U265" s="701">
        <v>1</v>
      </c>
    </row>
    <row r="266" spans="1:21" ht="14.4" customHeight="1" x14ac:dyDescent="0.3">
      <c r="A266" s="661">
        <v>22</v>
      </c>
      <c r="B266" s="662" t="s">
        <v>522</v>
      </c>
      <c r="C266" s="662" t="s">
        <v>1061</v>
      </c>
      <c r="D266" s="743" t="s">
        <v>1625</v>
      </c>
      <c r="E266" s="744" t="s">
        <v>1070</v>
      </c>
      <c r="F266" s="662" t="s">
        <v>1058</v>
      </c>
      <c r="G266" s="662" t="s">
        <v>1498</v>
      </c>
      <c r="H266" s="662" t="s">
        <v>523</v>
      </c>
      <c r="I266" s="662" t="s">
        <v>1499</v>
      </c>
      <c r="J266" s="662" t="s">
        <v>1500</v>
      </c>
      <c r="K266" s="662" t="s">
        <v>1501</v>
      </c>
      <c r="L266" s="663">
        <v>0</v>
      </c>
      <c r="M266" s="663">
        <v>0</v>
      </c>
      <c r="N266" s="662">
        <v>3</v>
      </c>
      <c r="O266" s="745">
        <v>3</v>
      </c>
      <c r="P266" s="663">
        <v>0</v>
      </c>
      <c r="Q266" s="678"/>
      <c r="R266" s="662">
        <v>3</v>
      </c>
      <c r="S266" s="678">
        <v>1</v>
      </c>
      <c r="T266" s="745">
        <v>3</v>
      </c>
      <c r="U266" s="701">
        <v>1</v>
      </c>
    </row>
    <row r="267" spans="1:21" ht="14.4" customHeight="1" x14ac:dyDescent="0.3">
      <c r="A267" s="661">
        <v>22</v>
      </c>
      <c r="B267" s="662" t="s">
        <v>522</v>
      </c>
      <c r="C267" s="662" t="s">
        <v>1061</v>
      </c>
      <c r="D267" s="743" t="s">
        <v>1625</v>
      </c>
      <c r="E267" s="744" t="s">
        <v>1070</v>
      </c>
      <c r="F267" s="662" t="s">
        <v>1058</v>
      </c>
      <c r="G267" s="662" t="s">
        <v>1337</v>
      </c>
      <c r="H267" s="662" t="s">
        <v>753</v>
      </c>
      <c r="I267" s="662" t="s">
        <v>1338</v>
      </c>
      <c r="J267" s="662" t="s">
        <v>1339</v>
      </c>
      <c r="K267" s="662" t="s">
        <v>1340</v>
      </c>
      <c r="L267" s="663">
        <v>133.94</v>
      </c>
      <c r="M267" s="663">
        <v>267.88</v>
      </c>
      <c r="N267" s="662">
        <v>2</v>
      </c>
      <c r="O267" s="745">
        <v>0.5</v>
      </c>
      <c r="P267" s="663">
        <v>267.88</v>
      </c>
      <c r="Q267" s="678">
        <v>1</v>
      </c>
      <c r="R267" s="662">
        <v>2</v>
      </c>
      <c r="S267" s="678">
        <v>1</v>
      </c>
      <c r="T267" s="745">
        <v>0.5</v>
      </c>
      <c r="U267" s="701">
        <v>1</v>
      </c>
    </row>
    <row r="268" spans="1:21" ht="14.4" customHeight="1" x14ac:dyDescent="0.3">
      <c r="A268" s="661">
        <v>22</v>
      </c>
      <c r="B268" s="662" t="s">
        <v>522</v>
      </c>
      <c r="C268" s="662" t="s">
        <v>1061</v>
      </c>
      <c r="D268" s="743" t="s">
        <v>1625</v>
      </c>
      <c r="E268" s="744" t="s">
        <v>1070</v>
      </c>
      <c r="F268" s="662" t="s">
        <v>1058</v>
      </c>
      <c r="G268" s="662" t="s">
        <v>1341</v>
      </c>
      <c r="H268" s="662" t="s">
        <v>523</v>
      </c>
      <c r="I268" s="662" t="s">
        <v>1342</v>
      </c>
      <c r="J268" s="662" t="s">
        <v>1343</v>
      </c>
      <c r="K268" s="662" t="s">
        <v>1344</v>
      </c>
      <c r="L268" s="663">
        <v>0</v>
      </c>
      <c r="M268" s="663">
        <v>0</v>
      </c>
      <c r="N268" s="662">
        <v>16</v>
      </c>
      <c r="O268" s="745">
        <v>8</v>
      </c>
      <c r="P268" s="663">
        <v>0</v>
      </c>
      <c r="Q268" s="678"/>
      <c r="R268" s="662">
        <v>14</v>
      </c>
      <c r="S268" s="678">
        <v>0.875</v>
      </c>
      <c r="T268" s="745">
        <v>7</v>
      </c>
      <c r="U268" s="701">
        <v>0.875</v>
      </c>
    </row>
    <row r="269" spans="1:21" ht="14.4" customHeight="1" x14ac:dyDescent="0.3">
      <c r="A269" s="661">
        <v>22</v>
      </c>
      <c r="B269" s="662" t="s">
        <v>522</v>
      </c>
      <c r="C269" s="662" t="s">
        <v>1061</v>
      </c>
      <c r="D269" s="743" t="s">
        <v>1625</v>
      </c>
      <c r="E269" s="744" t="s">
        <v>1071</v>
      </c>
      <c r="F269" s="662" t="s">
        <v>1058</v>
      </c>
      <c r="G269" s="662" t="s">
        <v>1143</v>
      </c>
      <c r="H269" s="662" t="s">
        <v>753</v>
      </c>
      <c r="I269" s="662" t="s">
        <v>791</v>
      </c>
      <c r="J269" s="662" t="s">
        <v>1031</v>
      </c>
      <c r="K269" s="662" t="s">
        <v>1032</v>
      </c>
      <c r="L269" s="663">
        <v>154.36000000000001</v>
      </c>
      <c r="M269" s="663">
        <v>154.36000000000001</v>
      </c>
      <c r="N269" s="662">
        <v>1</v>
      </c>
      <c r="O269" s="745">
        <v>1</v>
      </c>
      <c r="P269" s="663">
        <v>154.36000000000001</v>
      </c>
      <c r="Q269" s="678">
        <v>1</v>
      </c>
      <c r="R269" s="662">
        <v>1</v>
      </c>
      <c r="S269" s="678">
        <v>1</v>
      </c>
      <c r="T269" s="745">
        <v>1</v>
      </c>
      <c r="U269" s="701">
        <v>1</v>
      </c>
    </row>
    <row r="270" spans="1:21" ht="14.4" customHeight="1" x14ac:dyDescent="0.3">
      <c r="A270" s="661">
        <v>22</v>
      </c>
      <c r="B270" s="662" t="s">
        <v>522</v>
      </c>
      <c r="C270" s="662" t="s">
        <v>1061</v>
      </c>
      <c r="D270" s="743" t="s">
        <v>1625</v>
      </c>
      <c r="E270" s="744" t="s">
        <v>1071</v>
      </c>
      <c r="F270" s="662" t="s">
        <v>1058</v>
      </c>
      <c r="G270" s="662" t="s">
        <v>1193</v>
      </c>
      <c r="H270" s="662" t="s">
        <v>753</v>
      </c>
      <c r="I270" s="662" t="s">
        <v>1502</v>
      </c>
      <c r="J270" s="662" t="s">
        <v>1503</v>
      </c>
      <c r="K270" s="662" t="s">
        <v>1177</v>
      </c>
      <c r="L270" s="663">
        <v>207.45</v>
      </c>
      <c r="M270" s="663">
        <v>207.45</v>
      </c>
      <c r="N270" s="662">
        <v>1</v>
      </c>
      <c r="O270" s="745">
        <v>1</v>
      </c>
      <c r="P270" s="663">
        <v>207.45</v>
      </c>
      <c r="Q270" s="678">
        <v>1</v>
      </c>
      <c r="R270" s="662">
        <v>1</v>
      </c>
      <c r="S270" s="678">
        <v>1</v>
      </c>
      <c r="T270" s="745">
        <v>1</v>
      </c>
      <c r="U270" s="701">
        <v>1</v>
      </c>
    </row>
    <row r="271" spans="1:21" ht="14.4" customHeight="1" x14ac:dyDescent="0.3">
      <c r="A271" s="661">
        <v>22</v>
      </c>
      <c r="B271" s="662" t="s">
        <v>522</v>
      </c>
      <c r="C271" s="662" t="s">
        <v>1061</v>
      </c>
      <c r="D271" s="743" t="s">
        <v>1625</v>
      </c>
      <c r="E271" s="744" t="s">
        <v>1071</v>
      </c>
      <c r="F271" s="662" t="s">
        <v>1058</v>
      </c>
      <c r="G271" s="662" t="s">
        <v>1504</v>
      </c>
      <c r="H271" s="662" t="s">
        <v>523</v>
      </c>
      <c r="I271" s="662" t="s">
        <v>1505</v>
      </c>
      <c r="J271" s="662" t="s">
        <v>1506</v>
      </c>
      <c r="K271" s="662" t="s">
        <v>1507</v>
      </c>
      <c r="L271" s="663">
        <v>90.95</v>
      </c>
      <c r="M271" s="663">
        <v>90.95</v>
      </c>
      <c r="N271" s="662">
        <v>1</v>
      </c>
      <c r="O271" s="745">
        <v>1</v>
      </c>
      <c r="P271" s="663">
        <v>90.95</v>
      </c>
      <c r="Q271" s="678">
        <v>1</v>
      </c>
      <c r="R271" s="662">
        <v>1</v>
      </c>
      <c r="S271" s="678">
        <v>1</v>
      </c>
      <c r="T271" s="745">
        <v>1</v>
      </c>
      <c r="U271" s="701">
        <v>1</v>
      </c>
    </row>
    <row r="272" spans="1:21" ht="14.4" customHeight="1" x14ac:dyDescent="0.3">
      <c r="A272" s="661">
        <v>22</v>
      </c>
      <c r="B272" s="662" t="s">
        <v>522</v>
      </c>
      <c r="C272" s="662" t="s">
        <v>1061</v>
      </c>
      <c r="D272" s="743" t="s">
        <v>1625</v>
      </c>
      <c r="E272" s="744" t="s">
        <v>1071</v>
      </c>
      <c r="F272" s="662" t="s">
        <v>1058</v>
      </c>
      <c r="G272" s="662" t="s">
        <v>1508</v>
      </c>
      <c r="H272" s="662" t="s">
        <v>523</v>
      </c>
      <c r="I272" s="662" t="s">
        <v>1509</v>
      </c>
      <c r="J272" s="662" t="s">
        <v>1510</v>
      </c>
      <c r="K272" s="662" t="s">
        <v>1511</v>
      </c>
      <c r="L272" s="663">
        <v>227.8</v>
      </c>
      <c r="M272" s="663">
        <v>227.8</v>
      </c>
      <c r="N272" s="662">
        <v>1</v>
      </c>
      <c r="O272" s="745">
        <v>1</v>
      </c>
      <c r="P272" s="663">
        <v>227.8</v>
      </c>
      <c r="Q272" s="678">
        <v>1</v>
      </c>
      <c r="R272" s="662">
        <v>1</v>
      </c>
      <c r="S272" s="678">
        <v>1</v>
      </c>
      <c r="T272" s="745">
        <v>1</v>
      </c>
      <c r="U272" s="701">
        <v>1</v>
      </c>
    </row>
    <row r="273" spans="1:21" ht="14.4" customHeight="1" x14ac:dyDescent="0.3">
      <c r="A273" s="661">
        <v>22</v>
      </c>
      <c r="B273" s="662" t="s">
        <v>522</v>
      </c>
      <c r="C273" s="662" t="s">
        <v>1061</v>
      </c>
      <c r="D273" s="743" t="s">
        <v>1625</v>
      </c>
      <c r="E273" s="744" t="s">
        <v>1071</v>
      </c>
      <c r="F273" s="662" t="s">
        <v>1058</v>
      </c>
      <c r="G273" s="662" t="s">
        <v>1508</v>
      </c>
      <c r="H273" s="662" t="s">
        <v>523</v>
      </c>
      <c r="I273" s="662" t="s">
        <v>1512</v>
      </c>
      <c r="J273" s="662" t="s">
        <v>1510</v>
      </c>
      <c r="K273" s="662" t="s">
        <v>1513</v>
      </c>
      <c r="L273" s="663">
        <v>0</v>
      </c>
      <c r="M273" s="663">
        <v>0</v>
      </c>
      <c r="N273" s="662">
        <v>1</v>
      </c>
      <c r="O273" s="745">
        <v>1</v>
      </c>
      <c r="P273" s="663">
        <v>0</v>
      </c>
      <c r="Q273" s="678"/>
      <c r="R273" s="662">
        <v>1</v>
      </c>
      <c r="S273" s="678">
        <v>1</v>
      </c>
      <c r="T273" s="745">
        <v>1</v>
      </c>
      <c r="U273" s="701">
        <v>1</v>
      </c>
    </row>
    <row r="274" spans="1:21" ht="14.4" customHeight="1" x14ac:dyDescent="0.3">
      <c r="A274" s="661">
        <v>22</v>
      </c>
      <c r="B274" s="662" t="s">
        <v>522</v>
      </c>
      <c r="C274" s="662" t="s">
        <v>1061</v>
      </c>
      <c r="D274" s="743" t="s">
        <v>1625</v>
      </c>
      <c r="E274" s="744" t="s">
        <v>1072</v>
      </c>
      <c r="F274" s="662" t="s">
        <v>1058</v>
      </c>
      <c r="G274" s="662" t="s">
        <v>1077</v>
      </c>
      <c r="H274" s="662" t="s">
        <v>523</v>
      </c>
      <c r="I274" s="662" t="s">
        <v>1078</v>
      </c>
      <c r="J274" s="662" t="s">
        <v>1079</v>
      </c>
      <c r="K274" s="662"/>
      <c r="L274" s="663">
        <v>0</v>
      </c>
      <c r="M274" s="663">
        <v>0</v>
      </c>
      <c r="N274" s="662">
        <v>1</v>
      </c>
      <c r="O274" s="745">
        <v>1</v>
      </c>
      <c r="P274" s="663">
        <v>0</v>
      </c>
      <c r="Q274" s="678"/>
      <c r="R274" s="662">
        <v>1</v>
      </c>
      <c r="S274" s="678">
        <v>1</v>
      </c>
      <c r="T274" s="745">
        <v>1</v>
      </c>
      <c r="U274" s="701">
        <v>1</v>
      </c>
    </row>
    <row r="275" spans="1:21" ht="14.4" customHeight="1" x14ac:dyDescent="0.3">
      <c r="A275" s="661">
        <v>22</v>
      </c>
      <c r="B275" s="662" t="s">
        <v>522</v>
      </c>
      <c r="C275" s="662" t="s">
        <v>1061</v>
      </c>
      <c r="D275" s="743" t="s">
        <v>1625</v>
      </c>
      <c r="E275" s="744" t="s">
        <v>1072</v>
      </c>
      <c r="F275" s="662" t="s">
        <v>1058</v>
      </c>
      <c r="G275" s="662" t="s">
        <v>1080</v>
      </c>
      <c r="H275" s="662" t="s">
        <v>753</v>
      </c>
      <c r="I275" s="662" t="s">
        <v>1081</v>
      </c>
      <c r="J275" s="662" t="s">
        <v>1023</v>
      </c>
      <c r="K275" s="662" t="s">
        <v>1082</v>
      </c>
      <c r="L275" s="663">
        <v>0</v>
      </c>
      <c r="M275" s="663">
        <v>0</v>
      </c>
      <c r="N275" s="662">
        <v>1</v>
      </c>
      <c r="O275" s="745">
        <v>1</v>
      </c>
      <c r="P275" s="663"/>
      <c r="Q275" s="678"/>
      <c r="R275" s="662"/>
      <c r="S275" s="678">
        <v>0</v>
      </c>
      <c r="T275" s="745"/>
      <c r="U275" s="701">
        <v>0</v>
      </c>
    </row>
    <row r="276" spans="1:21" ht="14.4" customHeight="1" x14ac:dyDescent="0.3">
      <c r="A276" s="661">
        <v>22</v>
      </c>
      <c r="B276" s="662" t="s">
        <v>522</v>
      </c>
      <c r="C276" s="662" t="s">
        <v>1061</v>
      </c>
      <c r="D276" s="743" t="s">
        <v>1625</v>
      </c>
      <c r="E276" s="744" t="s">
        <v>1072</v>
      </c>
      <c r="F276" s="662" t="s">
        <v>1058</v>
      </c>
      <c r="G276" s="662" t="s">
        <v>1080</v>
      </c>
      <c r="H276" s="662" t="s">
        <v>753</v>
      </c>
      <c r="I276" s="662" t="s">
        <v>783</v>
      </c>
      <c r="J276" s="662" t="s">
        <v>784</v>
      </c>
      <c r="K276" s="662" t="s">
        <v>1025</v>
      </c>
      <c r="L276" s="663">
        <v>98.78</v>
      </c>
      <c r="M276" s="663">
        <v>197.56</v>
      </c>
      <c r="N276" s="662">
        <v>2</v>
      </c>
      <c r="O276" s="745">
        <v>1</v>
      </c>
      <c r="P276" s="663">
        <v>197.56</v>
      </c>
      <c r="Q276" s="678">
        <v>1</v>
      </c>
      <c r="R276" s="662">
        <v>2</v>
      </c>
      <c r="S276" s="678">
        <v>1</v>
      </c>
      <c r="T276" s="745">
        <v>1</v>
      </c>
      <c r="U276" s="701">
        <v>1</v>
      </c>
    </row>
    <row r="277" spans="1:21" ht="14.4" customHeight="1" x14ac:dyDescent="0.3">
      <c r="A277" s="661">
        <v>22</v>
      </c>
      <c r="B277" s="662" t="s">
        <v>522</v>
      </c>
      <c r="C277" s="662" t="s">
        <v>1061</v>
      </c>
      <c r="D277" s="743" t="s">
        <v>1625</v>
      </c>
      <c r="E277" s="744" t="s">
        <v>1072</v>
      </c>
      <c r="F277" s="662" t="s">
        <v>1058</v>
      </c>
      <c r="G277" s="662" t="s">
        <v>1080</v>
      </c>
      <c r="H277" s="662" t="s">
        <v>753</v>
      </c>
      <c r="I277" s="662" t="s">
        <v>1089</v>
      </c>
      <c r="J277" s="662" t="s">
        <v>1090</v>
      </c>
      <c r="K277" s="662" t="s">
        <v>1091</v>
      </c>
      <c r="L277" s="663">
        <v>118.54</v>
      </c>
      <c r="M277" s="663">
        <v>355.62</v>
      </c>
      <c r="N277" s="662">
        <v>3</v>
      </c>
      <c r="O277" s="745">
        <v>2.5</v>
      </c>
      <c r="P277" s="663">
        <v>355.62</v>
      </c>
      <c r="Q277" s="678">
        <v>1</v>
      </c>
      <c r="R277" s="662">
        <v>3</v>
      </c>
      <c r="S277" s="678">
        <v>1</v>
      </c>
      <c r="T277" s="745">
        <v>2.5</v>
      </c>
      <c r="U277" s="701">
        <v>1</v>
      </c>
    </row>
    <row r="278" spans="1:21" ht="14.4" customHeight="1" x14ac:dyDescent="0.3">
      <c r="A278" s="661">
        <v>22</v>
      </c>
      <c r="B278" s="662" t="s">
        <v>522</v>
      </c>
      <c r="C278" s="662" t="s">
        <v>1061</v>
      </c>
      <c r="D278" s="743" t="s">
        <v>1625</v>
      </c>
      <c r="E278" s="744" t="s">
        <v>1072</v>
      </c>
      <c r="F278" s="662" t="s">
        <v>1058</v>
      </c>
      <c r="G278" s="662" t="s">
        <v>1080</v>
      </c>
      <c r="H278" s="662" t="s">
        <v>753</v>
      </c>
      <c r="I278" s="662" t="s">
        <v>1092</v>
      </c>
      <c r="J278" s="662" t="s">
        <v>1093</v>
      </c>
      <c r="K278" s="662" t="s">
        <v>1094</v>
      </c>
      <c r="L278" s="663">
        <v>59.27</v>
      </c>
      <c r="M278" s="663">
        <v>296.35000000000002</v>
      </c>
      <c r="N278" s="662">
        <v>5</v>
      </c>
      <c r="O278" s="745">
        <v>4</v>
      </c>
      <c r="P278" s="663">
        <v>118.54</v>
      </c>
      <c r="Q278" s="678">
        <v>0.39999999999999997</v>
      </c>
      <c r="R278" s="662">
        <v>2</v>
      </c>
      <c r="S278" s="678">
        <v>0.4</v>
      </c>
      <c r="T278" s="745">
        <v>1.5</v>
      </c>
      <c r="U278" s="701">
        <v>0.375</v>
      </c>
    </row>
    <row r="279" spans="1:21" ht="14.4" customHeight="1" x14ac:dyDescent="0.3">
      <c r="A279" s="661">
        <v>22</v>
      </c>
      <c r="B279" s="662" t="s">
        <v>522</v>
      </c>
      <c r="C279" s="662" t="s">
        <v>1061</v>
      </c>
      <c r="D279" s="743" t="s">
        <v>1625</v>
      </c>
      <c r="E279" s="744" t="s">
        <v>1072</v>
      </c>
      <c r="F279" s="662" t="s">
        <v>1058</v>
      </c>
      <c r="G279" s="662" t="s">
        <v>1080</v>
      </c>
      <c r="H279" s="662" t="s">
        <v>753</v>
      </c>
      <c r="I279" s="662" t="s">
        <v>786</v>
      </c>
      <c r="J279" s="662" t="s">
        <v>787</v>
      </c>
      <c r="K279" s="662" t="s">
        <v>1027</v>
      </c>
      <c r="L279" s="663">
        <v>79.03</v>
      </c>
      <c r="M279" s="663">
        <v>237.09</v>
      </c>
      <c r="N279" s="662">
        <v>3</v>
      </c>
      <c r="O279" s="745">
        <v>3</v>
      </c>
      <c r="P279" s="663">
        <v>158.06</v>
      </c>
      <c r="Q279" s="678">
        <v>0.66666666666666663</v>
      </c>
      <c r="R279" s="662">
        <v>2</v>
      </c>
      <c r="S279" s="678">
        <v>0.66666666666666663</v>
      </c>
      <c r="T279" s="745">
        <v>2</v>
      </c>
      <c r="U279" s="701">
        <v>0.66666666666666663</v>
      </c>
    </row>
    <row r="280" spans="1:21" ht="14.4" customHeight="1" x14ac:dyDescent="0.3">
      <c r="A280" s="661">
        <v>22</v>
      </c>
      <c r="B280" s="662" t="s">
        <v>522</v>
      </c>
      <c r="C280" s="662" t="s">
        <v>1061</v>
      </c>
      <c r="D280" s="743" t="s">
        <v>1625</v>
      </c>
      <c r="E280" s="744" t="s">
        <v>1072</v>
      </c>
      <c r="F280" s="662" t="s">
        <v>1058</v>
      </c>
      <c r="G280" s="662" t="s">
        <v>1080</v>
      </c>
      <c r="H280" s="662" t="s">
        <v>753</v>
      </c>
      <c r="I280" s="662" t="s">
        <v>1095</v>
      </c>
      <c r="J280" s="662" t="s">
        <v>1023</v>
      </c>
      <c r="K280" s="662" t="s">
        <v>1096</v>
      </c>
      <c r="L280" s="663">
        <v>59.27</v>
      </c>
      <c r="M280" s="663">
        <v>59.27</v>
      </c>
      <c r="N280" s="662">
        <v>1</v>
      </c>
      <c r="O280" s="745">
        <v>1</v>
      </c>
      <c r="P280" s="663">
        <v>59.27</v>
      </c>
      <c r="Q280" s="678">
        <v>1</v>
      </c>
      <c r="R280" s="662">
        <v>1</v>
      </c>
      <c r="S280" s="678">
        <v>1</v>
      </c>
      <c r="T280" s="745">
        <v>1</v>
      </c>
      <c r="U280" s="701">
        <v>1</v>
      </c>
    </row>
    <row r="281" spans="1:21" ht="14.4" customHeight="1" x14ac:dyDescent="0.3">
      <c r="A281" s="661">
        <v>22</v>
      </c>
      <c r="B281" s="662" t="s">
        <v>522</v>
      </c>
      <c r="C281" s="662" t="s">
        <v>1061</v>
      </c>
      <c r="D281" s="743" t="s">
        <v>1625</v>
      </c>
      <c r="E281" s="744" t="s">
        <v>1072</v>
      </c>
      <c r="F281" s="662" t="s">
        <v>1058</v>
      </c>
      <c r="G281" s="662" t="s">
        <v>1080</v>
      </c>
      <c r="H281" s="662" t="s">
        <v>523</v>
      </c>
      <c r="I281" s="662" t="s">
        <v>1101</v>
      </c>
      <c r="J281" s="662" t="s">
        <v>1023</v>
      </c>
      <c r="K281" s="662" t="s">
        <v>1102</v>
      </c>
      <c r="L281" s="663">
        <v>79.03</v>
      </c>
      <c r="M281" s="663">
        <v>79.03</v>
      </c>
      <c r="N281" s="662">
        <v>1</v>
      </c>
      <c r="O281" s="745">
        <v>1</v>
      </c>
      <c r="P281" s="663">
        <v>79.03</v>
      </c>
      <c r="Q281" s="678">
        <v>1</v>
      </c>
      <c r="R281" s="662">
        <v>1</v>
      </c>
      <c r="S281" s="678">
        <v>1</v>
      </c>
      <c r="T281" s="745">
        <v>1</v>
      </c>
      <c r="U281" s="701">
        <v>1</v>
      </c>
    </row>
    <row r="282" spans="1:21" ht="14.4" customHeight="1" x14ac:dyDescent="0.3">
      <c r="A282" s="661">
        <v>22</v>
      </c>
      <c r="B282" s="662" t="s">
        <v>522</v>
      </c>
      <c r="C282" s="662" t="s">
        <v>1061</v>
      </c>
      <c r="D282" s="743" t="s">
        <v>1625</v>
      </c>
      <c r="E282" s="744" t="s">
        <v>1072</v>
      </c>
      <c r="F282" s="662" t="s">
        <v>1058</v>
      </c>
      <c r="G282" s="662" t="s">
        <v>1080</v>
      </c>
      <c r="H282" s="662" t="s">
        <v>753</v>
      </c>
      <c r="I282" s="662" t="s">
        <v>780</v>
      </c>
      <c r="J282" s="662" t="s">
        <v>781</v>
      </c>
      <c r="K282" s="662" t="s">
        <v>1026</v>
      </c>
      <c r="L282" s="663">
        <v>46.07</v>
      </c>
      <c r="M282" s="663">
        <v>552.84</v>
      </c>
      <c r="N282" s="662">
        <v>12</v>
      </c>
      <c r="O282" s="745">
        <v>7.5</v>
      </c>
      <c r="P282" s="663">
        <v>322.49</v>
      </c>
      <c r="Q282" s="678">
        <v>0.58333333333333337</v>
      </c>
      <c r="R282" s="662">
        <v>7</v>
      </c>
      <c r="S282" s="678">
        <v>0.58333333333333337</v>
      </c>
      <c r="T282" s="745">
        <v>6</v>
      </c>
      <c r="U282" s="701">
        <v>0.8</v>
      </c>
    </row>
    <row r="283" spans="1:21" ht="14.4" customHeight="1" x14ac:dyDescent="0.3">
      <c r="A283" s="661">
        <v>22</v>
      </c>
      <c r="B283" s="662" t="s">
        <v>522</v>
      </c>
      <c r="C283" s="662" t="s">
        <v>1061</v>
      </c>
      <c r="D283" s="743" t="s">
        <v>1625</v>
      </c>
      <c r="E283" s="744" t="s">
        <v>1072</v>
      </c>
      <c r="F283" s="662" t="s">
        <v>1058</v>
      </c>
      <c r="G283" s="662" t="s">
        <v>1080</v>
      </c>
      <c r="H283" s="662" t="s">
        <v>523</v>
      </c>
      <c r="I283" s="662" t="s">
        <v>1149</v>
      </c>
      <c r="J283" s="662" t="s">
        <v>1150</v>
      </c>
      <c r="K283" s="662" t="s">
        <v>1102</v>
      </c>
      <c r="L283" s="663">
        <v>79.03</v>
      </c>
      <c r="M283" s="663">
        <v>237.09</v>
      </c>
      <c r="N283" s="662">
        <v>3</v>
      </c>
      <c r="O283" s="745">
        <v>2</v>
      </c>
      <c r="P283" s="663">
        <v>79.03</v>
      </c>
      <c r="Q283" s="678">
        <v>0.33333333333333331</v>
      </c>
      <c r="R283" s="662">
        <v>1</v>
      </c>
      <c r="S283" s="678">
        <v>0.33333333333333331</v>
      </c>
      <c r="T283" s="745">
        <v>1</v>
      </c>
      <c r="U283" s="701">
        <v>0.5</v>
      </c>
    </row>
    <row r="284" spans="1:21" ht="14.4" customHeight="1" x14ac:dyDescent="0.3">
      <c r="A284" s="661">
        <v>22</v>
      </c>
      <c r="B284" s="662" t="s">
        <v>522</v>
      </c>
      <c r="C284" s="662" t="s">
        <v>1061</v>
      </c>
      <c r="D284" s="743" t="s">
        <v>1625</v>
      </c>
      <c r="E284" s="744" t="s">
        <v>1073</v>
      </c>
      <c r="F284" s="662" t="s">
        <v>1058</v>
      </c>
      <c r="G284" s="662" t="s">
        <v>1157</v>
      </c>
      <c r="H284" s="662" t="s">
        <v>523</v>
      </c>
      <c r="I284" s="662" t="s">
        <v>1158</v>
      </c>
      <c r="J284" s="662" t="s">
        <v>1159</v>
      </c>
      <c r="K284" s="662" t="s">
        <v>1160</v>
      </c>
      <c r="L284" s="663">
        <v>35.11</v>
      </c>
      <c r="M284" s="663">
        <v>35.11</v>
      </c>
      <c r="N284" s="662">
        <v>1</v>
      </c>
      <c r="O284" s="745">
        <v>0.5</v>
      </c>
      <c r="P284" s="663">
        <v>35.11</v>
      </c>
      <c r="Q284" s="678">
        <v>1</v>
      </c>
      <c r="R284" s="662">
        <v>1</v>
      </c>
      <c r="S284" s="678">
        <v>1</v>
      </c>
      <c r="T284" s="745">
        <v>0.5</v>
      </c>
      <c r="U284" s="701">
        <v>1</v>
      </c>
    </row>
    <row r="285" spans="1:21" ht="14.4" customHeight="1" x14ac:dyDescent="0.3">
      <c r="A285" s="661">
        <v>22</v>
      </c>
      <c r="B285" s="662" t="s">
        <v>522</v>
      </c>
      <c r="C285" s="662" t="s">
        <v>1061</v>
      </c>
      <c r="D285" s="743" t="s">
        <v>1625</v>
      </c>
      <c r="E285" s="744" t="s">
        <v>1073</v>
      </c>
      <c r="F285" s="662" t="s">
        <v>1058</v>
      </c>
      <c r="G285" s="662" t="s">
        <v>1345</v>
      </c>
      <c r="H285" s="662" t="s">
        <v>523</v>
      </c>
      <c r="I285" s="662" t="s">
        <v>1514</v>
      </c>
      <c r="J285" s="662" t="s">
        <v>1347</v>
      </c>
      <c r="K285" s="662" t="s">
        <v>1515</v>
      </c>
      <c r="L285" s="663">
        <v>254.83</v>
      </c>
      <c r="M285" s="663">
        <v>254.83</v>
      </c>
      <c r="N285" s="662">
        <v>1</v>
      </c>
      <c r="O285" s="745">
        <v>1</v>
      </c>
      <c r="P285" s="663">
        <v>254.83</v>
      </c>
      <c r="Q285" s="678">
        <v>1</v>
      </c>
      <c r="R285" s="662">
        <v>1</v>
      </c>
      <c r="S285" s="678">
        <v>1</v>
      </c>
      <c r="T285" s="745">
        <v>1</v>
      </c>
      <c r="U285" s="701">
        <v>1</v>
      </c>
    </row>
    <row r="286" spans="1:21" ht="14.4" customHeight="1" x14ac:dyDescent="0.3">
      <c r="A286" s="661">
        <v>22</v>
      </c>
      <c r="B286" s="662" t="s">
        <v>522</v>
      </c>
      <c r="C286" s="662" t="s">
        <v>1061</v>
      </c>
      <c r="D286" s="743" t="s">
        <v>1625</v>
      </c>
      <c r="E286" s="744" t="s">
        <v>1073</v>
      </c>
      <c r="F286" s="662" t="s">
        <v>1058</v>
      </c>
      <c r="G286" s="662" t="s">
        <v>1516</v>
      </c>
      <c r="H286" s="662" t="s">
        <v>523</v>
      </c>
      <c r="I286" s="662" t="s">
        <v>609</v>
      </c>
      <c r="J286" s="662" t="s">
        <v>1517</v>
      </c>
      <c r="K286" s="662" t="s">
        <v>1518</v>
      </c>
      <c r="L286" s="663">
        <v>0</v>
      </c>
      <c r="M286" s="663">
        <v>0</v>
      </c>
      <c r="N286" s="662">
        <v>1</v>
      </c>
      <c r="O286" s="745">
        <v>1</v>
      </c>
      <c r="P286" s="663">
        <v>0</v>
      </c>
      <c r="Q286" s="678"/>
      <c r="R286" s="662">
        <v>1</v>
      </c>
      <c r="S286" s="678">
        <v>1</v>
      </c>
      <c r="T286" s="745">
        <v>1</v>
      </c>
      <c r="U286" s="701">
        <v>1</v>
      </c>
    </row>
    <row r="287" spans="1:21" ht="14.4" customHeight="1" x14ac:dyDescent="0.3">
      <c r="A287" s="661">
        <v>22</v>
      </c>
      <c r="B287" s="662" t="s">
        <v>522</v>
      </c>
      <c r="C287" s="662" t="s">
        <v>1061</v>
      </c>
      <c r="D287" s="743" t="s">
        <v>1625</v>
      </c>
      <c r="E287" s="744" t="s">
        <v>1073</v>
      </c>
      <c r="F287" s="662" t="s">
        <v>1058</v>
      </c>
      <c r="G287" s="662" t="s">
        <v>1516</v>
      </c>
      <c r="H287" s="662" t="s">
        <v>523</v>
      </c>
      <c r="I287" s="662" t="s">
        <v>613</v>
      </c>
      <c r="J287" s="662" t="s">
        <v>614</v>
      </c>
      <c r="K287" s="662" t="s">
        <v>1519</v>
      </c>
      <c r="L287" s="663">
        <v>0</v>
      </c>
      <c r="M287" s="663">
        <v>0</v>
      </c>
      <c r="N287" s="662">
        <v>2</v>
      </c>
      <c r="O287" s="745">
        <v>0.5</v>
      </c>
      <c r="P287" s="663">
        <v>0</v>
      </c>
      <c r="Q287" s="678"/>
      <c r="R287" s="662">
        <v>2</v>
      </c>
      <c r="S287" s="678">
        <v>1</v>
      </c>
      <c r="T287" s="745">
        <v>0.5</v>
      </c>
      <c r="U287" s="701">
        <v>1</v>
      </c>
    </row>
    <row r="288" spans="1:21" ht="14.4" customHeight="1" x14ac:dyDescent="0.3">
      <c r="A288" s="661">
        <v>22</v>
      </c>
      <c r="B288" s="662" t="s">
        <v>522</v>
      </c>
      <c r="C288" s="662" t="s">
        <v>1061</v>
      </c>
      <c r="D288" s="743" t="s">
        <v>1625</v>
      </c>
      <c r="E288" s="744" t="s">
        <v>1073</v>
      </c>
      <c r="F288" s="662" t="s">
        <v>1058</v>
      </c>
      <c r="G288" s="662" t="s">
        <v>1181</v>
      </c>
      <c r="H288" s="662" t="s">
        <v>753</v>
      </c>
      <c r="I288" s="662" t="s">
        <v>1520</v>
      </c>
      <c r="J288" s="662" t="s">
        <v>756</v>
      </c>
      <c r="K288" s="662" t="s">
        <v>1521</v>
      </c>
      <c r="L288" s="663">
        <v>207.45</v>
      </c>
      <c r="M288" s="663">
        <v>207.45</v>
      </c>
      <c r="N288" s="662">
        <v>1</v>
      </c>
      <c r="O288" s="745">
        <v>0.5</v>
      </c>
      <c r="P288" s="663">
        <v>207.45</v>
      </c>
      <c r="Q288" s="678">
        <v>1</v>
      </c>
      <c r="R288" s="662">
        <v>1</v>
      </c>
      <c r="S288" s="678">
        <v>1</v>
      </c>
      <c r="T288" s="745">
        <v>0.5</v>
      </c>
      <c r="U288" s="701">
        <v>1</v>
      </c>
    </row>
    <row r="289" spans="1:21" ht="14.4" customHeight="1" x14ac:dyDescent="0.3">
      <c r="A289" s="661">
        <v>22</v>
      </c>
      <c r="B289" s="662" t="s">
        <v>522</v>
      </c>
      <c r="C289" s="662" t="s">
        <v>1061</v>
      </c>
      <c r="D289" s="743" t="s">
        <v>1625</v>
      </c>
      <c r="E289" s="744" t="s">
        <v>1073</v>
      </c>
      <c r="F289" s="662" t="s">
        <v>1058</v>
      </c>
      <c r="G289" s="662" t="s">
        <v>1193</v>
      </c>
      <c r="H289" s="662" t="s">
        <v>753</v>
      </c>
      <c r="I289" s="662" t="s">
        <v>1522</v>
      </c>
      <c r="J289" s="662" t="s">
        <v>1503</v>
      </c>
      <c r="K289" s="662" t="s">
        <v>1130</v>
      </c>
      <c r="L289" s="663">
        <v>69.16</v>
      </c>
      <c r="M289" s="663">
        <v>69.16</v>
      </c>
      <c r="N289" s="662">
        <v>1</v>
      </c>
      <c r="O289" s="745">
        <v>1</v>
      </c>
      <c r="P289" s="663"/>
      <c r="Q289" s="678">
        <v>0</v>
      </c>
      <c r="R289" s="662"/>
      <c r="S289" s="678">
        <v>0</v>
      </c>
      <c r="T289" s="745"/>
      <c r="U289" s="701">
        <v>0</v>
      </c>
    </row>
    <row r="290" spans="1:21" ht="14.4" customHeight="1" x14ac:dyDescent="0.3">
      <c r="A290" s="661">
        <v>22</v>
      </c>
      <c r="B290" s="662" t="s">
        <v>522</v>
      </c>
      <c r="C290" s="662" t="s">
        <v>1061</v>
      </c>
      <c r="D290" s="743" t="s">
        <v>1625</v>
      </c>
      <c r="E290" s="744" t="s">
        <v>1073</v>
      </c>
      <c r="F290" s="662" t="s">
        <v>1058</v>
      </c>
      <c r="G290" s="662" t="s">
        <v>1523</v>
      </c>
      <c r="H290" s="662" t="s">
        <v>523</v>
      </c>
      <c r="I290" s="662" t="s">
        <v>1524</v>
      </c>
      <c r="J290" s="662" t="s">
        <v>1525</v>
      </c>
      <c r="K290" s="662" t="s">
        <v>1526</v>
      </c>
      <c r="L290" s="663">
        <v>54.81</v>
      </c>
      <c r="M290" s="663">
        <v>54.81</v>
      </c>
      <c r="N290" s="662">
        <v>1</v>
      </c>
      <c r="O290" s="745">
        <v>1</v>
      </c>
      <c r="P290" s="663"/>
      <c r="Q290" s="678">
        <v>0</v>
      </c>
      <c r="R290" s="662"/>
      <c r="S290" s="678">
        <v>0</v>
      </c>
      <c r="T290" s="745"/>
      <c r="U290" s="701">
        <v>0</v>
      </c>
    </row>
    <row r="291" spans="1:21" ht="14.4" customHeight="1" x14ac:dyDescent="0.3">
      <c r="A291" s="661">
        <v>22</v>
      </c>
      <c r="B291" s="662" t="s">
        <v>522</v>
      </c>
      <c r="C291" s="662" t="s">
        <v>1061</v>
      </c>
      <c r="D291" s="743" t="s">
        <v>1625</v>
      </c>
      <c r="E291" s="744" t="s">
        <v>1073</v>
      </c>
      <c r="F291" s="662" t="s">
        <v>1058</v>
      </c>
      <c r="G291" s="662" t="s">
        <v>1199</v>
      </c>
      <c r="H291" s="662" t="s">
        <v>523</v>
      </c>
      <c r="I291" s="662" t="s">
        <v>1205</v>
      </c>
      <c r="J291" s="662" t="s">
        <v>1201</v>
      </c>
      <c r="K291" s="662" t="s">
        <v>1204</v>
      </c>
      <c r="L291" s="663">
        <v>182.22</v>
      </c>
      <c r="M291" s="663">
        <v>182.22</v>
      </c>
      <c r="N291" s="662">
        <v>1</v>
      </c>
      <c r="O291" s="745">
        <v>1</v>
      </c>
      <c r="P291" s="663"/>
      <c r="Q291" s="678">
        <v>0</v>
      </c>
      <c r="R291" s="662"/>
      <c r="S291" s="678">
        <v>0</v>
      </c>
      <c r="T291" s="745"/>
      <c r="U291" s="701">
        <v>0</v>
      </c>
    </row>
    <row r="292" spans="1:21" ht="14.4" customHeight="1" x14ac:dyDescent="0.3">
      <c r="A292" s="661">
        <v>22</v>
      </c>
      <c r="B292" s="662" t="s">
        <v>522</v>
      </c>
      <c r="C292" s="662" t="s">
        <v>1061</v>
      </c>
      <c r="D292" s="743" t="s">
        <v>1625</v>
      </c>
      <c r="E292" s="744" t="s">
        <v>1073</v>
      </c>
      <c r="F292" s="662" t="s">
        <v>1058</v>
      </c>
      <c r="G292" s="662" t="s">
        <v>1363</v>
      </c>
      <c r="H292" s="662" t="s">
        <v>523</v>
      </c>
      <c r="I292" s="662" t="s">
        <v>1527</v>
      </c>
      <c r="J292" s="662" t="s">
        <v>1365</v>
      </c>
      <c r="K292" s="662" t="s">
        <v>1528</v>
      </c>
      <c r="L292" s="663">
        <v>0</v>
      </c>
      <c r="M292" s="663">
        <v>0</v>
      </c>
      <c r="N292" s="662">
        <v>2</v>
      </c>
      <c r="O292" s="745">
        <v>1</v>
      </c>
      <c r="P292" s="663">
        <v>0</v>
      </c>
      <c r="Q292" s="678"/>
      <c r="R292" s="662">
        <v>2</v>
      </c>
      <c r="S292" s="678">
        <v>1</v>
      </c>
      <c r="T292" s="745">
        <v>1</v>
      </c>
      <c r="U292" s="701">
        <v>1</v>
      </c>
    </row>
    <row r="293" spans="1:21" ht="14.4" customHeight="1" x14ac:dyDescent="0.3">
      <c r="A293" s="661">
        <v>22</v>
      </c>
      <c r="B293" s="662" t="s">
        <v>522</v>
      </c>
      <c r="C293" s="662" t="s">
        <v>1061</v>
      </c>
      <c r="D293" s="743" t="s">
        <v>1625</v>
      </c>
      <c r="E293" s="744" t="s">
        <v>1073</v>
      </c>
      <c r="F293" s="662" t="s">
        <v>1058</v>
      </c>
      <c r="G293" s="662" t="s">
        <v>1363</v>
      </c>
      <c r="H293" s="662" t="s">
        <v>523</v>
      </c>
      <c r="I293" s="662" t="s">
        <v>1364</v>
      </c>
      <c r="J293" s="662" t="s">
        <v>1365</v>
      </c>
      <c r="K293" s="662" t="s">
        <v>1366</v>
      </c>
      <c r="L293" s="663">
        <v>0</v>
      </c>
      <c r="M293" s="663">
        <v>0</v>
      </c>
      <c r="N293" s="662">
        <v>1</v>
      </c>
      <c r="O293" s="745">
        <v>1</v>
      </c>
      <c r="P293" s="663">
        <v>0</v>
      </c>
      <c r="Q293" s="678"/>
      <c r="R293" s="662">
        <v>1</v>
      </c>
      <c r="S293" s="678">
        <v>1</v>
      </c>
      <c r="T293" s="745">
        <v>1</v>
      </c>
      <c r="U293" s="701">
        <v>1</v>
      </c>
    </row>
    <row r="294" spans="1:21" ht="14.4" customHeight="1" x14ac:dyDescent="0.3">
      <c r="A294" s="661">
        <v>22</v>
      </c>
      <c r="B294" s="662" t="s">
        <v>522</v>
      </c>
      <c r="C294" s="662" t="s">
        <v>1061</v>
      </c>
      <c r="D294" s="743" t="s">
        <v>1625</v>
      </c>
      <c r="E294" s="744" t="s">
        <v>1073</v>
      </c>
      <c r="F294" s="662" t="s">
        <v>1058</v>
      </c>
      <c r="G294" s="662" t="s">
        <v>1529</v>
      </c>
      <c r="H294" s="662" t="s">
        <v>523</v>
      </c>
      <c r="I294" s="662" t="s">
        <v>1530</v>
      </c>
      <c r="J294" s="662" t="s">
        <v>1531</v>
      </c>
      <c r="K294" s="662" t="s">
        <v>1532</v>
      </c>
      <c r="L294" s="663">
        <v>0</v>
      </c>
      <c r="M294" s="663">
        <v>0</v>
      </c>
      <c r="N294" s="662">
        <v>1</v>
      </c>
      <c r="O294" s="745">
        <v>1</v>
      </c>
      <c r="P294" s="663">
        <v>0</v>
      </c>
      <c r="Q294" s="678"/>
      <c r="R294" s="662">
        <v>1</v>
      </c>
      <c r="S294" s="678">
        <v>1</v>
      </c>
      <c r="T294" s="745">
        <v>1</v>
      </c>
      <c r="U294" s="701">
        <v>1</v>
      </c>
    </row>
    <row r="295" spans="1:21" ht="14.4" customHeight="1" x14ac:dyDescent="0.3">
      <c r="A295" s="661">
        <v>22</v>
      </c>
      <c r="B295" s="662" t="s">
        <v>522</v>
      </c>
      <c r="C295" s="662" t="s">
        <v>1061</v>
      </c>
      <c r="D295" s="743" t="s">
        <v>1625</v>
      </c>
      <c r="E295" s="744" t="s">
        <v>1073</v>
      </c>
      <c r="F295" s="662" t="s">
        <v>1058</v>
      </c>
      <c r="G295" s="662" t="s">
        <v>1529</v>
      </c>
      <c r="H295" s="662" t="s">
        <v>523</v>
      </c>
      <c r="I295" s="662" t="s">
        <v>1533</v>
      </c>
      <c r="J295" s="662" t="s">
        <v>1534</v>
      </c>
      <c r="K295" s="662" t="s">
        <v>1535</v>
      </c>
      <c r="L295" s="663">
        <v>0</v>
      </c>
      <c r="M295" s="663">
        <v>0</v>
      </c>
      <c r="N295" s="662">
        <v>1</v>
      </c>
      <c r="O295" s="745">
        <v>0.5</v>
      </c>
      <c r="P295" s="663">
        <v>0</v>
      </c>
      <c r="Q295" s="678"/>
      <c r="R295" s="662">
        <v>1</v>
      </c>
      <c r="S295" s="678">
        <v>1</v>
      </c>
      <c r="T295" s="745">
        <v>0.5</v>
      </c>
      <c r="U295" s="701">
        <v>1</v>
      </c>
    </row>
    <row r="296" spans="1:21" ht="14.4" customHeight="1" x14ac:dyDescent="0.3">
      <c r="A296" s="661">
        <v>22</v>
      </c>
      <c r="B296" s="662" t="s">
        <v>522</v>
      </c>
      <c r="C296" s="662" t="s">
        <v>1061</v>
      </c>
      <c r="D296" s="743" t="s">
        <v>1625</v>
      </c>
      <c r="E296" s="744" t="s">
        <v>1073</v>
      </c>
      <c r="F296" s="662" t="s">
        <v>1058</v>
      </c>
      <c r="G296" s="662" t="s">
        <v>1212</v>
      </c>
      <c r="H296" s="662" t="s">
        <v>523</v>
      </c>
      <c r="I296" s="662" t="s">
        <v>1213</v>
      </c>
      <c r="J296" s="662" t="s">
        <v>1214</v>
      </c>
      <c r="K296" s="662" t="s">
        <v>1215</v>
      </c>
      <c r="L296" s="663">
        <v>107.27</v>
      </c>
      <c r="M296" s="663">
        <v>321.81</v>
      </c>
      <c r="N296" s="662">
        <v>3</v>
      </c>
      <c r="O296" s="745">
        <v>2</v>
      </c>
      <c r="P296" s="663">
        <v>321.81</v>
      </c>
      <c r="Q296" s="678">
        <v>1</v>
      </c>
      <c r="R296" s="662">
        <v>3</v>
      </c>
      <c r="S296" s="678">
        <v>1</v>
      </c>
      <c r="T296" s="745">
        <v>2</v>
      </c>
      <c r="U296" s="701">
        <v>1</v>
      </c>
    </row>
    <row r="297" spans="1:21" ht="14.4" customHeight="1" x14ac:dyDescent="0.3">
      <c r="A297" s="661">
        <v>22</v>
      </c>
      <c r="B297" s="662" t="s">
        <v>522</v>
      </c>
      <c r="C297" s="662" t="s">
        <v>1061</v>
      </c>
      <c r="D297" s="743" t="s">
        <v>1625</v>
      </c>
      <c r="E297" s="744" t="s">
        <v>1073</v>
      </c>
      <c r="F297" s="662" t="s">
        <v>1058</v>
      </c>
      <c r="G297" s="662" t="s">
        <v>1536</v>
      </c>
      <c r="H297" s="662" t="s">
        <v>523</v>
      </c>
      <c r="I297" s="662" t="s">
        <v>1537</v>
      </c>
      <c r="J297" s="662" t="s">
        <v>1538</v>
      </c>
      <c r="K297" s="662" t="s">
        <v>1539</v>
      </c>
      <c r="L297" s="663">
        <v>38.47</v>
      </c>
      <c r="M297" s="663">
        <v>38.47</v>
      </c>
      <c r="N297" s="662">
        <v>1</v>
      </c>
      <c r="O297" s="745">
        <v>0.5</v>
      </c>
      <c r="P297" s="663"/>
      <c r="Q297" s="678">
        <v>0</v>
      </c>
      <c r="R297" s="662"/>
      <c r="S297" s="678">
        <v>0</v>
      </c>
      <c r="T297" s="745"/>
      <c r="U297" s="701">
        <v>0</v>
      </c>
    </row>
    <row r="298" spans="1:21" ht="14.4" customHeight="1" x14ac:dyDescent="0.3">
      <c r="A298" s="661">
        <v>22</v>
      </c>
      <c r="B298" s="662" t="s">
        <v>522</v>
      </c>
      <c r="C298" s="662" t="s">
        <v>1061</v>
      </c>
      <c r="D298" s="743" t="s">
        <v>1625</v>
      </c>
      <c r="E298" s="744" t="s">
        <v>1073</v>
      </c>
      <c r="F298" s="662" t="s">
        <v>1058</v>
      </c>
      <c r="G298" s="662" t="s">
        <v>1540</v>
      </c>
      <c r="H298" s="662" t="s">
        <v>523</v>
      </c>
      <c r="I298" s="662" t="s">
        <v>1541</v>
      </c>
      <c r="J298" s="662" t="s">
        <v>1542</v>
      </c>
      <c r="K298" s="662" t="s">
        <v>1543</v>
      </c>
      <c r="L298" s="663">
        <v>34.15</v>
      </c>
      <c r="M298" s="663">
        <v>34.15</v>
      </c>
      <c r="N298" s="662">
        <v>1</v>
      </c>
      <c r="O298" s="745">
        <v>1</v>
      </c>
      <c r="P298" s="663">
        <v>34.15</v>
      </c>
      <c r="Q298" s="678">
        <v>1</v>
      </c>
      <c r="R298" s="662">
        <v>1</v>
      </c>
      <c r="S298" s="678">
        <v>1</v>
      </c>
      <c r="T298" s="745">
        <v>1</v>
      </c>
      <c r="U298" s="701">
        <v>1</v>
      </c>
    </row>
    <row r="299" spans="1:21" ht="14.4" customHeight="1" x14ac:dyDescent="0.3">
      <c r="A299" s="661">
        <v>22</v>
      </c>
      <c r="B299" s="662" t="s">
        <v>522</v>
      </c>
      <c r="C299" s="662" t="s">
        <v>1061</v>
      </c>
      <c r="D299" s="743" t="s">
        <v>1625</v>
      </c>
      <c r="E299" s="744" t="s">
        <v>1073</v>
      </c>
      <c r="F299" s="662" t="s">
        <v>1058</v>
      </c>
      <c r="G299" s="662" t="s">
        <v>1077</v>
      </c>
      <c r="H299" s="662" t="s">
        <v>523</v>
      </c>
      <c r="I299" s="662" t="s">
        <v>1544</v>
      </c>
      <c r="J299" s="662" t="s">
        <v>1079</v>
      </c>
      <c r="K299" s="662"/>
      <c r="L299" s="663">
        <v>0</v>
      </c>
      <c r="M299" s="663">
        <v>0</v>
      </c>
      <c r="N299" s="662">
        <v>1</v>
      </c>
      <c r="O299" s="745">
        <v>0.5</v>
      </c>
      <c r="P299" s="663"/>
      <c r="Q299" s="678"/>
      <c r="R299" s="662"/>
      <c r="S299" s="678">
        <v>0</v>
      </c>
      <c r="T299" s="745"/>
      <c r="U299" s="701">
        <v>0</v>
      </c>
    </row>
    <row r="300" spans="1:21" ht="14.4" customHeight="1" x14ac:dyDescent="0.3">
      <c r="A300" s="661">
        <v>22</v>
      </c>
      <c r="B300" s="662" t="s">
        <v>522</v>
      </c>
      <c r="C300" s="662" t="s">
        <v>1061</v>
      </c>
      <c r="D300" s="743" t="s">
        <v>1625</v>
      </c>
      <c r="E300" s="744" t="s">
        <v>1073</v>
      </c>
      <c r="F300" s="662" t="s">
        <v>1058</v>
      </c>
      <c r="G300" s="662" t="s">
        <v>1077</v>
      </c>
      <c r="H300" s="662" t="s">
        <v>523</v>
      </c>
      <c r="I300" s="662" t="s">
        <v>1078</v>
      </c>
      <c r="J300" s="662" t="s">
        <v>1079</v>
      </c>
      <c r="K300" s="662"/>
      <c r="L300" s="663">
        <v>0</v>
      </c>
      <c r="M300" s="663">
        <v>0</v>
      </c>
      <c r="N300" s="662">
        <v>18</v>
      </c>
      <c r="O300" s="745">
        <v>13.5</v>
      </c>
      <c r="P300" s="663">
        <v>0</v>
      </c>
      <c r="Q300" s="678"/>
      <c r="R300" s="662">
        <v>17</v>
      </c>
      <c r="S300" s="678">
        <v>0.94444444444444442</v>
      </c>
      <c r="T300" s="745">
        <v>12.5</v>
      </c>
      <c r="U300" s="701">
        <v>0.92592592592592593</v>
      </c>
    </row>
    <row r="301" spans="1:21" ht="14.4" customHeight="1" x14ac:dyDescent="0.3">
      <c r="A301" s="661">
        <v>22</v>
      </c>
      <c r="B301" s="662" t="s">
        <v>522</v>
      </c>
      <c r="C301" s="662" t="s">
        <v>1061</v>
      </c>
      <c r="D301" s="743" t="s">
        <v>1625</v>
      </c>
      <c r="E301" s="744" t="s">
        <v>1073</v>
      </c>
      <c r="F301" s="662" t="s">
        <v>1058</v>
      </c>
      <c r="G301" s="662" t="s">
        <v>1220</v>
      </c>
      <c r="H301" s="662" t="s">
        <v>523</v>
      </c>
      <c r="I301" s="662" t="s">
        <v>1221</v>
      </c>
      <c r="J301" s="662" t="s">
        <v>1222</v>
      </c>
      <c r="K301" s="662" t="s">
        <v>1223</v>
      </c>
      <c r="L301" s="663">
        <v>48.09</v>
      </c>
      <c r="M301" s="663">
        <v>48.09</v>
      </c>
      <c r="N301" s="662">
        <v>1</v>
      </c>
      <c r="O301" s="745">
        <v>0.5</v>
      </c>
      <c r="P301" s="663"/>
      <c r="Q301" s="678">
        <v>0</v>
      </c>
      <c r="R301" s="662"/>
      <c r="S301" s="678">
        <v>0</v>
      </c>
      <c r="T301" s="745"/>
      <c r="U301" s="701">
        <v>0</v>
      </c>
    </row>
    <row r="302" spans="1:21" ht="14.4" customHeight="1" x14ac:dyDescent="0.3">
      <c r="A302" s="661">
        <v>22</v>
      </c>
      <c r="B302" s="662" t="s">
        <v>522</v>
      </c>
      <c r="C302" s="662" t="s">
        <v>1061</v>
      </c>
      <c r="D302" s="743" t="s">
        <v>1625</v>
      </c>
      <c r="E302" s="744" t="s">
        <v>1073</v>
      </c>
      <c r="F302" s="662" t="s">
        <v>1058</v>
      </c>
      <c r="G302" s="662" t="s">
        <v>1545</v>
      </c>
      <c r="H302" s="662" t="s">
        <v>523</v>
      </c>
      <c r="I302" s="662" t="s">
        <v>1546</v>
      </c>
      <c r="J302" s="662" t="s">
        <v>1547</v>
      </c>
      <c r="K302" s="662" t="s">
        <v>1548</v>
      </c>
      <c r="L302" s="663">
        <v>70.84</v>
      </c>
      <c r="M302" s="663">
        <v>70.84</v>
      </c>
      <c r="N302" s="662">
        <v>1</v>
      </c>
      <c r="O302" s="745">
        <v>1</v>
      </c>
      <c r="P302" s="663"/>
      <c r="Q302" s="678">
        <v>0</v>
      </c>
      <c r="R302" s="662"/>
      <c r="S302" s="678">
        <v>0</v>
      </c>
      <c r="T302" s="745"/>
      <c r="U302" s="701">
        <v>0</v>
      </c>
    </row>
    <row r="303" spans="1:21" ht="14.4" customHeight="1" x14ac:dyDescent="0.3">
      <c r="A303" s="661">
        <v>22</v>
      </c>
      <c r="B303" s="662" t="s">
        <v>522</v>
      </c>
      <c r="C303" s="662" t="s">
        <v>1061</v>
      </c>
      <c r="D303" s="743" t="s">
        <v>1625</v>
      </c>
      <c r="E303" s="744" t="s">
        <v>1073</v>
      </c>
      <c r="F303" s="662" t="s">
        <v>1058</v>
      </c>
      <c r="G303" s="662" t="s">
        <v>1080</v>
      </c>
      <c r="H303" s="662" t="s">
        <v>753</v>
      </c>
      <c r="I303" s="662" t="s">
        <v>1261</v>
      </c>
      <c r="J303" s="662" t="s">
        <v>1023</v>
      </c>
      <c r="K303" s="662" t="s">
        <v>1262</v>
      </c>
      <c r="L303" s="663">
        <v>0</v>
      </c>
      <c r="M303" s="663">
        <v>0</v>
      </c>
      <c r="N303" s="662">
        <v>16</v>
      </c>
      <c r="O303" s="745">
        <v>14.5</v>
      </c>
      <c r="P303" s="663">
        <v>0</v>
      </c>
      <c r="Q303" s="678"/>
      <c r="R303" s="662">
        <v>10</v>
      </c>
      <c r="S303" s="678">
        <v>0.625</v>
      </c>
      <c r="T303" s="745">
        <v>8.5</v>
      </c>
      <c r="U303" s="701">
        <v>0.58620689655172409</v>
      </c>
    </row>
    <row r="304" spans="1:21" ht="14.4" customHeight="1" x14ac:dyDescent="0.3">
      <c r="A304" s="661">
        <v>22</v>
      </c>
      <c r="B304" s="662" t="s">
        <v>522</v>
      </c>
      <c r="C304" s="662" t="s">
        <v>1061</v>
      </c>
      <c r="D304" s="743" t="s">
        <v>1625</v>
      </c>
      <c r="E304" s="744" t="s">
        <v>1073</v>
      </c>
      <c r="F304" s="662" t="s">
        <v>1058</v>
      </c>
      <c r="G304" s="662" t="s">
        <v>1080</v>
      </c>
      <c r="H304" s="662" t="s">
        <v>753</v>
      </c>
      <c r="I304" s="662" t="s">
        <v>1380</v>
      </c>
      <c r="J304" s="662" t="s">
        <v>1023</v>
      </c>
      <c r="K304" s="662" t="s">
        <v>1381</v>
      </c>
      <c r="L304" s="663">
        <v>69.55</v>
      </c>
      <c r="M304" s="663">
        <v>347.75</v>
      </c>
      <c r="N304" s="662">
        <v>5</v>
      </c>
      <c r="O304" s="745">
        <v>3</v>
      </c>
      <c r="P304" s="663">
        <v>139.1</v>
      </c>
      <c r="Q304" s="678">
        <v>0.39999999999999997</v>
      </c>
      <c r="R304" s="662">
        <v>2</v>
      </c>
      <c r="S304" s="678">
        <v>0.4</v>
      </c>
      <c r="T304" s="745">
        <v>1</v>
      </c>
      <c r="U304" s="701">
        <v>0.33333333333333331</v>
      </c>
    </row>
    <row r="305" spans="1:21" ht="14.4" customHeight="1" x14ac:dyDescent="0.3">
      <c r="A305" s="661">
        <v>22</v>
      </c>
      <c r="B305" s="662" t="s">
        <v>522</v>
      </c>
      <c r="C305" s="662" t="s">
        <v>1061</v>
      </c>
      <c r="D305" s="743" t="s">
        <v>1625</v>
      </c>
      <c r="E305" s="744" t="s">
        <v>1073</v>
      </c>
      <c r="F305" s="662" t="s">
        <v>1058</v>
      </c>
      <c r="G305" s="662" t="s">
        <v>1080</v>
      </c>
      <c r="H305" s="662" t="s">
        <v>753</v>
      </c>
      <c r="I305" s="662" t="s">
        <v>1081</v>
      </c>
      <c r="J305" s="662" t="s">
        <v>1023</v>
      </c>
      <c r="K305" s="662" t="s">
        <v>1082</v>
      </c>
      <c r="L305" s="663">
        <v>0</v>
      </c>
      <c r="M305" s="663">
        <v>0</v>
      </c>
      <c r="N305" s="662">
        <v>9</v>
      </c>
      <c r="O305" s="745">
        <v>9</v>
      </c>
      <c r="P305" s="663">
        <v>0</v>
      </c>
      <c r="Q305" s="678"/>
      <c r="R305" s="662">
        <v>6</v>
      </c>
      <c r="S305" s="678">
        <v>0.66666666666666663</v>
      </c>
      <c r="T305" s="745">
        <v>6</v>
      </c>
      <c r="U305" s="701">
        <v>0.66666666666666663</v>
      </c>
    </row>
    <row r="306" spans="1:21" ht="14.4" customHeight="1" x14ac:dyDescent="0.3">
      <c r="A306" s="661">
        <v>22</v>
      </c>
      <c r="B306" s="662" t="s">
        <v>522</v>
      </c>
      <c r="C306" s="662" t="s">
        <v>1061</v>
      </c>
      <c r="D306" s="743" t="s">
        <v>1625</v>
      </c>
      <c r="E306" s="744" t="s">
        <v>1073</v>
      </c>
      <c r="F306" s="662" t="s">
        <v>1058</v>
      </c>
      <c r="G306" s="662" t="s">
        <v>1080</v>
      </c>
      <c r="H306" s="662" t="s">
        <v>753</v>
      </c>
      <c r="I306" s="662" t="s">
        <v>769</v>
      </c>
      <c r="J306" s="662" t="s">
        <v>1023</v>
      </c>
      <c r="K306" s="662" t="s">
        <v>1024</v>
      </c>
      <c r="L306" s="663">
        <v>88.51</v>
      </c>
      <c r="M306" s="663">
        <v>265.53000000000003</v>
      </c>
      <c r="N306" s="662">
        <v>3</v>
      </c>
      <c r="O306" s="745">
        <v>2.5</v>
      </c>
      <c r="P306" s="663">
        <v>88.51</v>
      </c>
      <c r="Q306" s="678">
        <v>0.33333333333333331</v>
      </c>
      <c r="R306" s="662">
        <v>1</v>
      </c>
      <c r="S306" s="678">
        <v>0.33333333333333331</v>
      </c>
      <c r="T306" s="745">
        <v>1</v>
      </c>
      <c r="U306" s="701">
        <v>0.4</v>
      </c>
    </row>
    <row r="307" spans="1:21" ht="14.4" customHeight="1" x14ac:dyDescent="0.3">
      <c r="A307" s="661">
        <v>22</v>
      </c>
      <c r="B307" s="662" t="s">
        <v>522</v>
      </c>
      <c r="C307" s="662" t="s">
        <v>1061</v>
      </c>
      <c r="D307" s="743" t="s">
        <v>1625</v>
      </c>
      <c r="E307" s="744" t="s">
        <v>1073</v>
      </c>
      <c r="F307" s="662" t="s">
        <v>1058</v>
      </c>
      <c r="G307" s="662" t="s">
        <v>1080</v>
      </c>
      <c r="H307" s="662" t="s">
        <v>523</v>
      </c>
      <c r="I307" s="662" t="s">
        <v>1083</v>
      </c>
      <c r="J307" s="662" t="s">
        <v>1023</v>
      </c>
      <c r="K307" s="662" t="s">
        <v>1084</v>
      </c>
      <c r="L307" s="663">
        <v>0</v>
      </c>
      <c r="M307" s="663">
        <v>0</v>
      </c>
      <c r="N307" s="662">
        <v>10</v>
      </c>
      <c r="O307" s="745">
        <v>8</v>
      </c>
      <c r="P307" s="663">
        <v>0</v>
      </c>
      <c r="Q307" s="678"/>
      <c r="R307" s="662">
        <v>4</v>
      </c>
      <c r="S307" s="678">
        <v>0.4</v>
      </c>
      <c r="T307" s="745">
        <v>3.5</v>
      </c>
      <c r="U307" s="701">
        <v>0.4375</v>
      </c>
    </row>
    <row r="308" spans="1:21" ht="14.4" customHeight="1" x14ac:dyDescent="0.3">
      <c r="A308" s="661">
        <v>22</v>
      </c>
      <c r="B308" s="662" t="s">
        <v>522</v>
      </c>
      <c r="C308" s="662" t="s">
        <v>1061</v>
      </c>
      <c r="D308" s="743" t="s">
        <v>1625</v>
      </c>
      <c r="E308" s="744" t="s">
        <v>1073</v>
      </c>
      <c r="F308" s="662" t="s">
        <v>1058</v>
      </c>
      <c r="G308" s="662" t="s">
        <v>1080</v>
      </c>
      <c r="H308" s="662" t="s">
        <v>753</v>
      </c>
      <c r="I308" s="662" t="s">
        <v>1085</v>
      </c>
      <c r="J308" s="662" t="s">
        <v>1023</v>
      </c>
      <c r="K308" s="662" t="s">
        <v>1086</v>
      </c>
      <c r="L308" s="663">
        <v>0</v>
      </c>
      <c r="M308" s="663">
        <v>0</v>
      </c>
      <c r="N308" s="662">
        <v>10</v>
      </c>
      <c r="O308" s="745">
        <v>10</v>
      </c>
      <c r="P308" s="663">
        <v>0</v>
      </c>
      <c r="Q308" s="678"/>
      <c r="R308" s="662">
        <v>5</v>
      </c>
      <c r="S308" s="678">
        <v>0.5</v>
      </c>
      <c r="T308" s="745">
        <v>5</v>
      </c>
      <c r="U308" s="701">
        <v>0.5</v>
      </c>
    </row>
    <row r="309" spans="1:21" ht="14.4" customHeight="1" x14ac:dyDescent="0.3">
      <c r="A309" s="661">
        <v>22</v>
      </c>
      <c r="B309" s="662" t="s">
        <v>522</v>
      </c>
      <c r="C309" s="662" t="s">
        <v>1061</v>
      </c>
      <c r="D309" s="743" t="s">
        <v>1625</v>
      </c>
      <c r="E309" s="744" t="s">
        <v>1073</v>
      </c>
      <c r="F309" s="662" t="s">
        <v>1058</v>
      </c>
      <c r="G309" s="662" t="s">
        <v>1080</v>
      </c>
      <c r="H309" s="662" t="s">
        <v>753</v>
      </c>
      <c r="I309" s="662" t="s">
        <v>1087</v>
      </c>
      <c r="J309" s="662" t="s">
        <v>1023</v>
      </c>
      <c r="K309" s="662" t="s">
        <v>1088</v>
      </c>
      <c r="L309" s="663">
        <v>108.26</v>
      </c>
      <c r="M309" s="663">
        <v>108.26</v>
      </c>
      <c r="N309" s="662">
        <v>1</v>
      </c>
      <c r="O309" s="745">
        <v>1</v>
      </c>
      <c r="P309" s="663"/>
      <c r="Q309" s="678">
        <v>0</v>
      </c>
      <c r="R309" s="662"/>
      <c r="S309" s="678">
        <v>0</v>
      </c>
      <c r="T309" s="745"/>
      <c r="U309" s="701">
        <v>0</v>
      </c>
    </row>
    <row r="310" spans="1:21" ht="14.4" customHeight="1" x14ac:dyDescent="0.3">
      <c r="A310" s="661">
        <v>22</v>
      </c>
      <c r="B310" s="662" t="s">
        <v>522</v>
      </c>
      <c r="C310" s="662" t="s">
        <v>1061</v>
      </c>
      <c r="D310" s="743" t="s">
        <v>1625</v>
      </c>
      <c r="E310" s="744" t="s">
        <v>1073</v>
      </c>
      <c r="F310" s="662" t="s">
        <v>1058</v>
      </c>
      <c r="G310" s="662" t="s">
        <v>1080</v>
      </c>
      <c r="H310" s="662" t="s">
        <v>753</v>
      </c>
      <c r="I310" s="662" t="s">
        <v>783</v>
      </c>
      <c r="J310" s="662" t="s">
        <v>784</v>
      </c>
      <c r="K310" s="662" t="s">
        <v>1025</v>
      </c>
      <c r="L310" s="663">
        <v>98.78</v>
      </c>
      <c r="M310" s="663">
        <v>6815.8200000000052</v>
      </c>
      <c r="N310" s="662">
        <v>69</v>
      </c>
      <c r="O310" s="745">
        <v>58</v>
      </c>
      <c r="P310" s="663">
        <v>2963.4000000000015</v>
      </c>
      <c r="Q310" s="678">
        <v>0.43478260869565205</v>
      </c>
      <c r="R310" s="662">
        <v>30</v>
      </c>
      <c r="S310" s="678">
        <v>0.43478260869565216</v>
      </c>
      <c r="T310" s="745">
        <v>26</v>
      </c>
      <c r="U310" s="701">
        <v>0.44827586206896552</v>
      </c>
    </row>
    <row r="311" spans="1:21" ht="14.4" customHeight="1" x14ac:dyDescent="0.3">
      <c r="A311" s="661">
        <v>22</v>
      </c>
      <c r="B311" s="662" t="s">
        <v>522</v>
      </c>
      <c r="C311" s="662" t="s">
        <v>1061</v>
      </c>
      <c r="D311" s="743" t="s">
        <v>1625</v>
      </c>
      <c r="E311" s="744" t="s">
        <v>1073</v>
      </c>
      <c r="F311" s="662" t="s">
        <v>1058</v>
      </c>
      <c r="G311" s="662" t="s">
        <v>1080</v>
      </c>
      <c r="H311" s="662" t="s">
        <v>753</v>
      </c>
      <c r="I311" s="662" t="s">
        <v>1089</v>
      </c>
      <c r="J311" s="662" t="s">
        <v>1090</v>
      </c>
      <c r="K311" s="662" t="s">
        <v>1091</v>
      </c>
      <c r="L311" s="663">
        <v>118.54</v>
      </c>
      <c r="M311" s="663">
        <v>9009.0399999999991</v>
      </c>
      <c r="N311" s="662">
        <v>76</v>
      </c>
      <c r="O311" s="745">
        <v>65</v>
      </c>
      <c r="P311" s="663">
        <v>5334.2999999999993</v>
      </c>
      <c r="Q311" s="678">
        <v>0.59210526315789469</v>
      </c>
      <c r="R311" s="662">
        <v>45</v>
      </c>
      <c r="S311" s="678">
        <v>0.59210526315789469</v>
      </c>
      <c r="T311" s="745">
        <v>36</v>
      </c>
      <c r="U311" s="701">
        <v>0.55384615384615388</v>
      </c>
    </row>
    <row r="312" spans="1:21" ht="14.4" customHeight="1" x14ac:dyDescent="0.3">
      <c r="A312" s="661">
        <v>22</v>
      </c>
      <c r="B312" s="662" t="s">
        <v>522</v>
      </c>
      <c r="C312" s="662" t="s">
        <v>1061</v>
      </c>
      <c r="D312" s="743" t="s">
        <v>1625</v>
      </c>
      <c r="E312" s="744" t="s">
        <v>1073</v>
      </c>
      <c r="F312" s="662" t="s">
        <v>1058</v>
      </c>
      <c r="G312" s="662" t="s">
        <v>1080</v>
      </c>
      <c r="H312" s="662" t="s">
        <v>753</v>
      </c>
      <c r="I312" s="662" t="s">
        <v>1092</v>
      </c>
      <c r="J312" s="662" t="s">
        <v>1093</v>
      </c>
      <c r="K312" s="662" t="s">
        <v>1094</v>
      </c>
      <c r="L312" s="663">
        <v>59.27</v>
      </c>
      <c r="M312" s="663">
        <v>889.05</v>
      </c>
      <c r="N312" s="662">
        <v>15</v>
      </c>
      <c r="O312" s="745">
        <v>13.5</v>
      </c>
      <c r="P312" s="663">
        <v>474.15999999999997</v>
      </c>
      <c r="Q312" s="678">
        <v>0.53333333333333333</v>
      </c>
      <c r="R312" s="662">
        <v>8</v>
      </c>
      <c r="S312" s="678">
        <v>0.53333333333333333</v>
      </c>
      <c r="T312" s="745">
        <v>7</v>
      </c>
      <c r="U312" s="701">
        <v>0.51851851851851849</v>
      </c>
    </row>
    <row r="313" spans="1:21" ht="14.4" customHeight="1" x14ac:dyDescent="0.3">
      <c r="A313" s="661">
        <v>22</v>
      </c>
      <c r="B313" s="662" t="s">
        <v>522</v>
      </c>
      <c r="C313" s="662" t="s">
        <v>1061</v>
      </c>
      <c r="D313" s="743" t="s">
        <v>1625</v>
      </c>
      <c r="E313" s="744" t="s">
        <v>1073</v>
      </c>
      <c r="F313" s="662" t="s">
        <v>1058</v>
      </c>
      <c r="G313" s="662" t="s">
        <v>1080</v>
      </c>
      <c r="H313" s="662" t="s">
        <v>753</v>
      </c>
      <c r="I313" s="662" t="s">
        <v>786</v>
      </c>
      <c r="J313" s="662" t="s">
        <v>787</v>
      </c>
      <c r="K313" s="662" t="s">
        <v>1027</v>
      </c>
      <c r="L313" s="663">
        <v>79.03</v>
      </c>
      <c r="M313" s="663">
        <v>8693.3000000000029</v>
      </c>
      <c r="N313" s="662">
        <v>110</v>
      </c>
      <c r="O313" s="745">
        <v>82.5</v>
      </c>
      <c r="P313" s="663">
        <v>3793.4400000000023</v>
      </c>
      <c r="Q313" s="678">
        <v>0.43636363636363651</v>
      </c>
      <c r="R313" s="662">
        <v>48</v>
      </c>
      <c r="S313" s="678">
        <v>0.43636363636363634</v>
      </c>
      <c r="T313" s="745">
        <v>36.5</v>
      </c>
      <c r="U313" s="701">
        <v>0.44242424242424244</v>
      </c>
    </row>
    <row r="314" spans="1:21" ht="14.4" customHeight="1" x14ac:dyDescent="0.3">
      <c r="A314" s="661">
        <v>22</v>
      </c>
      <c r="B314" s="662" t="s">
        <v>522</v>
      </c>
      <c r="C314" s="662" t="s">
        <v>1061</v>
      </c>
      <c r="D314" s="743" t="s">
        <v>1625</v>
      </c>
      <c r="E314" s="744" t="s">
        <v>1073</v>
      </c>
      <c r="F314" s="662" t="s">
        <v>1058</v>
      </c>
      <c r="G314" s="662" t="s">
        <v>1080</v>
      </c>
      <c r="H314" s="662" t="s">
        <v>753</v>
      </c>
      <c r="I314" s="662" t="s">
        <v>1549</v>
      </c>
      <c r="J314" s="662" t="s">
        <v>1093</v>
      </c>
      <c r="K314" s="662" t="s">
        <v>1550</v>
      </c>
      <c r="L314" s="663">
        <v>62.24</v>
      </c>
      <c r="M314" s="663">
        <v>62.24</v>
      </c>
      <c r="N314" s="662">
        <v>1</v>
      </c>
      <c r="O314" s="745">
        <v>1</v>
      </c>
      <c r="P314" s="663">
        <v>62.24</v>
      </c>
      <c r="Q314" s="678">
        <v>1</v>
      </c>
      <c r="R314" s="662">
        <v>1</v>
      </c>
      <c r="S314" s="678">
        <v>1</v>
      </c>
      <c r="T314" s="745">
        <v>1</v>
      </c>
      <c r="U314" s="701">
        <v>1</v>
      </c>
    </row>
    <row r="315" spans="1:21" ht="14.4" customHeight="1" x14ac:dyDescent="0.3">
      <c r="A315" s="661">
        <v>22</v>
      </c>
      <c r="B315" s="662" t="s">
        <v>522</v>
      </c>
      <c r="C315" s="662" t="s">
        <v>1061</v>
      </c>
      <c r="D315" s="743" t="s">
        <v>1625</v>
      </c>
      <c r="E315" s="744" t="s">
        <v>1073</v>
      </c>
      <c r="F315" s="662" t="s">
        <v>1058</v>
      </c>
      <c r="G315" s="662" t="s">
        <v>1080</v>
      </c>
      <c r="H315" s="662" t="s">
        <v>753</v>
      </c>
      <c r="I315" s="662" t="s">
        <v>1551</v>
      </c>
      <c r="J315" s="662" t="s">
        <v>784</v>
      </c>
      <c r="K315" s="662" t="s">
        <v>785</v>
      </c>
      <c r="L315" s="663">
        <v>103.74</v>
      </c>
      <c r="M315" s="663">
        <v>311.21999999999997</v>
      </c>
      <c r="N315" s="662">
        <v>3</v>
      </c>
      <c r="O315" s="745">
        <v>3</v>
      </c>
      <c r="P315" s="663">
        <v>103.74</v>
      </c>
      <c r="Q315" s="678">
        <v>0.33333333333333337</v>
      </c>
      <c r="R315" s="662">
        <v>1</v>
      </c>
      <c r="S315" s="678">
        <v>0.33333333333333331</v>
      </c>
      <c r="T315" s="745">
        <v>1</v>
      </c>
      <c r="U315" s="701">
        <v>0.33333333333333331</v>
      </c>
    </row>
    <row r="316" spans="1:21" ht="14.4" customHeight="1" x14ac:dyDescent="0.3">
      <c r="A316" s="661">
        <v>22</v>
      </c>
      <c r="B316" s="662" t="s">
        <v>522</v>
      </c>
      <c r="C316" s="662" t="s">
        <v>1061</v>
      </c>
      <c r="D316" s="743" t="s">
        <v>1625</v>
      </c>
      <c r="E316" s="744" t="s">
        <v>1073</v>
      </c>
      <c r="F316" s="662" t="s">
        <v>1058</v>
      </c>
      <c r="G316" s="662" t="s">
        <v>1080</v>
      </c>
      <c r="H316" s="662" t="s">
        <v>753</v>
      </c>
      <c r="I316" s="662" t="s">
        <v>1095</v>
      </c>
      <c r="J316" s="662" t="s">
        <v>1023</v>
      </c>
      <c r="K316" s="662" t="s">
        <v>1096</v>
      </c>
      <c r="L316" s="663">
        <v>59.27</v>
      </c>
      <c r="M316" s="663">
        <v>829.78</v>
      </c>
      <c r="N316" s="662">
        <v>14</v>
      </c>
      <c r="O316" s="745">
        <v>14</v>
      </c>
      <c r="P316" s="663">
        <v>237.08</v>
      </c>
      <c r="Q316" s="678">
        <v>0.28571428571428575</v>
      </c>
      <c r="R316" s="662">
        <v>4</v>
      </c>
      <c r="S316" s="678">
        <v>0.2857142857142857</v>
      </c>
      <c r="T316" s="745">
        <v>4</v>
      </c>
      <c r="U316" s="701">
        <v>0.2857142857142857</v>
      </c>
    </row>
    <row r="317" spans="1:21" ht="14.4" customHeight="1" x14ac:dyDescent="0.3">
      <c r="A317" s="661">
        <v>22</v>
      </c>
      <c r="B317" s="662" t="s">
        <v>522</v>
      </c>
      <c r="C317" s="662" t="s">
        <v>1061</v>
      </c>
      <c r="D317" s="743" t="s">
        <v>1625</v>
      </c>
      <c r="E317" s="744" t="s">
        <v>1073</v>
      </c>
      <c r="F317" s="662" t="s">
        <v>1058</v>
      </c>
      <c r="G317" s="662" t="s">
        <v>1080</v>
      </c>
      <c r="H317" s="662" t="s">
        <v>523</v>
      </c>
      <c r="I317" s="662" t="s">
        <v>1097</v>
      </c>
      <c r="J317" s="662" t="s">
        <v>1023</v>
      </c>
      <c r="K317" s="662" t="s">
        <v>1098</v>
      </c>
      <c r="L317" s="663">
        <v>98.78</v>
      </c>
      <c r="M317" s="663">
        <v>1086.58</v>
      </c>
      <c r="N317" s="662">
        <v>11</v>
      </c>
      <c r="O317" s="745">
        <v>11</v>
      </c>
      <c r="P317" s="663">
        <v>592.67999999999995</v>
      </c>
      <c r="Q317" s="678">
        <v>0.54545454545454541</v>
      </c>
      <c r="R317" s="662">
        <v>6</v>
      </c>
      <c r="S317" s="678">
        <v>0.54545454545454541</v>
      </c>
      <c r="T317" s="745">
        <v>6</v>
      </c>
      <c r="U317" s="701">
        <v>0.54545454545454541</v>
      </c>
    </row>
    <row r="318" spans="1:21" ht="14.4" customHeight="1" x14ac:dyDescent="0.3">
      <c r="A318" s="661">
        <v>22</v>
      </c>
      <c r="B318" s="662" t="s">
        <v>522</v>
      </c>
      <c r="C318" s="662" t="s">
        <v>1061</v>
      </c>
      <c r="D318" s="743" t="s">
        <v>1625</v>
      </c>
      <c r="E318" s="744" t="s">
        <v>1073</v>
      </c>
      <c r="F318" s="662" t="s">
        <v>1058</v>
      </c>
      <c r="G318" s="662" t="s">
        <v>1080</v>
      </c>
      <c r="H318" s="662" t="s">
        <v>753</v>
      </c>
      <c r="I318" s="662" t="s">
        <v>1384</v>
      </c>
      <c r="J318" s="662" t="s">
        <v>1090</v>
      </c>
      <c r="K318" s="662" t="s">
        <v>1385</v>
      </c>
      <c r="L318" s="663">
        <v>118.54</v>
      </c>
      <c r="M318" s="663">
        <v>1066.8599999999999</v>
      </c>
      <c r="N318" s="662">
        <v>9</v>
      </c>
      <c r="O318" s="745">
        <v>6</v>
      </c>
      <c r="P318" s="663"/>
      <c r="Q318" s="678">
        <v>0</v>
      </c>
      <c r="R318" s="662"/>
      <c r="S318" s="678">
        <v>0</v>
      </c>
      <c r="T318" s="745"/>
      <c r="U318" s="701">
        <v>0</v>
      </c>
    </row>
    <row r="319" spans="1:21" ht="14.4" customHeight="1" x14ac:dyDescent="0.3">
      <c r="A319" s="661">
        <v>22</v>
      </c>
      <c r="B319" s="662" t="s">
        <v>522</v>
      </c>
      <c r="C319" s="662" t="s">
        <v>1061</v>
      </c>
      <c r="D319" s="743" t="s">
        <v>1625</v>
      </c>
      <c r="E319" s="744" t="s">
        <v>1073</v>
      </c>
      <c r="F319" s="662" t="s">
        <v>1058</v>
      </c>
      <c r="G319" s="662" t="s">
        <v>1080</v>
      </c>
      <c r="H319" s="662" t="s">
        <v>753</v>
      </c>
      <c r="I319" s="662" t="s">
        <v>1263</v>
      </c>
      <c r="J319" s="662" t="s">
        <v>781</v>
      </c>
      <c r="K319" s="662" t="s">
        <v>1264</v>
      </c>
      <c r="L319" s="663">
        <v>46.07</v>
      </c>
      <c r="M319" s="663">
        <v>46.07</v>
      </c>
      <c r="N319" s="662">
        <v>1</v>
      </c>
      <c r="O319" s="745">
        <v>1</v>
      </c>
      <c r="P319" s="663"/>
      <c r="Q319" s="678">
        <v>0</v>
      </c>
      <c r="R319" s="662"/>
      <c r="S319" s="678">
        <v>0</v>
      </c>
      <c r="T319" s="745"/>
      <c r="U319" s="701">
        <v>0</v>
      </c>
    </row>
    <row r="320" spans="1:21" ht="14.4" customHeight="1" x14ac:dyDescent="0.3">
      <c r="A320" s="661">
        <v>22</v>
      </c>
      <c r="B320" s="662" t="s">
        <v>522</v>
      </c>
      <c r="C320" s="662" t="s">
        <v>1061</v>
      </c>
      <c r="D320" s="743" t="s">
        <v>1625</v>
      </c>
      <c r="E320" s="744" t="s">
        <v>1073</v>
      </c>
      <c r="F320" s="662" t="s">
        <v>1058</v>
      </c>
      <c r="G320" s="662" t="s">
        <v>1080</v>
      </c>
      <c r="H320" s="662" t="s">
        <v>753</v>
      </c>
      <c r="I320" s="662" t="s">
        <v>1099</v>
      </c>
      <c r="J320" s="662" t="s">
        <v>787</v>
      </c>
      <c r="K320" s="662" t="s">
        <v>1100</v>
      </c>
      <c r="L320" s="663">
        <v>79.03</v>
      </c>
      <c r="M320" s="663">
        <v>474.18</v>
      </c>
      <c r="N320" s="662">
        <v>6</v>
      </c>
      <c r="O320" s="745">
        <v>5</v>
      </c>
      <c r="P320" s="663">
        <v>158.06</v>
      </c>
      <c r="Q320" s="678">
        <v>0.33333333333333331</v>
      </c>
      <c r="R320" s="662">
        <v>2</v>
      </c>
      <c r="S320" s="678">
        <v>0.33333333333333331</v>
      </c>
      <c r="T320" s="745">
        <v>2</v>
      </c>
      <c r="U320" s="701">
        <v>0.4</v>
      </c>
    </row>
    <row r="321" spans="1:21" ht="14.4" customHeight="1" x14ac:dyDescent="0.3">
      <c r="A321" s="661">
        <v>22</v>
      </c>
      <c r="B321" s="662" t="s">
        <v>522</v>
      </c>
      <c r="C321" s="662" t="s">
        <v>1061</v>
      </c>
      <c r="D321" s="743" t="s">
        <v>1625</v>
      </c>
      <c r="E321" s="744" t="s">
        <v>1073</v>
      </c>
      <c r="F321" s="662" t="s">
        <v>1058</v>
      </c>
      <c r="G321" s="662" t="s">
        <v>1080</v>
      </c>
      <c r="H321" s="662" t="s">
        <v>753</v>
      </c>
      <c r="I321" s="662" t="s">
        <v>766</v>
      </c>
      <c r="J321" s="662" t="s">
        <v>1023</v>
      </c>
      <c r="K321" s="662" t="s">
        <v>1028</v>
      </c>
      <c r="L321" s="663">
        <v>46.07</v>
      </c>
      <c r="M321" s="663">
        <v>138.21</v>
      </c>
      <c r="N321" s="662">
        <v>3</v>
      </c>
      <c r="O321" s="745">
        <v>2</v>
      </c>
      <c r="P321" s="663">
        <v>46.07</v>
      </c>
      <c r="Q321" s="678">
        <v>0.33333333333333331</v>
      </c>
      <c r="R321" s="662">
        <v>1</v>
      </c>
      <c r="S321" s="678">
        <v>0.33333333333333331</v>
      </c>
      <c r="T321" s="745">
        <v>0.5</v>
      </c>
      <c r="U321" s="701">
        <v>0.25</v>
      </c>
    </row>
    <row r="322" spans="1:21" ht="14.4" customHeight="1" x14ac:dyDescent="0.3">
      <c r="A322" s="661">
        <v>22</v>
      </c>
      <c r="B322" s="662" t="s">
        <v>522</v>
      </c>
      <c r="C322" s="662" t="s">
        <v>1061</v>
      </c>
      <c r="D322" s="743" t="s">
        <v>1625</v>
      </c>
      <c r="E322" s="744" t="s">
        <v>1073</v>
      </c>
      <c r="F322" s="662" t="s">
        <v>1058</v>
      </c>
      <c r="G322" s="662" t="s">
        <v>1080</v>
      </c>
      <c r="H322" s="662" t="s">
        <v>753</v>
      </c>
      <c r="I322" s="662" t="s">
        <v>773</v>
      </c>
      <c r="J322" s="662" t="s">
        <v>1023</v>
      </c>
      <c r="K322" s="662" t="s">
        <v>1029</v>
      </c>
      <c r="L322" s="663">
        <v>118.54</v>
      </c>
      <c r="M322" s="663">
        <v>3793.2799999999993</v>
      </c>
      <c r="N322" s="662">
        <v>32</v>
      </c>
      <c r="O322" s="745">
        <v>29.5</v>
      </c>
      <c r="P322" s="663">
        <v>2015.1799999999996</v>
      </c>
      <c r="Q322" s="678">
        <v>0.53125</v>
      </c>
      <c r="R322" s="662">
        <v>17</v>
      </c>
      <c r="S322" s="678">
        <v>0.53125</v>
      </c>
      <c r="T322" s="745">
        <v>16</v>
      </c>
      <c r="U322" s="701">
        <v>0.5423728813559322</v>
      </c>
    </row>
    <row r="323" spans="1:21" ht="14.4" customHeight="1" x14ac:dyDescent="0.3">
      <c r="A323" s="661">
        <v>22</v>
      </c>
      <c r="B323" s="662" t="s">
        <v>522</v>
      </c>
      <c r="C323" s="662" t="s">
        <v>1061</v>
      </c>
      <c r="D323" s="743" t="s">
        <v>1625</v>
      </c>
      <c r="E323" s="744" t="s">
        <v>1073</v>
      </c>
      <c r="F323" s="662" t="s">
        <v>1058</v>
      </c>
      <c r="G323" s="662" t="s">
        <v>1080</v>
      </c>
      <c r="H323" s="662" t="s">
        <v>523</v>
      </c>
      <c r="I323" s="662" t="s">
        <v>1101</v>
      </c>
      <c r="J323" s="662" t="s">
        <v>1023</v>
      </c>
      <c r="K323" s="662" t="s">
        <v>1102</v>
      </c>
      <c r="L323" s="663">
        <v>79.03</v>
      </c>
      <c r="M323" s="663">
        <v>3398.2899999999991</v>
      </c>
      <c r="N323" s="662">
        <v>43</v>
      </c>
      <c r="O323" s="745">
        <v>39.5</v>
      </c>
      <c r="P323" s="663">
        <v>1659.6299999999997</v>
      </c>
      <c r="Q323" s="678">
        <v>0.48837209302325585</v>
      </c>
      <c r="R323" s="662">
        <v>21</v>
      </c>
      <c r="S323" s="678">
        <v>0.48837209302325579</v>
      </c>
      <c r="T323" s="745">
        <v>19.5</v>
      </c>
      <c r="U323" s="701">
        <v>0.49367088607594939</v>
      </c>
    </row>
    <row r="324" spans="1:21" ht="14.4" customHeight="1" x14ac:dyDescent="0.3">
      <c r="A324" s="661">
        <v>22</v>
      </c>
      <c r="B324" s="662" t="s">
        <v>522</v>
      </c>
      <c r="C324" s="662" t="s">
        <v>1061</v>
      </c>
      <c r="D324" s="743" t="s">
        <v>1625</v>
      </c>
      <c r="E324" s="744" t="s">
        <v>1073</v>
      </c>
      <c r="F324" s="662" t="s">
        <v>1058</v>
      </c>
      <c r="G324" s="662" t="s">
        <v>1080</v>
      </c>
      <c r="H324" s="662" t="s">
        <v>753</v>
      </c>
      <c r="I324" s="662" t="s">
        <v>780</v>
      </c>
      <c r="J324" s="662" t="s">
        <v>781</v>
      </c>
      <c r="K324" s="662" t="s">
        <v>1026</v>
      </c>
      <c r="L324" s="663">
        <v>46.07</v>
      </c>
      <c r="M324" s="663">
        <v>184.28</v>
      </c>
      <c r="N324" s="662">
        <v>4</v>
      </c>
      <c r="O324" s="745">
        <v>2.5</v>
      </c>
      <c r="P324" s="663">
        <v>46.07</v>
      </c>
      <c r="Q324" s="678">
        <v>0.25</v>
      </c>
      <c r="R324" s="662">
        <v>1</v>
      </c>
      <c r="S324" s="678">
        <v>0.25</v>
      </c>
      <c r="T324" s="745">
        <v>1</v>
      </c>
      <c r="U324" s="701">
        <v>0.4</v>
      </c>
    </row>
    <row r="325" spans="1:21" ht="14.4" customHeight="1" x14ac:dyDescent="0.3">
      <c r="A325" s="661">
        <v>22</v>
      </c>
      <c r="B325" s="662" t="s">
        <v>522</v>
      </c>
      <c r="C325" s="662" t="s">
        <v>1061</v>
      </c>
      <c r="D325" s="743" t="s">
        <v>1625</v>
      </c>
      <c r="E325" s="744" t="s">
        <v>1073</v>
      </c>
      <c r="F325" s="662" t="s">
        <v>1058</v>
      </c>
      <c r="G325" s="662" t="s">
        <v>1080</v>
      </c>
      <c r="H325" s="662" t="s">
        <v>523</v>
      </c>
      <c r="I325" s="662" t="s">
        <v>1149</v>
      </c>
      <c r="J325" s="662" t="s">
        <v>1150</v>
      </c>
      <c r="K325" s="662" t="s">
        <v>1102</v>
      </c>
      <c r="L325" s="663">
        <v>79.03</v>
      </c>
      <c r="M325" s="663">
        <v>1264.4799999999998</v>
      </c>
      <c r="N325" s="662">
        <v>16</v>
      </c>
      <c r="O325" s="745">
        <v>12</v>
      </c>
      <c r="P325" s="663">
        <v>1027.3899999999999</v>
      </c>
      <c r="Q325" s="678">
        <v>0.8125</v>
      </c>
      <c r="R325" s="662">
        <v>13</v>
      </c>
      <c r="S325" s="678">
        <v>0.8125</v>
      </c>
      <c r="T325" s="745">
        <v>10</v>
      </c>
      <c r="U325" s="701">
        <v>0.83333333333333337</v>
      </c>
    </row>
    <row r="326" spans="1:21" ht="14.4" customHeight="1" x14ac:dyDescent="0.3">
      <c r="A326" s="661">
        <v>22</v>
      </c>
      <c r="B326" s="662" t="s">
        <v>522</v>
      </c>
      <c r="C326" s="662" t="s">
        <v>1061</v>
      </c>
      <c r="D326" s="743" t="s">
        <v>1625</v>
      </c>
      <c r="E326" s="744" t="s">
        <v>1073</v>
      </c>
      <c r="F326" s="662" t="s">
        <v>1058</v>
      </c>
      <c r="G326" s="662" t="s">
        <v>1144</v>
      </c>
      <c r="H326" s="662" t="s">
        <v>523</v>
      </c>
      <c r="I326" s="662" t="s">
        <v>1282</v>
      </c>
      <c r="J326" s="662" t="s">
        <v>1283</v>
      </c>
      <c r="K326" s="662" t="s">
        <v>1284</v>
      </c>
      <c r="L326" s="663">
        <v>48.42</v>
      </c>
      <c r="M326" s="663">
        <v>48.42</v>
      </c>
      <c r="N326" s="662">
        <v>1</v>
      </c>
      <c r="O326" s="745">
        <v>1</v>
      </c>
      <c r="P326" s="663">
        <v>48.42</v>
      </c>
      <c r="Q326" s="678">
        <v>1</v>
      </c>
      <c r="R326" s="662">
        <v>1</v>
      </c>
      <c r="S326" s="678">
        <v>1</v>
      </c>
      <c r="T326" s="745">
        <v>1</v>
      </c>
      <c r="U326" s="701">
        <v>1</v>
      </c>
    </row>
    <row r="327" spans="1:21" ht="14.4" customHeight="1" x14ac:dyDescent="0.3">
      <c r="A327" s="661">
        <v>22</v>
      </c>
      <c r="B327" s="662" t="s">
        <v>522</v>
      </c>
      <c r="C327" s="662" t="s">
        <v>1061</v>
      </c>
      <c r="D327" s="743" t="s">
        <v>1625</v>
      </c>
      <c r="E327" s="744" t="s">
        <v>1073</v>
      </c>
      <c r="F327" s="662" t="s">
        <v>1058</v>
      </c>
      <c r="G327" s="662" t="s">
        <v>1105</v>
      </c>
      <c r="H327" s="662" t="s">
        <v>523</v>
      </c>
      <c r="I327" s="662" t="s">
        <v>1552</v>
      </c>
      <c r="J327" s="662" t="s">
        <v>1114</v>
      </c>
      <c r="K327" s="662" t="s">
        <v>1115</v>
      </c>
      <c r="L327" s="663">
        <v>0</v>
      </c>
      <c r="M327" s="663">
        <v>0</v>
      </c>
      <c r="N327" s="662">
        <v>1</v>
      </c>
      <c r="O327" s="745">
        <v>0.5</v>
      </c>
      <c r="P327" s="663"/>
      <c r="Q327" s="678"/>
      <c r="R327" s="662"/>
      <c r="S327" s="678">
        <v>0</v>
      </c>
      <c r="T327" s="745"/>
      <c r="U327" s="701">
        <v>0</v>
      </c>
    </row>
    <row r="328" spans="1:21" ht="14.4" customHeight="1" x14ac:dyDescent="0.3">
      <c r="A328" s="661">
        <v>22</v>
      </c>
      <c r="B328" s="662" t="s">
        <v>522</v>
      </c>
      <c r="C328" s="662" t="s">
        <v>1061</v>
      </c>
      <c r="D328" s="743" t="s">
        <v>1625</v>
      </c>
      <c r="E328" s="744" t="s">
        <v>1073</v>
      </c>
      <c r="F328" s="662" t="s">
        <v>1058</v>
      </c>
      <c r="G328" s="662" t="s">
        <v>1289</v>
      </c>
      <c r="H328" s="662" t="s">
        <v>753</v>
      </c>
      <c r="I328" s="662" t="s">
        <v>1553</v>
      </c>
      <c r="J328" s="662" t="s">
        <v>1291</v>
      </c>
      <c r="K328" s="662" t="s">
        <v>1554</v>
      </c>
      <c r="L328" s="663">
        <v>28.81</v>
      </c>
      <c r="M328" s="663">
        <v>86.429999999999993</v>
      </c>
      <c r="N328" s="662">
        <v>3</v>
      </c>
      <c r="O328" s="745">
        <v>1</v>
      </c>
      <c r="P328" s="663">
        <v>86.429999999999993</v>
      </c>
      <c r="Q328" s="678">
        <v>1</v>
      </c>
      <c r="R328" s="662">
        <v>3</v>
      </c>
      <c r="S328" s="678">
        <v>1</v>
      </c>
      <c r="T328" s="745">
        <v>1</v>
      </c>
      <c r="U328" s="701">
        <v>1</v>
      </c>
    </row>
    <row r="329" spans="1:21" ht="14.4" customHeight="1" x14ac:dyDescent="0.3">
      <c r="A329" s="661">
        <v>22</v>
      </c>
      <c r="B329" s="662" t="s">
        <v>522</v>
      </c>
      <c r="C329" s="662" t="s">
        <v>1061</v>
      </c>
      <c r="D329" s="743" t="s">
        <v>1625</v>
      </c>
      <c r="E329" s="744" t="s">
        <v>1073</v>
      </c>
      <c r="F329" s="662" t="s">
        <v>1058</v>
      </c>
      <c r="G329" s="662" t="s">
        <v>1293</v>
      </c>
      <c r="H329" s="662" t="s">
        <v>523</v>
      </c>
      <c r="I329" s="662" t="s">
        <v>589</v>
      </c>
      <c r="J329" s="662" t="s">
        <v>590</v>
      </c>
      <c r="K329" s="662" t="s">
        <v>1555</v>
      </c>
      <c r="L329" s="663">
        <v>0</v>
      </c>
      <c r="M329" s="663">
        <v>0</v>
      </c>
      <c r="N329" s="662">
        <v>1</v>
      </c>
      <c r="O329" s="745">
        <v>0.5</v>
      </c>
      <c r="P329" s="663">
        <v>0</v>
      </c>
      <c r="Q329" s="678"/>
      <c r="R329" s="662">
        <v>1</v>
      </c>
      <c r="S329" s="678">
        <v>1</v>
      </c>
      <c r="T329" s="745">
        <v>0.5</v>
      </c>
      <c r="U329" s="701">
        <v>1</v>
      </c>
    </row>
    <row r="330" spans="1:21" ht="14.4" customHeight="1" x14ac:dyDescent="0.3">
      <c r="A330" s="661">
        <v>22</v>
      </c>
      <c r="B330" s="662" t="s">
        <v>522</v>
      </c>
      <c r="C330" s="662" t="s">
        <v>1061</v>
      </c>
      <c r="D330" s="743" t="s">
        <v>1625</v>
      </c>
      <c r="E330" s="744" t="s">
        <v>1073</v>
      </c>
      <c r="F330" s="662" t="s">
        <v>1058</v>
      </c>
      <c r="G330" s="662" t="s">
        <v>1474</v>
      </c>
      <c r="H330" s="662" t="s">
        <v>523</v>
      </c>
      <c r="I330" s="662" t="s">
        <v>1556</v>
      </c>
      <c r="J330" s="662" t="s">
        <v>718</v>
      </c>
      <c r="K330" s="662" t="s">
        <v>1475</v>
      </c>
      <c r="L330" s="663">
        <v>54.23</v>
      </c>
      <c r="M330" s="663">
        <v>54.23</v>
      </c>
      <c r="N330" s="662">
        <v>1</v>
      </c>
      <c r="O330" s="745">
        <v>1</v>
      </c>
      <c r="P330" s="663">
        <v>54.23</v>
      </c>
      <c r="Q330" s="678">
        <v>1</v>
      </c>
      <c r="R330" s="662">
        <v>1</v>
      </c>
      <c r="S330" s="678">
        <v>1</v>
      </c>
      <c r="T330" s="745">
        <v>1</v>
      </c>
      <c r="U330" s="701">
        <v>1</v>
      </c>
    </row>
    <row r="331" spans="1:21" ht="14.4" customHeight="1" x14ac:dyDescent="0.3">
      <c r="A331" s="661">
        <v>22</v>
      </c>
      <c r="B331" s="662" t="s">
        <v>522</v>
      </c>
      <c r="C331" s="662" t="s">
        <v>1061</v>
      </c>
      <c r="D331" s="743" t="s">
        <v>1625</v>
      </c>
      <c r="E331" s="744" t="s">
        <v>1073</v>
      </c>
      <c r="F331" s="662" t="s">
        <v>1058</v>
      </c>
      <c r="G331" s="662" t="s">
        <v>1557</v>
      </c>
      <c r="H331" s="662" t="s">
        <v>523</v>
      </c>
      <c r="I331" s="662" t="s">
        <v>1558</v>
      </c>
      <c r="J331" s="662" t="s">
        <v>1559</v>
      </c>
      <c r="K331" s="662" t="s">
        <v>1560</v>
      </c>
      <c r="L331" s="663">
        <v>0</v>
      </c>
      <c r="M331" s="663">
        <v>0</v>
      </c>
      <c r="N331" s="662">
        <v>1</v>
      </c>
      <c r="O331" s="745">
        <v>1</v>
      </c>
      <c r="P331" s="663">
        <v>0</v>
      </c>
      <c r="Q331" s="678"/>
      <c r="R331" s="662">
        <v>1</v>
      </c>
      <c r="S331" s="678">
        <v>1</v>
      </c>
      <c r="T331" s="745">
        <v>1</v>
      </c>
      <c r="U331" s="701">
        <v>1</v>
      </c>
    </row>
    <row r="332" spans="1:21" ht="14.4" customHeight="1" x14ac:dyDescent="0.3">
      <c r="A332" s="661">
        <v>22</v>
      </c>
      <c r="B332" s="662" t="s">
        <v>522</v>
      </c>
      <c r="C332" s="662" t="s">
        <v>1061</v>
      </c>
      <c r="D332" s="743" t="s">
        <v>1625</v>
      </c>
      <c r="E332" s="744" t="s">
        <v>1073</v>
      </c>
      <c r="F332" s="662" t="s">
        <v>1058</v>
      </c>
      <c r="G332" s="662" t="s">
        <v>1561</v>
      </c>
      <c r="H332" s="662" t="s">
        <v>523</v>
      </c>
      <c r="I332" s="662" t="s">
        <v>1562</v>
      </c>
      <c r="J332" s="662" t="s">
        <v>1563</v>
      </c>
      <c r="K332" s="662" t="s">
        <v>1564</v>
      </c>
      <c r="L332" s="663">
        <v>96.81</v>
      </c>
      <c r="M332" s="663">
        <v>193.62</v>
      </c>
      <c r="N332" s="662">
        <v>2</v>
      </c>
      <c r="O332" s="745">
        <v>1</v>
      </c>
      <c r="P332" s="663">
        <v>193.62</v>
      </c>
      <c r="Q332" s="678">
        <v>1</v>
      </c>
      <c r="R332" s="662">
        <v>2</v>
      </c>
      <c r="S332" s="678">
        <v>1</v>
      </c>
      <c r="T332" s="745">
        <v>1</v>
      </c>
      <c r="U332" s="701">
        <v>1</v>
      </c>
    </row>
    <row r="333" spans="1:21" ht="14.4" customHeight="1" x14ac:dyDescent="0.3">
      <c r="A333" s="661">
        <v>22</v>
      </c>
      <c r="B333" s="662" t="s">
        <v>522</v>
      </c>
      <c r="C333" s="662" t="s">
        <v>1061</v>
      </c>
      <c r="D333" s="743" t="s">
        <v>1625</v>
      </c>
      <c r="E333" s="744" t="s">
        <v>1073</v>
      </c>
      <c r="F333" s="662" t="s">
        <v>1058</v>
      </c>
      <c r="G333" s="662" t="s">
        <v>1565</v>
      </c>
      <c r="H333" s="662" t="s">
        <v>523</v>
      </c>
      <c r="I333" s="662" t="s">
        <v>1566</v>
      </c>
      <c r="J333" s="662" t="s">
        <v>1567</v>
      </c>
      <c r="K333" s="662" t="s">
        <v>1568</v>
      </c>
      <c r="L333" s="663">
        <v>0</v>
      </c>
      <c r="M333" s="663">
        <v>0</v>
      </c>
      <c r="N333" s="662">
        <v>1</v>
      </c>
      <c r="O333" s="745">
        <v>0.5</v>
      </c>
      <c r="P333" s="663">
        <v>0</v>
      </c>
      <c r="Q333" s="678"/>
      <c r="R333" s="662">
        <v>1</v>
      </c>
      <c r="S333" s="678">
        <v>1</v>
      </c>
      <c r="T333" s="745">
        <v>0.5</v>
      </c>
      <c r="U333" s="701">
        <v>1</v>
      </c>
    </row>
    <row r="334" spans="1:21" ht="14.4" customHeight="1" x14ac:dyDescent="0.3">
      <c r="A334" s="661">
        <v>22</v>
      </c>
      <c r="B334" s="662" t="s">
        <v>522</v>
      </c>
      <c r="C334" s="662" t="s">
        <v>1061</v>
      </c>
      <c r="D334" s="743" t="s">
        <v>1625</v>
      </c>
      <c r="E334" s="744" t="s">
        <v>1073</v>
      </c>
      <c r="F334" s="662" t="s">
        <v>1058</v>
      </c>
      <c r="G334" s="662" t="s">
        <v>1565</v>
      </c>
      <c r="H334" s="662" t="s">
        <v>523</v>
      </c>
      <c r="I334" s="662" t="s">
        <v>1569</v>
      </c>
      <c r="J334" s="662" t="s">
        <v>1570</v>
      </c>
      <c r="K334" s="662" t="s">
        <v>1571</v>
      </c>
      <c r="L334" s="663">
        <v>120.77</v>
      </c>
      <c r="M334" s="663">
        <v>241.54</v>
      </c>
      <c r="N334" s="662">
        <v>2</v>
      </c>
      <c r="O334" s="745">
        <v>1</v>
      </c>
      <c r="P334" s="663">
        <v>241.54</v>
      </c>
      <c r="Q334" s="678">
        <v>1</v>
      </c>
      <c r="R334" s="662">
        <v>2</v>
      </c>
      <c r="S334" s="678">
        <v>1</v>
      </c>
      <c r="T334" s="745">
        <v>1</v>
      </c>
      <c r="U334" s="701">
        <v>1</v>
      </c>
    </row>
    <row r="335" spans="1:21" ht="14.4" customHeight="1" x14ac:dyDescent="0.3">
      <c r="A335" s="661">
        <v>22</v>
      </c>
      <c r="B335" s="662" t="s">
        <v>522</v>
      </c>
      <c r="C335" s="662" t="s">
        <v>1061</v>
      </c>
      <c r="D335" s="743" t="s">
        <v>1625</v>
      </c>
      <c r="E335" s="744" t="s">
        <v>1073</v>
      </c>
      <c r="F335" s="662" t="s">
        <v>1058</v>
      </c>
      <c r="G335" s="662" t="s">
        <v>1323</v>
      </c>
      <c r="H335" s="662" t="s">
        <v>523</v>
      </c>
      <c r="I335" s="662" t="s">
        <v>1332</v>
      </c>
      <c r="J335" s="662" t="s">
        <v>1330</v>
      </c>
      <c r="K335" s="662" t="s">
        <v>1156</v>
      </c>
      <c r="L335" s="663">
        <v>0</v>
      </c>
      <c r="M335" s="663">
        <v>0</v>
      </c>
      <c r="N335" s="662">
        <v>2</v>
      </c>
      <c r="O335" s="745">
        <v>2</v>
      </c>
      <c r="P335" s="663">
        <v>0</v>
      </c>
      <c r="Q335" s="678"/>
      <c r="R335" s="662">
        <v>2</v>
      </c>
      <c r="S335" s="678">
        <v>1</v>
      </c>
      <c r="T335" s="745">
        <v>2</v>
      </c>
      <c r="U335" s="701">
        <v>1</v>
      </c>
    </row>
    <row r="336" spans="1:21" ht="14.4" customHeight="1" x14ac:dyDescent="0.3">
      <c r="A336" s="661">
        <v>22</v>
      </c>
      <c r="B336" s="662" t="s">
        <v>522</v>
      </c>
      <c r="C336" s="662" t="s">
        <v>1061</v>
      </c>
      <c r="D336" s="743" t="s">
        <v>1625</v>
      </c>
      <c r="E336" s="744" t="s">
        <v>1073</v>
      </c>
      <c r="F336" s="662" t="s">
        <v>1058</v>
      </c>
      <c r="G336" s="662" t="s">
        <v>1341</v>
      </c>
      <c r="H336" s="662" t="s">
        <v>523</v>
      </c>
      <c r="I336" s="662" t="s">
        <v>1342</v>
      </c>
      <c r="J336" s="662" t="s">
        <v>1343</v>
      </c>
      <c r="K336" s="662" t="s">
        <v>1344</v>
      </c>
      <c r="L336" s="663">
        <v>0</v>
      </c>
      <c r="M336" s="663">
        <v>0</v>
      </c>
      <c r="N336" s="662">
        <v>35</v>
      </c>
      <c r="O336" s="745">
        <v>20</v>
      </c>
      <c r="P336" s="663">
        <v>0</v>
      </c>
      <c r="Q336" s="678"/>
      <c r="R336" s="662">
        <v>35</v>
      </c>
      <c r="S336" s="678">
        <v>1</v>
      </c>
      <c r="T336" s="745">
        <v>20</v>
      </c>
      <c r="U336" s="701">
        <v>1</v>
      </c>
    </row>
    <row r="337" spans="1:21" ht="14.4" customHeight="1" x14ac:dyDescent="0.3">
      <c r="A337" s="661">
        <v>22</v>
      </c>
      <c r="B337" s="662" t="s">
        <v>522</v>
      </c>
      <c r="C337" s="662" t="s">
        <v>1061</v>
      </c>
      <c r="D337" s="743" t="s">
        <v>1625</v>
      </c>
      <c r="E337" s="744" t="s">
        <v>1074</v>
      </c>
      <c r="F337" s="662" t="s">
        <v>1058</v>
      </c>
      <c r="G337" s="662" t="s">
        <v>1433</v>
      </c>
      <c r="H337" s="662" t="s">
        <v>523</v>
      </c>
      <c r="I337" s="662" t="s">
        <v>1572</v>
      </c>
      <c r="J337" s="662" t="s">
        <v>1573</v>
      </c>
      <c r="K337" s="662" t="s">
        <v>1574</v>
      </c>
      <c r="L337" s="663">
        <v>72.55</v>
      </c>
      <c r="M337" s="663">
        <v>217.64999999999998</v>
      </c>
      <c r="N337" s="662">
        <v>3</v>
      </c>
      <c r="O337" s="745">
        <v>2</v>
      </c>
      <c r="P337" s="663">
        <v>217.64999999999998</v>
      </c>
      <c r="Q337" s="678">
        <v>1</v>
      </c>
      <c r="R337" s="662">
        <v>3</v>
      </c>
      <c r="S337" s="678">
        <v>1</v>
      </c>
      <c r="T337" s="745">
        <v>2</v>
      </c>
      <c r="U337" s="701">
        <v>1</v>
      </c>
    </row>
    <row r="338" spans="1:21" ht="14.4" customHeight="1" x14ac:dyDescent="0.3">
      <c r="A338" s="661">
        <v>22</v>
      </c>
      <c r="B338" s="662" t="s">
        <v>522</v>
      </c>
      <c r="C338" s="662" t="s">
        <v>1061</v>
      </c>
      <c r="D338" s="743" t="s">
        <v>1625</v>
      </c>
      <c r="E338" s="744" t="s">
        <v>1074</v>
      </c>
      <c r="F338" s="662" t="s">
        <v>1058</v>
      </c>
      <c r="G338" s="662" t="s">
        <v>1165</v>
      </c>
      <c r="H338" s="662" t="s">
        <v>753</v>
      </c>
      <c r="I338" s="662" t="s">
        <v>1166</v>
      </c>
      <c r="J338" s="662" t="s">
        <v>1167</v>
      </c>
      <c r="K338" s="662" t="s">
        <v>1122</v>
      </c>
      <c r="L338" s="663">
        <v>196.21</v>
      </c>
      <c r="M338" s="663">
        <v>196.21</v>
      </c>
      <c r="N338" s="662">
        <v>1</v>
      </c>
      <c r="O338" s="745">
        <v>1</v>
      </c>
      <c r="P338" s="663">
        <v>196.21</v>
      </c>
      <c r="Q338" s="678">
        <v>1</v>
      </c>
      <c r="R338" s="662">
        <v>1</v>
      </c>
      <c r="S338" s="678">
        <v>1</v>
      </c>
      <c r="T338" s="745">
        <v>1</v>
      </c>
      <c r="U338" s="701">
        <v>1</v>
      </c>
    </row>
    <row r="339" spans="1:21" ht="14.4" customHeight="1" x14ac:dyDescent="0.3">
      <c r="A339" s="661">
        <v>22</v>
      </c>
      <c r="B339" s="662" t="s">
        <v>522</v>
      </c>
      <c r="C339" s="662" t="s">
        <v>1061</v>
      </c>
      <c r="D339" s="743" t="s">
        <v>1625</v>
      </c>
      <c r="E339" s="744" t="s">
        <v>1074</v>
      </c>
      <c r="F339" s="662" t="s">
        <v>1058</v>
      </c>
      <c r="G339" s="662" t="s">
        <v>1165</v>
      </c>
      <c r="H339" s="662" t="s">
        <v>753</v>
      </c>
      <c r="I339" s="662" t="s">
        <v>1575</v>
      </c>
      <c r="J339" s="662" t="s">
        <v>1167</v>
      </c>
      <c r="K339" s="662" t="s">
        <v>1576</v>
      </c>
      <c r="L339" s="663">
        <v>603.73</v>
      </c>
      <c r="M339" s="663">
        <v>1811.19</v>
      </c>
      <c r="N339" s="662">
        <v>3</v>
      </c>
      <c r="O339" s="745">
        <v>2</v>
      </c>
      <c r="P339" s="663">
        <v>1811.19</v>
      </c>
      <c r="Q339" s="678">
        <v>1</v>
      </c>
      <c r="R339" s="662">
        <v>3</v>
      </c>
      <c r="S339" s="678">
        <v>1</v>
      </c>
      <c r="T339" s="745">
        <v>2</v>
      </c>
      <c r="U339" s="701">
        <v>1</v>
      </c>
    </row>
    <row r="340" spans="1:21" ht="14.4" customHeight="1" x14ac:dyDescent="0.3">
      <c r="A340" s="661">
        <v>22</v>
      </c>
      <c r="B340" s="662" t="s">
        <v>522</v>
      </c>
      <c r="C340" s="662" t="s">
        <v>1061</v>
      </c>
      <c r="D340" s="743" t="s">
        <v>1625</v>
      </c>
      <c r="E340" s="744" t="s">
        <v>1074</v>
      </c>
      <c r="F340" s="662" t="s">
        <v>1058</v>
      </c>
      <c r="G340" s="662" t="s">
        <v>1450</v>
      </c>
      <c r="H340" s="662" t="s">
        <v>523</v>
      </c>
      <c r="I340" s="662" t="s">
        <v>1577</v>
      </c>
      <c r="J340" s="662" t="s">
        <v>932</v>
      </c>
      <c r="K340" s="662" t="s">
        <v>1578</v>
      </c>
      <c r="L340" s="663">
        <v>37.61</v>
      </c>
      <c r="M340" s="663">
        <v>75.22</v>
      </c>
      <c r="N340" s="662">
        <v>2</v>
      </c>
      <c r="O340" s="745">
        <v>0.5</v>
      </c>
      <c r="P340" s="663">
        <v>75.22</v>
      </c>
      <c r="Q340" s="678">
        <v>1</v>
      </c>
      <c r="R340" s="662">
        <v>2</v>
      </c>
      <c r="S340" s="678">
        <v>1</v>
      </c>
      <c r="T340" s="745">
        <v>0.5</v>
      </c>
      <c r="U340" s="701">
        <v>1</v>
      </c>
    </row>
    <row r="341" spans="1:21" ht="14.4" customHeight="1" x14ac:dyDescent="0.3">
      <c r="A341" s="661">
        <v>22</v>
      </c>
      <c r="B341" s="662" t="s">
        <v>522</v>
      </c>
      <c r="C341" s="662" t="s">
        <v>1061</v>
      </c>
      <c r="D341" s="743" t="s">
        <v>1625</v>
      </c>
      <c r="E341" s="744" t="s">
        <v>1074</v>
      </c>
      <c r="F341" s="662" t="s">
        <v>1058</v>
      </c>
      <c r="G341" s="662" t="s">
        <v>1080</v>
      </c>
      <c r="H341" s="662" t="s">
        <v>753</v>
      </c>
      <c r="I341" s="662" t="s">
        <v>1089</v>
      </c>
      <c r="J341" s="662" t="s">
        <v>1090</v>
      </c>
      <c r="K341" s="662" t="s">
        <v>1091</v>
      </c>
      <c r="L341" s="663">
        <v>118.54</v>
      </c>
      <c r="M341" s="663">
        <v>237.08</v>
      </c>
      <c r="N341" s="662">
        <v>2</v>
      </c>
      <c r="O341" s="745">
        <v>0.5</v>
      </c>
      <c r="P341" s="663">
        <v>237.08</v>
      </c>
      <c r="Q341" s="678">
        <v>1</v>
      </c>
      <c r="R341" s="662">
        <v>2</v>
      </c>
      <c r="S341" s="678">
        <v>1</v>
      </c>
      <c r="T341" s="745">
        <v>0.5</v>
      </c>
      <c r="U341" s="701">
        <v>1</v>
      </c>
    </row>
    <row r="342" spans="1:21" ht="14.4" customHeight="1" x14ac:dyDescent="0.3">
      <c r="A342" s="661">
        <v>22</v>
      </c>
      <c r="B342" s="662" t="s">
        <v>522</v>
      </c>
      <c r="C342" s="662" t="s">
        <v>1061</v>
      </c>
      <c r="D342" s="743" t="s">
        <v>1625</v>
      </c>
      <c r="E342" s="744" t="s">
        <v>1068</v>
      </c>
      <c r="F342" s="662" t="s">
        <v>1058</v>
      </c>
      <c r="G342" s="662" t="s">
        <v>1345</v>
      </c>
      <c r="H342" s="662" t="s">
        <v>523</v>
      </c>
      <c r="I342" s="662" t="s">
        <v>1514</v>
      </c>
      <c r="J342" s="662" t="s">
        <v>1347</v>
      </c>
      <c r="K342" s="662" t="s">
        <v>1515</v>
      </c>
      <c r="L342" s="663">
        <v>254.83</v>
      </c>
      <c r="M342" s="663">
        <v>1528.98</v>
      </c>
      <c r="N342" s="662">
        <v>6</v>
      </c>
      <c r="O342" s="745">
        <v>2.5</v>
      </c>
      <c r="P342" s="663">
        <v>1528.98</v>
      </c>
      <c r="Q342" s="678">
        <v>1</v>
      </c>
      <c r="R342" s="662">
        <v>6</v>
      </c>
      <c r="S342" s="678">
        <v>1</v>
      </c>
      <c r="T342" s="745">
        <v>2.5</v>
      </c>
      <c r="U342" s="701">
        <v>1</v>
      </c>
    </row>
    <row r="343" spans="1:21" ht="14.4" customHeight="1" x14ac:dyDescent="0.3">
      <c r="A343" s="661">
        <v>22</v>
      </c>
      <c r="B343" s="662" t="s">
        <v>522</v>
      </c>
      <c r="C343" s="662" t="s">
        <v>1061</v>
      </c>
      <c r="D343" s="743" t="s">
        <v>1625</v>
      </c>
      <c r="E343" s="744" t="s">
        <v>1068</v>
      </c>
      <c r="F343" s="662" t="s">
        <v>1058</v>
      </c>
      <c r="G343" s="662" t="s">
        <v>1212</v>
      </c>
      <c r="H343" s="662" t="s">
        <v>523</v>
      </c>
      <c r="I343" s="662" t="s">
        <v>1213</v>
      </c>
      <c r="J343" s="662" t="s">
        <v>1214</v>
      </c>
      <c r="K343" s="662" t="s">
        <v>1215</v>
      </c>
      <c r="L343" s="663">
        <v>107.27</v>
      </c>
      <c r="M343" s="663">
        <v>107.27</v>
      </c>
      <c r="N343" s="662">
        <v>1</v>
      </c>
      <c r="O343" s="745">
        <v>1</v>
      </c>
      <c r="P343" s="663">
        <v>107.27</v>
      </c>
      <c r="Q343" s="678">
        <v>1</v>
      </c>
      <c r="R343" s="662">
        <v>1</v>
      </c>
      <c r="S343" s="678">
        <v>1</v>
      </c>
      <c r="T343" s="745">
        <v>1</v>
      </c>
      <c r="U343" s="701">
        <v>1</v>
      </c>
    </row>
    <row r="344" spans="1:21" ht="14.4" customHeight="1" x14ac:dyDescent="0.3">
      <c r="A344" s="661">
        <v>22</v>
      </c>
      <c r="B344" s="662" t="s">
        <v>522</v>
      </c>
      <c r="C344" s="662" t="s">
        <v>1061</v>
      </c>
      <c r="D344" s="743" t="s">
        <v>1625</v>
      </c>
      <c r="E344" s="744" t="s">
        <v>1068</v>
      </c>
      <c r="F344" s="662" t="s">
        <v>1058</v>
      </c>
      <c r="G344" s="662" t="s">
        <v>1540</v>
      </c>
      <c r="H344" s="662" t="s">
        <v>523</v>
      </c>
      <c r="I344" s="662" t="s">
        <v>1579</v>
      </c>
      <c r="J344" s="662" t="s">
        <v>1542</v>
      </c>
      <c r="K344" s="662" t="s">
        <v>1543</v>
      </c>
      <c r="L344" s="663">
        <v>34.6</v>
      </c>
      <c r="M344" s="663">
        <v>34.6</v>
      </c>
      <c r="N344" s="662">
        <v>1</v>
      </c>
      <c r="O344" s="745">
        <v>1</v>
      </c>
      <c r="P344" s="663">
        <v>34.6</v>
      </c>
      <c r="Q344" s="678">
        <v>1</v>
      </c>
      <c r="R344" s="662">
        <v>1</v>
      </c>
      <c r="S344" s="678">
        <v>1</v>
      </c>
      <c r="T344" s="745">
        <v>1</v>
      </c>
      <c r="U344" s="701">
        <v>1</v>
      </c>
    </row>
    <row r="345" spans="1:21" ht="14.4" customHeight="1" x14ac:dyDescent="0.3">
      <c r="A345" s="661">
        <v>22</v>
      </c>
      <c r="B345" s="662" t="s">
        <v>522</v>
      </c>
      <c r="C345" s="662" t="s">
        <v>1061</v>
      </c>
      <c r="D345" s="743" t="s">
        <v>1625</v>
      </c>
      <c r="E345" s="744" t="s">
        <v>1068</v>
      </c>
      <c r="F345" s="662" t="s">
        <v>1058</v>
      </c>
      <c r="G345" s="662" t="s">
        <v>1540</v>
      </c>
      <c r="H345" s="662" t="s">
        <v>523</v>
      </c>
      <c r="I345" s="662" t="s">
        <v>1580</v>
      </c>
      <c r="J345" s="662" t="s">
        <v>1542</v>
      </c>
      <c r="K345" s="662" t="s">
        <v>1581</v>
      </c>
      <c r="L345" s="663">
        <v>34.6</v>
      </c>
      <c r="M345" s="663">
        <v>34.6</v>
      </c>
      <c r="N345" s="662">
        <v>1</v>
      </c>
      <c r="O345" s="745">
        <v>1</v>
      </c>
      <c r="P345" s="663">
        <v>34.6</v>
      </c>
      <c r="Q345" s="678">
        <v>1</v>
      </c>
      <c r="R345" s="662">
        <v>1</v>
      </c>
      <c r="S345" s="678">
        <v>1</v>
      </c>
      <c r="T345" s="745">
        <v>1</v>
      </c>
      <c r="U345" s="701">
        <v>1</v>
      </c>
    </row>
    <row r="346" spans="1:21" ht="14.4" customHeight="1" x14ac:dyDescent="0.3">
      <c r="A346" s="661">
        <v>22</v>
      </c>
      <c r="B346" s="662" t="s">
        <v>522</v>
      </c>
      <c r="C346" s="662" t="s">
        <v>1061</v>
      </c>
      <c r="D346" s="743" t="s">
        <v>1625</v>
      </c>
      <c r="E346" s="744" t="s">
        <v>1068</v>
      </c>
      <c r="F346" s="662" t="s">
        <v>1058</v>
      </c>
      <c r="G346" s="662" t="s">
        <v>1077</v>
      </c>
      <c r="H346" s="662" t="s">
        <v>523</v>
      </c>
      <c r="I346" s="662" t="s">
        <v>1078</v>
      </c>
      <c r="J346" s="662" t="s">
        <v>1079</v>
      </c>
      <c r="K346" s="662"/>
      <c r="L346" s="663">
        <v>0</v>
      </c>
      <c r="M346" s="663">
        <v>0</v>
      </c>
      <c r="N346" s="662">
        <v>12</v>
      </c>
      <c r="O346" s="745">
        <v>11</v>
      </c>
      <c r="P346" s="663">
        <v>0</v>
      </c>
      <c r="Q346" s="678"/>
      <c r="R346" s="662">
        <v>12</v>
      </c>
      <c r="S346" s="678">
        <v>1</v>
      </c>
      <c r="T346" s="745">
        <v>11</v>
      </c>
      <c r="U346" s="701">
        <v>1</v>
      </c>
    </row>
    <row r="347" spans="1:21" ht="14.4" customHeight="1" x14ac:dyDescent="0.3">
      <c r="A347" s="661">
        <v>22</v>
      </c>
      <c r="B347" s="662" t="s">
        <v>522</v>
      </c>
      <c r="C347" s="662" t="s">
        <v>1061</v>
      </c>
      <c r="D347" s="743" t="s">
        <v>1625</v>
      </c>
      <c r="E347" s="744" t="s">
        <v>1068</v>
      </c>
      <c r="F347" s="662" t="s">
        <v>1058</v>
      </c>
      <c r="G347" s="662" t="s">
        <v>1220</v>
      </c>
      <c r="H347" s="662" t="s">
        <v>523</v>
      </c>
      <c r="I347" s="662" t="s">
        <v>1221</v>
      </c>
      <c r="J347" s="662" t="s">
        <v>1222</v>
      </c>
      <c r="K347" s="662" t="s">
        <v>1223</v>
      </c>
      <c r="L347" s="663">
        <v>48.09</v>
      </c>
      <c r="M347" s="663">
        <v>48.09</v>
      </c>
      <c r="N347" s="662">
        <v>1</v>
      </c>
      <c r="O347" s="745">
        <v>1</v>
      </c>
      <c r="P347" s="663">
        <v>48.09</v>
      </c>
      <c r="Q347" s="678">
        <v>1</v>
      </c>
      <c r="R347" s="662">
        <v>1</v>
      </c>
      <c r="S347" s="678">
        <v>1</v>
      </c>
      <c r="T347" s="745">
        <v>1</v>
      </c>
      <c r="U347" s="701">
        <v>1</v>
      </c>
    </row>
    <row r="348" spans="1:21" ht="14.4" customHeight="1" x14ac:dyDescent="0.3">
      <c r="A348" s="661">
        <v>22</v>
      </c>
      <c r="B348" s="662" t="s">
        <v>522</v>
      </c>
      <c r="C348" s="662" t="s">
        <v>1061</v>
      </c>
      <c r="D348" s="743" t="s">
        <v>1625</v>
      </c>
      <c r="E348" s="744" t="s">
        <v>1068</v>
      </c>
      <c r="F348" s="662" t="s">
        <v>1058</v>
      </c>
      <c r="G348" s="662" t="s">
        <v>1080</v>
      </c>
      <c r="H348" s="662" t="s">
        <v>753</v>
      </c>
      <c r="I348" s="662" t="s">
        <v>1261</v>
      </c>
      <c r="J348" s="662" t="s">
        <v>1023</v>
      </c>
      <c r="K348" s="662" t="s">
        <v>1262</v>
      </c>
      <c r="L348" s="663">
        <v>0</v>
      </c>
      <c r="M348" s="663">
        <v>0</v>
      </c>
      <c r="N348" s="662">
        <v>3</v>
      </c>
      <c r="O348" s="745">
        <v>3</v>
      </c>
      <c r="P348" s="663">
        <v>0</v>
      </c>
      <c r="Q348" s="678"/>
      <c r="R348" s="662">
        <v>2</v>
      </c>
      <c r="S348" s="678">
        <v>0.66666666666666663</v>
      </c>
      <c r="T348" s="745">
        <v>2</v>
      </c>
      <c r="U348" s="701">
        <v>0.66666666666666663</v>
      </c>
    </row>
    <row r="349" spans="1:21" ht="14.4" customHeight="1" x14ac:dyDescent="0.3">
      <c r="A349" s="661">
        <v>22</v>
      </c>
      <c r="B349" s="662" t="s">
        <v>522</v>
      </c>
      <c r="C349" s="662" t="s">
        <v>1061</v>
      </c>
      <c r="D349" s="743" t="s">
        <v>1625</v>
      </c>
      <c r="E349" s="744" t="s">
        <v>1068</v>
      </c>
      <c r="F349" s="662" t="s">
        <v>1058</v>
      </c>
      <c r="G349" s="662" t="s">
        <v>1080</v>
      </c>
      <c r="H349" s="662" t="s">
        <v>753</v>
      </c>
      <c r="I349" s="662" t="s">
        <v>1081</v>
      </c>
      <c r="J349" s="662" t="s">
        <v>1023</v>
      </c>
      <c r="K349" s="662" t="s">
        <v>1082</v>
      </c>
      <c r="L349" s="663">
        <v>0</v>
      </c>
      <c r="M349" s="663">
        <v>0</v>
      </c>
      <c r="N349" s="662">
        <v>5</v>
      </c>
      <c r="O349" s="745">
        <v>4.5</v>
      </c>
      <c r="P349" s="663">
        <v>0</v>
      </c>
      <c r="Q349" s="678"/>
      <c r="R349" s="662">
        <v>2</v>
      </c>
      <c r="S349" s="678">
        <v>0.4</v>
      </c>
      <c r="T349" s="745">
        <v>2</v>
      </c>
      <c r="U349" s="701">
        <v>0.44444444444444442</v>
      </c>
    </row>
    <row r="350" spans="1:21" ht="14.4" customHeight="1" x14ac:dyDescent="0.3">
      <c r="A350" s="661">
        <v>22</v>
      </c>
      <c r="B350" s="662" t="s">
        <v>522</v>
      </c>
      <c r="C350" s="662" t="s">
        <v>1061</v>
      </c>
      <c r="D350" s="743" t="s">
        <v>1625</v>
      </c>
      <c r="E350" s="744" t="s">
        <v>1068</v>
      </c>
      <c r="F350" s="662" t="s">
        <v>1058</v>
      </c>
      <c r="G350" s="662" t="s">
        <v>1080</v>
      </c>
      <c r="H350" s="662" t="s">
        <v>523</v>
      </c>
      <c r="I350" s="662" t="s">
        <v>1083</v>
      </c>
      <c r="J350" s="662" t="s">
        <v>1023</v>
      </c>
      <c r="K350" s="662" t="s">
        <v>1084</v>
      </c>
      <c r="L350" s="663">
        <v>0</v>
      </c>
      <c r="M350" s="663">
        <v>0</v>
      </c>
      <c r="N350" s="662">
        <v>4</v>
      </c>
      <c r="O350" s="745">
        <v>4</v>
      </c>
      <c r="P350" s="663">
        <v>0</v>
      </c>
      <c r="Q350" s="678"/>
      <c r="R350" s="662">
        <v>4</v>
      </c>
      <c r="S350" s="678">
        <v>1</v>
      </c>
      <c r="T350" s="745">
        <v>4</v>
      </c>
      <c r="U350" s="701">
        <v>1</v>
      </c>
    </row>
    <row r="351" spans="1:21" ht="14.4" customHeight="1" x14ac:dyDescent="0.3">
      <c r="A351" s="661">
        <v>22</v>
      </c>
      <c r="B351" s="662" t="s">
        <v>522</v>
      </c>
      <c r="C351" s="662" t="s">
        <v>1061</v>
      </c>
      <c r="D351" s="743" t="s">
        <v>1625</v>
      </c>
      <c r="E351" s="744" t="s">
        <v>1068</v>
      </c>
      <c r="F351" s="662" t="s">
        <v>1058</v>
      </c>
      <c r="G351" s="662" t="s">
        <v>1080</v>
      </c>
      <c r="H351" s="662" t="s">
        <v>523</v>
      </c>
      <c r="I351" s="662" t="s">
        <v>1382</v>
      </c>
      <c r="J351" s="662" t="s">
        <v>1023</v>
      </c>
      <c r="K351" s="662" t="s">
        <v>1383</v>
      </c>
      <c r="L351" s="663">
        <v>158.05000000000001</v>
      </c>
      <c r="M351" s="663">
        <v>158.05000000000001</v>
      </c>
      <c r="N351" s="662">
        <v>1</v>
      </c>
      <c r="O351" s="745">
        <v>1</v>
      </c>
      <c r="P351" s="663"/>
      <c r="Q351" s="678">
        <v>0</v>
      </c>
      <c r="R351" s="662"/>
      <c r="S351" s="678">
        <v>0</v>
      </c>
      <c r="T351" s="745"/>
      <c r="U351" s="701">
        <v>0</v>
      </c>
    </row>
    <row r="352" spans="1:21" ht="14.4" customHeight="1" x14ac:dyDescent="0.3">
      <c r="A352" s="661">
        <v>22</v>
      </c>
      <c r="B352" s="662" t="s">
        <v>522</v>
      </c>
      <c r="C352" s="662" t="s">
        <v>1061</v>
      </c>
      <c r="D352" s="743" t="s">
        <v>1625</v>
      </c>
      <c r="E352" s="744" t="s">
        <v>1068</v>
      </c>
      <c r="F352" s="662" t="s">
        <v>1058</v>
      </c>
      <c r="G352" s="662" t="s">
        <v>1080</v>
      </c>
      <c r="H352" s="662" t="s">
        <v>753</v>
      </c>
      <c r="I352" s="662" t="s">
        <v>1085</v>
      </c>
      <c r="J352" s="662" t="s">
        <v>1023</v>
      </c>
      <c r="K352" s="662" t="s">
        <v>1086</v>
      </c>
      <c r="L352" s="663">
        <v>0</v>
      </c>
      <c r="M352" s="663">
        <v>0</v>
      </c>
      <c r="N352" s="662">
        <v>6</v>
      </c>
      <c r="O352" s="745">
        <v>6</v>
      </c>
      <c r="P352" s="663">
        <v>0</v>
      </c>
      <c r="Q352" s="678"/>
      <c r="R352" s="662">
        <v>4</v>
      </c>
      <c r="S352" s="678">
        <v>0.66666666666666663</v>
      </c>
      <c r="T352" s="745">
        <v>4</v>
      </c>
      <c r="U352" s="701">
        <v>0.66666666666666663</v>
      </c>
    </row>
    <row r="353" spans="1:21" ht="14.4" customHeight="1" x14ac:dyDescent="0.3">
      <c r="A353" s="661">
        <v>22</v>
      </c>
      <c r="B353" s="662" t="s">
        <v>522</v>
      </c>
      <c r="C353" s="662" t="s">
        <v>1061</v>
      </c>
      <c r="D353" s="743" t="s">
        <v>1625</v>
      </c>
      <c r="E353" s="744" t="s">
        <v>1068</v>
      </c>
      <c r="F353" s="662" t="s">
        <v>1058</v>
      </c>
      <c r="G353" s="662" t="s">
        <v>1080</v>
      </c>
      <c r="H353" s="662" t="s">
        <v>753</v>
      </c>
      <c r="I353" s="662" t="s">
        <v>783</v>
      </c>
      <c r="J353" s="662" t="s">
        <v>784</v>
      </c>
      <c r="K353" s="662" t="s">
        <v>1025</v>
      </c>
      <c r="L353" s="663">
        <v>98.78</v>
      </c>
      <c r="M353" s="663">
        <v>4445.1000000000022</v>
      </c>
      <c r="N353" s="662">
        <v>45</v>
      </c>
      <c r="O353" s="745">
        <v>44</v>
      </c>
      <c r="P353" s="663">
        <v>1086.58</v>
      </c>
      <c r="Q353" s="678">
        <v>0.2444444444444443</v>
      </c>
      <c r="R353" s="662">
        <v>11</v>
      </c>
      <c r="S353" s="678">
        <v>0.24444444444444444</v>
      </c>
      <c r="T353" s="745">
        <v>10.5</v>
      </c>
      <c r="U353" s="701">
        <v>0.23863636363636365</v>
      </c>
    </row>
    <row r="354" spans="1:21" ht="14.4" customHeight="1" x14ac:dyDescent="0.3">
      <c r="A354" s="661">
        <v>22</v>
      </c>
      <c r="B354" s="662" t="s">
        <v>522</v>
      </c>
      <c r="C354" s="662" t="s">
        <v>1061</v>
      </c>
      <c r="D354" s="743" t="s">
        <v>1625</v>
      </c>
      <c r="E354" s="744" t="s">
        <v>1068</v>
      </c>
      <c r="F354" s="662" t="s">
        <v>1058</v>
      </c>
      <c r="G354" s="662" t="s">
        <v>1080</v>
      </c>
      <c r="H354" s="662" t="s">
        <v>753</v>
      </c>
      <c r="I354" s="662" t="s">
        <v>1089</v>
      </c>
      <c r="J354" s="662" t="s">
        <v>1090</v>
      </c>
      <c r="K354" s="662" t="s">
        <v>1091</v>
      </c>
      <c r="L354" s="663">
        <v>118.54</v>
      </c>
      <c r="M354" s="663">
        <v>9957.3599999999988</v>
      </c>
      <c r="N354" s="662">
        <v>84</v>
      </c>
      <c r="O354" s="745">
        <v>79.5</v>
      </c>
      <c r="P354" s="663">
        <v>4030.3599999999992</v>
      </c>
      <c r="Q354" s="678">
        <v>0.40476190476190471</v>
      </c>
      <c r="R354" s="662">
        <v>34</v>
      </c>
      <c r="S354" s="678">
        <v>0.40476190476190477</v>
      </c>
      <c r="T354" s="745">
        <v>32</v>
      </c>
      <c r="U354" s="701">
        <v>0.40251572327044027</v>
      </c>
    </row>
    <row r="355" spans="1:21" ht="14.4" customHeight="1" x14ac:dyDescent="0.3">
      <c r="A355" s="661">
        <v>22</v>
      </c>
      <c r="B355" s="662" t="s">
        <v>522</v>
      </c>
      <c r="C355" s="662" t="s">
        <v>1061</v>
      </c>
      <c r="D355" s="743" t="s">
        <v>1625</v>
      </c>
      <c r="E355" s="744" t="s">
        <v>1068</v>
      </c>
      <c r="F355" s="662" t="s">
        <v>1058</v>
      </c>
      <c r="G355" s="662" t="s">
        <v>1080</v>
      </c>
      <c r="H355" s="662" t="s">
        <v>753</v>
      </c>
      <c r="I355" s="662" t="s">
        <v>1092</v>
      </c>
      <c r="J355" s="662" t="s">
        <v>1093</v>
      </c>
      <c r="K355" s="662" t="s">
        <v>1094</v>
      </c>
      <c r="L355" s="663">
        <v>59.27</v>
      </c>
      <c r="M355" s="663">
        <v>296.35000000000002</v>
      </c>
      <c r="N355" s="662">
        <v>5</v>
      </c>
      <c r="O355" s="745">
        <v>4.5</v>
      </c>
      <c r="P355" s="663">
        <v>177.81</v>
      </c>
      <c r="Q355" s="678">
        <v>0.6</v>
      </c>
      <c r="R355" s="662">
        <v>3</v>
      </c>
      <c r="S355" s="678">
        <v>0.6</v>
      </c>
      <c r="T355" s="745">
        <v>3</v>
      </c>
      <c r="U355" s="701">
        <v>0.66666666666666663</v>
      </c>
    </row>
    <row r="356" spans="1:21" ht="14.4" customHeight="1" x14ac:dyDescent="0.3">
      <c r="A356" s="661">
        <v>22</v>
      </c>
      <c r="B356" s="662" t="s">
        <v>522</v>
      </c>
      <c r="C356" s="662" t="s">
        <v>1061</v>
      </c>
      <c r="D356" s="743" t="s">
        <v>1625</v>
      </c>
      <c r="E356" s="744" t="s">
        <v>1068</v>
      </c>
      <c r="F356" s="662" t="s">
        <v>1058</v>
      </c>
      <c r="G356" s="662" t="s">
        <v>1080</v>
      </c>
      <c r="H356" s="662" t="s">
        <v>753</v>
      </c>
      <c r="I356" s="662" t="s">
        <v>786</v>
      </c>
      <c r="J356" s="662" t="s">
        <v>787</v>
      </c>
      <c r="K356" s="662" t="s">
        <v>1027</v>
      </c>
      <c r="L356" s="663">
        <v>79.03</v>
      </c>
      <c r="M356" s="663">
        <v>6006.2800000000043</v>
      </c>
      <c r="N356" s="662">
        <v>76</v>
      </c>
      <c r="O356" s="745">
        <v>71</v>
      </c>
      <c r="P356" s="663">
        <v>2212.84</v>
      </c>
      <c r="Q356" s="678">
        <v>0.3684210526315787</v>
      </c>
      <c r="R356" s="662">
        <v>28</v>
      </c>
      <c r="S356" s="678">
        <v>0.36842105263157893</v>
      </c>
      <c r="T356" s="745">
        <v>25.5</v>
      </c>
      <c r="U356" s="701">
        <v>0.35915492957746481</v>
      </c>
    </row>
    <row r="357" spans="1:21" ht="14.4" customHeight="1" x14ac:dyDescent="0.3">
      <c r="A357" s="661">
        <v>22</v>
      </c>
      <c r="B357" s="662" t="s">
        <v>522</v>
      </c>
      <c r="C357" s="662" t="s">
        <v>1061</v>
      </c>
      <c r="D357" s="743" t="s">
        <v>1625</v>
      </c>
      <c r="E357" s="744" t="s">
        <v>1068</v>
      </c>
      <c r="F357" s="662" t="s">
        <v>1058</v>
      </c>
      <c r="G357" s="662" t="s">
        <v>1080</v>
      </c>
      <c r="H357" s="662" t="s">
        <v>753</v>
      </c>
      <c r="I357" s="662" t="s">
        <v>1095</v>
      </c>
      <c r="J357" s="662" t="s">
        <v>1023</v>
      </c>
      <c r="K357" s="662" t="s">
        <v>1096</v>
      </c>
      <c r="L357" s="663">
        <v>59.27</v>
      </c>
      <c r="M357" s="663">
        <v>237.08</v>
      </c>
      <c r="N357" s="662">
        <v>4</v>
      </c>
      <c r="O357" s="745">
        <v>3.5</v>
      </c>
      <c r="P357" s="663">
        <v>59.27</v>
      </c>
      <c r="Q357" s="678">
        <v>0.25</v>
      </c>
      <c r="R357" s="662">
        <v>1</v>
      </c>
      <c r="S357" s="678">
        <v>0.25</v>
      </c>
      <c r="T357" s="745">
        <v>0.5</v>
      </c>
      <c r="U357" s="701">
        <v>0.14285714285714285</v>
      </c>
    </row>
    <row r="358" spans="1:21" ht="14.4" customHeight="1" x14ac:dyDescent="0.3">
      <c r="A358" s="661">
        <v>22</v>
      </c>
      <c r="B358" s="662" t="s">
        <v>522</v>
      </c>
      <c r="C358" s="662" t="s">
        <v>1061</v>
      </c>
      <c r="D358" s="743" t="s">
        <v>1625</v>
      </c>
      <c r="E358" s="744" t="s">
        <v>1068</v>
      </c>
      <c r="F358" s="662" t="s">
        <v>1058</v>
      </c>
      <c r="G358" s="662" t="s">
        <v>1080</v>
      </c>
      <c r="H358" s="662" t="s">
        <v>523</v>
      </c>
      <c r="I358" s="662" t="s">
        <v>1097</v>
      </c>
      <c r="J358" s="662" t="s">
        <v>1023</v>
      </c>
      <c r="K358" s="662" t="s">
        <v>1098</v>
      </c>
      <c r="L358" s="663">
        <v>98.78</v>
      </c>
      <c r="M358" s="663">
        <v>691.46</v>
      </c>
      <c r="N358" s="662">
        <v>7</v>
      </c>
      <c r="O358" s="745">
        <v>7</v>
      </c>
      <c r="P358" s="663">
        <v>296.34000000000003</v>
      </c>
      <c r="Q358" s="678">
        <v>0.4285714285714286</v>
      </c>
      <c r="R358" s="662">
        <v>3</v>
      </c>
      <c r="S358" s="678">
        <v>0.42857142857142855</v>
      </c>
      <c r="T358" s="745">
        <v>3</v>
      </c>
      <c r="U358" s="701">
        <v>0.42857142857142855</v>
      </c>
    </row>
    <row r="359" spans="1:21" ht="14.4" customHeight="1" x14ac:dyDescent="0.3">
      <c r="A359" s="661">
        <v>22</v>
      </c>
      <c r="B359" s="662" t="s">
        <v>522</v>
      </c>
      <c r="C359" s="662" t="s">
        <v>1061</v>
      </c>
      <c r="D359" s="743" t="s">
        <v>1625</v>
      </c>
      <c r="E359" s="744" t="s">
        <v>1068</v>
      </c>
      <c r="F359" s="662" t="s">
        <v>1058</v>
      </c>
      <c r="G359" s="662" t="s">
        <v>1080</v>
      </c>
      <c r="H359" s="662" t="s">
        <v>753</v>
      </c>
      <c r="I359" s="662" t="s">
        <v>1099</v>
      </c>
      <c r="J359" s="662" t="s">
        <v>787</v>
      </c>
      <c r="K359" s="662" t="s">
        <v>1100</v>
      </c>
      <c r="L359" s="663">
        <v>79.03</v>
      </c>
      <c r="M359" s="663">
        <v>158.06</v>
      </c>
      <c r="N359" s="662">
        <v>2</v>
      </c>
      <c r="O359" s="745">
        <v>2</v>
      </c>
      <c r="P359" s="663">
        <v>158.06</v>
      </c>
      <c r="Q359" s="678">
        <v>1</v>
      </c>
      <c r="R359" s="662">
        <v>2</v>
      </c>
      <c r="S359" s="678">
        <v>1</v>
      </c>
      <c r="T359" s="745">
        <v>2</v>
      </c>
      <c r="U359" s="701">
        <v>1</v>
      </c>
    </row>
    <row r="360" spans="1:21" ht="14.4" customHeight="1" x14ac:dyDescent="0.3">
      <c r="A360" s="661">
        <v>22</v>
      </c>
      <c r="B360" s="662" t="s">
        <v>522</v>
      </c>
      <c r="C360" s="662" t="s">
        <v>1061</v>
      </c>
      <c r="D360" s="743" t="s">
        <v>1625</v>
      </c>
      <c r="E360" s="744" t="s">
        <v>1068</v>
      </c>
      <c r="F360" s="662" t="s">
        <v>1058</v>
      </c>
      <c r="G360" s="662" t="s">
        <v>1080</v>
      </c>
      <c r="H360" s="662" t="s">
        <v>753</v>
      </c>
      <c r="I360" s="662" t="s">
        <v>766</v>
      </c>
      <c r="J360" s="662" t="s">
        <v>1023</v>
      </c>
      <c r="K360" s="662" t="s">
        <v>1028</v>
      </c>
      <c r="L360" s="663">
        <v>46.07</v>
      </c>
      <c r="M360" s="663">
        <v>46.07</v>
      </c>
      <c r="N360" s="662">
        <v>1</v>
      </c>
      <c r="O360" s="745">
        <v>0.5</v>
      </c>
      <c r="P360" s="663">
        <v>46.07</v>
      </c>
      <c r="Q360" s="678">
        <v>1</v>
      </c>
      <c r="R360" s="662">
        <v>1</v>
      </c>
      <c r="S360" s="678">
        <v>1</v>
      </c>
      <c r="T360" s="745">
        <v>0.5</v>
      </c>
      <c r="U360" s="701">
        <v>1</v>
      </c>
    </row>
    <row r="361" spans="1:21" ht="14.4" customHeight="1" x14ac:dyDescent="0.3">
      <c r="A361" s="661">
        <v>22</v>
      </c>
      <c r="B361" s="662" t="s">
        <v>522</v>
      </c>
      <c r="C361" s="662" t="s">
        <v>1061</v>
      </c>
      <c r="D361" s="743" t="s">
        <v>1625</v>
      </c>
      <c r="E361" s="744" t="s">
        <v>1068</v>
      </c>
      <c r="F361" s="662" t="s">
        <v>1058</v>
      </c>
      <c r="G361" s="662" t="s">
        <v>1080</v>
      </c>
      <c r="H361" s="662" t="s">
        <v>753</v>
      </c>
      <c r="I361" s="662" t="s">
        <v>773</v>
      </c>
      <c r="J361" s="662" t="s">
        <v>1023</v>
      </c>
      <c r="K361" s="662" t="s">
        <v>1029</v>
      </c>
      <c r="L361" s="663">
        <v>118.54</v>
      </c>
      <c r="M361" s="663">
        <v>1303.94</v>
      </c>
      <c r="N361" s="662">
        <v>11</v>
      </c>
      <c r="O361" s="745">
        <v>10.5</v>
      </c>
      <c r="P361" s="663">
        <v>711.24</v>
      </c>
      <c r="Q361" s="678">
        <v>0.54545454545454541</v>
      </c>
      <c r="R361" s="662">
        <v>6</v>
      </c>
      <c r="S361" s="678">
        <v>0.54545454545454541</v>
      </c>
      <c r="T361" s="745">
        <v>5.5</v>
      </c>
      <c r="U361" s="701">
        <v>0.52380952380952384</v>
      </c>
    </row>
    <row r="362" spans="1:21" ht="14.4" customHeight="1" x14ac:dyDescent="0.3">
      <c r="A362" s="661">
        <v>22</v>
      </c>
      <c r="B362" s="662" t="s">
        <v>522</v>
      </c>
      <c r="C362" s="662" t="s">
        <v>1061</v>
      </c>
      <c r="D362" s="743" t="s">
        <v>1625</v>
      </c>
      <c r="E362" s="744" t="s">
        <v>1068</v>
      </c>
      <c r="F362" s="662" t="s">
        <v>1058</v>
      </c>
      <c r="G362" s="662" t="s">
        <v>1080</v>
      </c>
      <c r="H362" s="662" t="s">
        <v>523</v>
      </c>
      <c r="I362" s="662" t="s">
        <v>1101</v>
      </c>
      <c r="J362" s="662" t="s">
        <v>1023</v>
      </c>
      <c r="K362" s="662" t="s">
        <v>1102</v>
      </c>
      <c r="L362" s="663">
        <v>79.03</v>
      </c>
      <c r="M362" s="663">
        <v>711.27</v>
      </c>
      <c r="N362" s="662">
        <v>9</v>
      </c>
      <c r="O362" s="745">
        <v>8</v>
      </c>
      <c r="P362" s="663">
        <v>158.06</v>
      </c>
      <c r="Q362" s="678">
        <v>0.22222222222222224</v>
      </c>
      <c r="R362" s="662">
        <v>2</v>
      </c>
      <c r="S362" s="678">
        <v>0.22222222222222221</v>
      </c>
      <c r="T362" s="745">
        <v>1.5</v>
      </c>
      <c r="U362" s="701">
        <v>0.1875</v>
      </c>
    </row>
    <row r="363" spans="1:21" ht="14.4" customHeight="1" x14ac:dyDescent="0.3">
      <c r="A363" s="661">
        <v>22</v>
      </c>
      <c r="B363" s="662" t="s">
        <v>522</v>
      </c>
      <c r="C363" s="662" t="s">
        <v>1061</v>
      </c>
      <c r="D363" s="743" t="s">
        <v>1625</v>
      </c>
      <c r="E363" s="744" t="s">
        <v>1068</v>
      </c>
      <c r="F363" s="662" t="s">
        <v>1058</v>
      </c>
      <c r="G363" s="662" t="s">
        <v>1080</v>
      </c>
      <c r="H363" s="662" t="s">
        <v>753</v>
      </c>
      <c r="I363" s="662" t="s">
        <v>780</v>
      </c>
      <c r="J363" s="662" t="s">
        <v>781</v>
      </c>
      <c r="K363" s="662" t="s">
        <v>1026</v>
      </c>
      <c r="L363" s="663">
        <v>46.07</v>
      </c>
      <c r="M363" s="663">
        <v>138.21</v>
      </c>
      <c r="N363" s="662">
        <v>3</v>
      </c>
      <c r="O363" s="745">
        <v>2.5</v>
      </c>
      <c r="P363" s="663">
        <v>92.14</v>
      </c>
      <c r="Q363" s="678">
        <v>0.66666666666666663</v>
      </c>
      <c r="R363" s="662">
        <v>2</v>
      </c>
      <c r="S363" s="678">
        <v>0.66666666666666663</v>
      </c>
      <c r="T363" s="745">
        <v>1.5</v>
      </c>
      <c r="U363" s="701">
        <v>0.6</v>
      </c>
    </row>
    <row r="364" spans="1:21" ht="14.4" customHeight="1" x14ac:dyDescent="0.3">
      <c r="A364" s="661">
        <v>22</v>
      </c>
      <c r="B364" s="662" t="s">
        <v>522</v>
      </c>
      <c r="C364" s="662" t="s">
        <v>1061</v>
      </c>
      <c r="D364" s="743" t="s">
        <v>1625</v>
      </c>
      <c r="E364" s="744" t="s">
        <v>1068</v>
      </c>
      <c r="F364" s="662" t="s">
        <v>1058</v>
      </c>
      <c r="G364" s="662" t="s">
        <v>1080</v>
      </c>
      <c r="H364" s="662" t="s">
        <v>523</v>
      </c>
      <c r="I364" s="662" t="s">
        <v>1149</v>
      </c>
      <c r="J364" s="662" t="s">
        <v>1150</v>
      </c>
      <c r="K364" s="662" t="s">
        <v>1102</v>
      </c>
      <c r="L364" s="663">
        <v>79.03</v>
      </c>
      <c r="M364" s="663">
        <v>790.3</v>
      </c>
      <c r="N364" s="662">
        <v>10</v>
      </c>
      <c r="O364" s="745">
        <v>10</v>
      </c>
      <c r="P364" s="663">
        <v>474.17999999999995</v>
      </c>
      <c r="Q364" s="678">
        <v>0.6</v>
      </c>
      <c r="R364" s="662">
        <v>6</v>
      </c>
      <c r="S364" s="678">
        <v>0.6</v>
      </c>
      <c r="T364" s="745">
        <v>6</v>
      </c>
      <c r="U364" s="701">
        <v>0.6</v>
      </c>
    </row>
    <row r="365" spans="1:21" ht="14.4" customHeight="1" x14ac:dyDescent="0.3">
      <c r="A365" s="661">
        <v>22</v>
      </c>
      <c r="B365" s="662" t="s">
        <v>522</v>
      </c>
      <c r="C365" s="662" t="s">
        <v>1061</v>
      </c>
      <c r="D365" s="743" t="s">
        <v>1625</v>
      </c>
      <c r="E365" s="744" t="s">
        <v>1068</v>
      </c>
      <c r="F365" s="662" t="s">
        <v>1058</v>
      </c>
      <c r="G365" s="662" t="s">
        <v>1582</v>
      </c>
      <c r="H365" s="662" t="s">
        <v>523</v>
      </c>
      <c r="I365" s="662" t="s">
        <v>1583</v>
      </c>
      <c r="J365" s="662" t="s">
        <v>1584</v>
      </c>
      <c r="K365" s="662" t="s">
        <v>1585</v>
      </c>
      <c r="L365" s="663">
        <v>0</v>
      </c>
      <c r="M365" s="663">
        <v>0</v>
      </c>
      <c r="N365" s="662">
        <v>1</v>
      </c>
      <c r="O365" s="745">
        <v>1</v>
      </c>
      <c r="P365" s="663">
        <v>0</v>
      </c>
      <c r="Q365" s="678"/>
      <c r="R365" s="662">
        <v>1</v>
      </c>
      <c r="S365" s="678">
        <v>1</v>
      </c>
      <c r="T365" s="745">
        <v>1</v>
      </c>
      <c r="U365" s="701">
        <v>1</v>
      </c>
    </row>
    <row r="366" spans="1:21" ht="14.4" customHeight="1" x14ac:dyDescent="0.3">
      <c r="A366" s="661">
        <v>22</v>
      </c>
      <c r="B366" s="662" t="s">
        <v>522</v>
      </c>
      <c r="C366" s="662" t="s">
        <v>1061</v>
      </c>
      <c r="D366" s="743" t="s">
        <v>1625</v>
      </c>
      <c r="E366" s="744" t="s">
        <v>1068</v>
      </c>
      <c r="F366" s="662" t="s">
        <v>1058</v>
      </c>
      <c r="G366" s="662" t="s">
        <v>1586</v>
      </c>
      <c r="H366" s="662" t="s">
        <v>523</v>
      </c>
      <c r="I366" s="662" t="s">
        <v>1587</v>
      </c>
      <c r="J366" s="662" t="s">
        <v>1588</v>
      </c>
      <c r="K366" s="662" t="s">
        <v>1589</v>
      </c>
      <c r="L366" s="663">
        <v>83.68</v>
      </c>
      <c r="M366" s="663">
        <v>167.36</v>
      </c>
      <c r="N366" s="662">
        <v>2</v>
      </c>
      <c r="O366" s="745">
        <v>1</v>
      </c>
      <c r="P366" s="663"/>
      <c r="Q366" s="678">
        <v>0</v>
      </c>
      <c r="R366" s="662"/>
      <c r="S366" s="678">
        <v>0</v>
      </c>
      <c r="T366" s="745"/>
      <c r="U366" s="701">
        <v>0</v>
      </c>
    </row>
    <row r="367" spans="1:21" ht="14.4" customHeight="1" x14ac:dyDescent="0.3">
      <c r="A367" s="661">
        <v>22</v>
      </c>
      <c r="B367" s="662" t="s">
        <v>522</v>
      </c>
      <c r="C367" s="662" t="s">
        <v>1061</v>
      </c>
      <c r="D367" s="743" t="s">
        <v>1625</v>
      </c>
      <c r="E367" s="744" t="s">
        <v>1068</v>
      </c>
      <c r="F367" s="662" t="s">
        <v>1058</v>
      </c>
      <c r="G367" s="662" t="s">
        <v>1586</v>
      </c>
      <c r="H367" s="662" t="s">
        <v>523</v>
      </c>
      <c r="I367" s="662" t="s">
        <v>1590</v>
      </c>
      <c r="J367" s="662" t="s">
        <v>1588</v>
      </c>
      <c r="K367" s="662" t="s">
        <v>1591</v>
      </c>
      <c r="L367" s="663">
        <v>0</v>
      </c>
      <c r="M367" s="663">
        <v>0</v>
      </c>
      <c r="N367" s="662">
        <v>1</v>
      </c>
      <c r="O367" s="745">
        <v>1</v>
      </c>
      <c r="P367" s="663">
        <v>0</v>
      </c>
      <c r="Q367" s="678"/>
      <c r="R367" s="662">
        <v>1</v>
      </c>
      <c r="S367" s="678">
        <v>1</v>
      </c>
      <c r="T367" s="745">
        <v>1</v>
      </c>
      <c r="U367" s="701">
        <v>1</v>
      </c>
    </row>
    <row r="368" spans="1:21" ht="14.4" customHeight="1" x14ac:dyDescent="0.3">
      <c r="A368" s="661">
        <v>22</v>
      </c>
      <c r="B368" s="662" t="s">
        <v>522</v>
      </c>
      <c r="C368" s="662" t="s">
        <v>1061</v>
      </c>
      <c r="D368" s="743" t="s">
        <v>1625</v>
      </c>
      <c r="E368" s="744" t="s">
        <v>1068</v>
      </c>
      <c r="F368" s="662" t="s">
        <v>1058</v>
      </c>
      <c r="G368" s="662" t="s">
        <v>1323</v>
      </c>
      <c r="H368" s="662" t="s">
        <v>523</v>
      </c>
      <c r="I368" s="662" t="s">
        <v>1592</v>
      </c>
      <c r="J368" s="662" t="s">
        <v>1325</v>
      </c>
      <c r="K368" s="662" t="s">
        <v>1593</v>
      </c>
      <c r="L368" s="663">
        <v>0</v>
      </c>
      <c r="M368" s="663">
        <v>0</v>
      </c>
      <c r="N368" s="662">
        <v>1</v>
      </c>
      <c r="O368" s="745">
        <v>1</v>
      </c>
      <c r="P368" s="663"/>
      <c r="Q368" s="678"/>
      <c r="R368" s="662"/>
      <c r="S368" s="678">
        <v>0</v>
      </c>
      <c r="T368" s="745"/>
      <c r="U368" s="701">
        <v>0</v>
      </c>
    </row>
    <row r="369" spans="1:21" ht="14.4" customHeight="1" x14ac:dyDescent="0.3">
      <c r="A369" s="661">
        <v>22</v>
      </c>
      <c r="B369" s="662" t="s">
        <v>522</v>
      </c>
      <c r="C369" s="662" t="s">
        <v>1061</v>
      </c>
      <c r="D369" s="743" t="s">
        <v>1625</v>
      </c>
      <c r="E369" s="744" t="s">
        <v>1075</v>
      </c>
      <c r="F369" s="662" t="s">
        <v>1058</v>
      </c>
      <c r="G369" s="662" t="s">
        <v>1165</v>
      </c>
      <c r="H369" s="662" t="s">
        <v>753</v>
      </c>
      <c r="I369" s="662" t="s">
        <v>1594</v>
      </c>
      <c r="J369" s="662" t="s">
        <v>1167</v>
      </c>
      <c r="K369" s="662" t="s">
        <v>1595</v>
      </c>
      <c r="L369" s="663">
        <v>392.42</v>
      </c>
      <c r="M369" s="663">
        <v>392.42</v>
      </c>
      <c r="N369" s="662">
        <v>1</v>
      </c>
      <c r="O369" s="745">
        <v>0.5</v>
      </c>
      <c r="P369" s="663"/>
      <c r="Q369" s="678">
        <v>0</v>
      </c>
      <c r="R369" s="662"/>
      <c r="S369" s="678">
        <v>0</v>
      </c>
      <c r="T369" s="745"/>
      <c r="U369" s="701">
        <v>0</v>
      </c>
    </row>
    <row r="370" spans="1:21" ht="14.4" customHeight="1" x14ac:dyDescent="0.3">
      <c r="A370" s="661">
        <v>22</v>
      </c>
      <c r="B370" s="662" t="s">
        <v>522</v>
      </c>
      <c r="C370" s="662" t="s">
        <v>1061</v>
      </c>
      <c r="D370" s="743" t="s">
        <v>1625</v>
      </c>
      <c r="E370" s="744" t="s">
        <v>1075</v>
      </c>
      <c r="F370" s="662" t="s">
        <v>1058</v>
      </c>
      <c r="G370" s="662" t="s">
        <v>1172</v>
      </c>
      <c r="H370" s="662" t="s">
        <v>523</v>
      </c>
      <c r="I370" s="662" t="s">
        <v>1596</v>
      </c>
      <c r="J370" s="662" t="s">
        <v>1174</v>
      </c>
      <c r="K370" s="662" t="s">
        <v>1597</v>
      </c>
      <c r="L370" s="663">
        <v>0</v>
      </c>
      <c r="M370" s="663">
        <v>0</v>
      </c>
      <c r="N370" s="662">
        <v>3</v>
      </c>
      <c r="O370" s="745">
        <v>1</v>
      </c>
      <c r="P370" s="663">
        <v>0</v>
      </c>
      <c r="Q370" s="678"/>
      <c r="R370" s="662">
        <v>3</v>
      </c>
      <c r="S370" s="678">
        <v>1</v>
      </c>
      <c r="T370" s="745">
        <v>1</v>
      </c>
      <c r="U370" s="701">
        <v>1</v>
      </c>
    </row>
    <row r="371" spans="1:21" ht="14.4" customHeight="1" x14ac:dyDescent="0.3">
      <c r="A371" s="661">
        <v>22</v>
      </c>
      <c r="B371" s="662" t="s">
        <v>522</v>
      </c>
      <c r="C371" s="662" t="s">
        <v>1061</v>
      </c>
      <c r="D371" s="743" t="s">
        <v>1625</v>
      </c>
      <c r="E371" s="744" t="s">
        <v>1075</v>
      </c>
      <c r="F371" s="662" t="s">
        <v>1058</v>
      </c>
      <c r="G371" s="662" t="s">
        <v>1185</v>
      </c>
      <c r="H371" s="662" t="s">
        <v>523</v>
      </c>
      <c r="I371" s="662" t="s">
        <v>1186</v>
      </c>
      <c r="J371" s="662" t="s">
        <v>1187</v>
      </c>
      <c r="K371" s="662" t="s">
        <v>1188</v>
      </c>
      <c r="L371" s="663">
        <v>160.88999999999999</v>
      </c>
      <c r="M371" s="663">
        <v>160.88999999999999</v>
      </c>
      <c r="N371" s="662">
        <v>1</v>
      </c>
      <c r="O371" s="745">
        <v>1</v>
      </c>
      <c r="P371" s="663">
        <v>160.88999999999999</v>
      </c>
      <c r="Q371" s="678">
        <v>1</v>
      </c>
      <c r="R371" s="662">
        <v>1</v>
      </c>
      <c r="S371" s="678">
        <v>1</v>
      </c>
      <c r="T371" s="745">
        <v>1</v>
      </c>
      <c r="U371" s="701">
        <v>1</v>
      </c>
    </row>
    <row r="372" spans="1:21" ht="14.4" customHeight="1" x14ac:dyDescent="0.3">
      <c r="A372" s="661">
        <v>22</v>
      </c>
      <c r="B372" s="662" t="s">
        <v>522</v>
      </c>
      <c r="C372" s="662" t="s">
        <v>1061</v>
      </c>
      <c r="D372" s="743" t="s">
        <v>1625</v>
      </c>
      <c r="E372" s="744" t="s">
        <v>1075</v>
      </c>
      <c r="F372" s="662" t="s">
        <v>1058</v>
      </c>
      <c r="G372" s="662" t="s">
        <v>1199</v>
      </c>
      <c r="H372" s="662" t="s">
        <v>523</v>
      </c>
      <c r="I372" s="662" t="s">
        <v>1205</v>
      </c>
      <c r="J372" s="662" t="s">
        <v>1201</v>
      </c>
      <c r="K372" s="662" t="s">
        <v>1204</v>
      </c>
      <c r="L372" s="663">
        <v>0</v>
      </c>
      <c r="M372" s="663">
        <v>0</v>
      </c>
      <c r="N372" s="662">
        <v>1</v>
      </c>
      <c r="O372" s="745">
        <v>1</v>
      </c>
      <c r="P372" s="663">
        <v>0</v>
      </c>
      <c r="Q372" s="678"/>
      <c r="R372" s="662">
        <v>1</v>
      </c>
      <c r="S372" s="678">
        <v>1</v>
      </c>
      <c r="T372" s="745">
        <v>1</v>
      </c>
      <c r="U372" s="701">
        <v>1</v>
      </c>
    </row>
    <row r="373" spans="1:21" ht="14.4" customHeight="1" x14ac:dyDescent="0.3">
      <c r="A373" s="661">
        <v>22</v>
      </c>
      <c r="B373" s="662" t="s">
        <v>522</v>
      </c>
      <c r="C373" s="662" t="s">
        <v>1061</v>
      </c>
      <c r="D373" s="743" t="s">
        <v>1625</v>
      </c>
      <c r="E373" s="744" t="s">
        <v>1075</v>
      </c>
      <c r="F373" s="662" t="s">
        <v>1058</v>
      </c>
      <c r="G373" s="662" t="s">
        <v>1212</v>
      </c>
      <c r="H373" s="662" t="s">
        <v>523</v>
      </c>
      <c r="I373" s="662" t="s">
        <v>1213</v>
      </c>
      <c r="J373" s="662" t="s">
        <v>1214</v>
      </c>
      <c r="K373" s="662" t="s">
        <v>1215</v>
      </c>
      <c r="L373" s="663">
        <v>107.27</v>
      </c>
      <c r="M373" s="663">
        <v>1609.05</v>
      </c>
      <c r="N373" s="662">
        <v>15</v>
      </c>
      <c r="O373" s="745">
        <v>4</v>
      </c>
      <c r="P373" s="663">
        <v>965.43</v>
      </c>
      <c r="Q373" s="678">
        <v>0.6</v>
      </c>
      <c r="R373" s="662">
        <v>9</v>
      </c>
      <c r="S373" s="678">
        <v>0.6</v>
      </c>
      <c r="T373" s="745">
        <v>2.5</v>
      </c>
      <c r="U373" s="701">
        <v>0.625</v>
      </c>
    </row>
    <row r="374" spans="1:21" ht="14.4" customHeight="1" x14ac:dyDescent="0.3">
      <c r="A374" s="661">
        <v>22</v>
      </c>
      <c r="B374" s="662" t="s">
        <v>522</v>
      </c>
      <c r="C374" s="662" t="s">
        <v>1061</v>
      </c>
      <c r="D374" s="743" t="s">
        <v>1625</v>
      </c>
      <c r="E374" s="744" t="s">
        <v>1075</v>
      </c>
      <c r="F374" s="662" t="s">
        <v>1058</v>
      </c>
      <c r="G374" s="662" t="s">
        <v>1457</v>
      </c>
      <c r="H374" s="662" t="s">
        <v>523</v>
      </c>
      <c r="I374" s="662" t="s">
        <v>956</v>
      </c>
      <c r="J374" s="662" t="s">
        <v>729</v>
      </c>
      <c r="K374" s="662" t="s">
        <v>1458</v>
      </c>
      <c r="L374" s="663">
        <v>0</v>
      </c>
      <c r="M374" s="663">
        <v>0</v>
      </c>
      <c r="N374" s="662">
        <v>1</v>
      </c>
      <c r="O374" s="745">
        <v>1</v>
      </c>
      <c r="P374" s="663"/>
      <c r="Q374" s="678"/>
      <c r="R374" s="662"/>
      <c r="S374" s="678">
        <v>0</v>
      </c>
      <c r="T374" s="745"/>
      <c r="U374" s="701">
        <v>0</v>
      </c>
    </row>
    <row r="375" spans="1:21" ht="14.4" customHeight="1" x14ac:dyDescent="0.3">
      <c r="A375" s="661">
        <v>22</v>
      </c>
      <c r="B375" s="662" t="s">
        <v>522</v>
      </c>
      <c r="C375" s="662" t="s">
        <v>1061</v>
      </c>
      <c r="D375" s="743" t="s">
        <v>1625</v>
      </c>
      <c r="E375" s="744" t="s">
        <v>1075</v>
      </c>
      <c r="F375" s="662" t="s">
        <v>1058</v>
      </c>
      <c r="G375" s="662" t="s">
        <v>1077</v>
      </c>
      <c r="H375" s="662" t="s">
        <v>523</v>
      </c>
      <c r="I375" s="662" t="s">
        <v>1078</v>
      </c>
      <c r="J375" s="662" t="s">
        <v>1079</v>
      </c>
      <c r="K375" s="662"/>
      <c r="L375" s="663">
        <v>0</v>
      </c>
      <c r="M375" s="663">
        <v>0</v>
      </c>
      <c r="N375" s="662">
        <v>5</v>
      </c>
      <c r="O375" s="745">
        <v>3.5</v>
      </c>
      <c r="P375" s="663">
        <v>0</v>
      </c>
      <c r="Q375" s="678"/>
      <c r="R375" s="662">
        <v>5</v>
      </c>
      <c r="S375" s="678">
        <v>1</v>
      </c>
      <c r="T375" s="745">
        <v>3.5</v>
      </c>
      <c r="U375" s="701">
        <v>1</v>
      </c>
    </row>
    <row r="376" spans="1:21" ht="14.4" customHeight="1" x14ac:dyDescent="0.3">
      <c r="A376" s="661">
        <v>22</v>
      </c>
      <c r="B376" s="662" t="s">
        <v>522</v>
      </c>
      <c r="C376" s="662" t="s">
        <v>1061</v>
      </c>
      <c r="D376" s="743" t="s">
        <v>1625</v>
      </c>
      <c r="E376" s="744" t="s">
        <v>1075</v>
      </c>
      <c r="F376" s="662" t="s">
        <v>1058</v>
      </c>
      <c r="G376" s="662" t="s">
        <v>1233</v>
      </c>
      <c r="H376" s="662" t="s">
        <v>523</v>
      </c>
      <c r="I376" s="662" t="s">
        <v>1371</v>
      </c>
      <c r="J376" s="662" t="s">
        <v>1235</v>
      </c>
      <c r="K376" s="662" t="s">
        <v>1372</v>
      </c>
      <c r="L376" s="663">
        <v>1322.72</v>
      </c>
      <c r="M376" s="663">
        <v>1322.72</v>
      </c>
      <c r="N376" s="662">
        <v>1</v>
      </c>
      <c r="O376" s="745">
        <v>1</v>
      </c>
      <c r="P376" s="663">
        <v>1322.72</v>
      </c>
      <c r="Q376" s="678">
        <v>1</v>
      </c>
      <c r="R376" s="662">
        <v>1</v>
      </c>
      <c r="S376" s="678">
        <v>1</v>
      </c>
      <c r="T376" s="745">
        <v>1</v>
      </c>
      <c r="U376" s="701">
        <v>1</v>
      </c>
    </row>
    <row r="377" spans="1:21" ht="14.4" customHeight="1" x14ac:dyDescent="0.3">
      <c r="A377" s="661">
        <v>22</v>
      </c>
      <c r="B377" s="662" t="s">
        <v>522</v>
      </c>
      <c r="C377" s="662" t="s">
        <v>1061</v>
      </c>
      <c r="D377" s="743" t="s">
        <v>1625</v>
      </c>
      <c r="E377" s="744" t="s">
        <v>1075</v>
      </c>
      <c r="F377" s="662" t="s">
        <v>1058</v>
      </c>
      <c r="G377" s="662" t="s">
        <v>1373</v>
      </c>
      <c r="H377" s="662" t="s">
        <v>523</v>
      </c>
      <c r="I377" s="662" t="s">
        <v>1374</v>
      </c>
      <c r="J377" s="662" t="s">
        <v>1375</v>
      </c>
      <c r="K377" s="662" t="s">
        <v>1376</v>
      </c>
      <c r="L377" s="663">
        <v>0</v>
      </c>
      <c r="M377" s="663">
        <v>0</v>
      </c>
      <c r="N377" s="662">
        <v>2</v>
      </c>
      <c r="O377" s="745">
        <v>0.5</v>
      </c>
      <c r="P377" s="663">
        <v>0</v>
      </c>
      <c r="Q377" s="678"/>
      <c r="R377" s="662">
        <v>2</v>
      </c>
      <c r="S377" s="678">
        <v>1</v>
      </c>
      <c r="T377" s="745">
        <v>0.5</v>
      </c>
      <c r="U377" s="701">
        <v>1</v>
      </c>
    </row>
    <row r="378" spans="1:21" ht="14.4" customHeight="1" x14ac:dyDescent="0.3">
      <c r="A378" s="661">
        <v>22</v>
      </c>
      <c r="B378" s="662" t="s">
        <v>522</v>
      </c>
      <c r="C378" s="662" t="s">
        <v>1061</v>
      </c>
      <c r="D378" s="743" t="s">
        <v>1625</v>
      </c>
      <c r="E378" s="744" t="s">
        <v>1075</v>
      </c>
      <c r="F378" s="662" t="s">
        <v>1058</v>
      </c>
      <c r="G378" s="662" t="s">
        <v>1245</v>
      </c>
      <c r="H378" s="662" t="s">
        <v>523</v>
      </c>
      <c r="I378" s="662" t="s">
        <v>1598</v>
      </c>
      <c r="J378" s="662" t="s">
        <v>1599</v>
      </c>
      <c r="K378" s="662" t="s">
        <v>1600</v>
      </c>
      <c r="L378" s="663">
        <v>10.55</v>
      </c>
      <c r="M378" s="663">
        <v>10.55</v>
      </c>
      <c r="N378" s="662">
        <v>1</v>
      </c>
      <c r="O378" s="745">
        <v>1</v>
      </c>
      <c r="P378" s="663"/>
      <c r="Q378" s="678">
        <v>0</v>
      </c>
      <c r="R378" s="662"/>
      <c r="S378" s="678">
        <v>0</v>
      </c>
      <c r="T378" s="745"/>
      <c r="U378" s="701">
        <v>0</v>
      </c>
    </row>
    <row r="379" spans="1:21" ht="14.4" customHeight="1" x14ac:dyDescent="0.3">
      <c r="A379" s="661">
        <v>22</v>
      </c>
      <c r="B379" s="662" t="s">
        <v>522</v>
      </c>
      <c r="C379" s="662" t="s">
        <v>1061</v>
      </c>
      <c r="D379" s="743" t="s">
        <v>1625</v>
      </c>
      <c r="E379" s="744" t="s">
        <v>1075</v>
      </c>
      <c r="F379" s="662" t="s">
        <v>1058</v>
      </c>
      <c r="G379" s="662" t="s">
        <v>1080</v>
      </c>
      <c r="H379" s="662" t="s">
        <v>753</v>
      </c>
      <c r="I379" s="662" t="s">
        <v>1261</v>
      </c>
      <c r="J379" s="662" t="s">
        <v>1023</v>
      </c>
      <c r="K379" s="662" t="s">
        <v>1262</v>
      </c>
      <c r="L379" s="663">
        <v>0</v>
      </c>
      <c r="M379" s="663">
        <v>0</v>
      </c>
      <c r="N379" s="662">
        <v>2</v>
      </c>
      <c r="O379" s="745">
        <v>1</v>
      </c>
      <c r="P379" s="663">
        <v>0</v>
      </c>
      <c r="Q379" s="678"/>
      <c r="R379" s="662">
        <v>2</v>
      </c>
      <c r="S379" s="678">
        <v>1</v>
      </c>
      <c r="T379" s="745">
        <v>1</v>
      </c>
      <c r="U379" s="701">
        <v>1</v>
      </c>
    </row>
    <row r="380" spans="1:21" ht="14.4" customHeight="1" x14ac:dyDescent="0.3">
      <c r="A380" s="661">
        <v>22</v>
      </c>
      <c r="B380" s="662" t="s">
        <v>522</v>
      </c>
      <c r="C380" s="662" t="s">
        <v>1061</v>
      </c>
      <c r="D380" s="743" t="s">
        <v>1625</v>
      </c>
      <c r="E380" s="744" t="s">
        <v>1075</v>
      </c>
      <c r="F380" s="662" t="s">
        <v>1058</v>
      </c>
      <c r="G380" s="662" t="s">
        <v>1080</v>
      </c>
      <c r="H380" s="662" t="s">
        <v>753</v>
      </c>
      <c r="I380" s="662" t="s">
        <v>1380</v>
      </c>
      <c r="J380" s="662" t="s">
        <v>1023</v>
      </c>
      <c r="K380" s="662" t="s">
        <v>1381</v>
      </c>
      <c r="L380" s="663">
        <v>69.55</v>
      </c>
      <c r="M380" s="663">
        <v>347.75</v>
      </c>
      <c r="N380" s="662">
        <v>5</v>
      </c>
      <c r="O380" s="745">
        <v>4.5</v>
      </c>
      <c r="P380" s="663"/>
      <c r="Q380" s="678">
        <v>0</v>
      </c>
      <c r="R380" s="662"/>
      <c r="S380" s="678">
        <v>0</v>
      </c>
      <c r="T380" s="745"/>
      <c r="U380" s="701">
        <v>0</v>
      </c>
    </row>
    <row r="381" spans="1:21" ht="14.4" customHeight="1" x14ac:dyDescent="0.3">
      <c r="A381" s="661">
        <v>22</v>
      </c>
      <c r="B381" s="662" t="s">
        <v>522</v>
      </c>
      <c r="C381" s="662" t="s">
        <v>1061</v>
      </c>
      <c r="D381" s="743" t="s">
        <v>1625</v>
      </c>
      <c r="E381" s="744" t="s">
        <v>1075</v>
      </c>
      <c r="F381" s="662" t="s">
        <v>1058</v>
      </c>
      <c r="G381" s="662" t="s">
        <v>1080</v>
      </c>
      <c r="H381" s="662" t="s">
        <v>753</v>
      </c>
      <c r="I381" s="662" t="s">
        <v>1081</v>
      </c>
      <c r="J381" s="662" t="s">
        <v>1023</v>
      </c>
      <c r="K381" s="662" t="s">
        <v>1082</v>
      </c>
      <c r="L381" s="663">
        <v>0</v>
      </c>
      <c r="M381" s="663">
        <v>0</v>
      </c>
      <c r="N381" s="662">
        <v>8</v>
      </c>
      <c r="O381" s="745">
        <v>4</v>
      </c>
      <c r="P381" s="663">
        <v>0</v>
      </c>
      <c r="Q381" s="678"/>
      <c r="R381" s="662">
        <v>1</v>
      </c>
      <c r="S381" s="678">
        <v>0.125</v>
      </c>
      <c r="T381" s="745">
        <v>0.5</v>
      </c>
      <c r="U381" s="701">
        <v>0.125</v>
      </c>
    </row>
    <row r="382" spans="1:21" ht="14.4" customHeight="1" x14ac:dyDescent="0.3">
      <c r="A382" s="661">
        <v>22</v>
      </c>
      <c r="B382" s="662" t="s">
        <v>522</v>
      </c>
      <c r="C382" s="662" t="s">
        <v>1061</v>
      </c>
      <c r="D382" s="743" t="s">
        <v>1625</v>
      </c>
      <c r="E382" s="744" t="s">
        <v>1075</v>
      </c>
      <c r="F382" s="662" t="s">
        <v>1058</v>
      </c>
      <c r="G382" s="662" t="s">
        <v>1080</v>
      </c>
      <c r="H382" s="662" t="s">
        <v>753</v>
      </c>
      <c r="I382" s="662" t="s">
        <v>769</v>
      </c>
      <c r="J382" s="662" t="s">
        <v>1023</v>
      </c>
      <c r="K382" s="662" t="s">
        <v>1024</v>
      </c>
      <c r="L382" s="663">
        <v>88.51</v>
      </c>
      <c r="M382" s="663">
        <v>354.04</v>
      </c>
      <c r="N382" s="662">
        <v>4</v>
      </c>
      <c r="O382" s="745">
        <v>3</v>
      </c>
      <c r="P382" s="663">
        <v>177.02</v>
      </c>
      <c r="Q382" s="678">
        <v>0.5</v>
      </c>
      <c r="R382" s="662">
        <v>2</v>
      </c>
      <c r="S382" s="678">
        <v>0.5</v>
      </c>
      <c r="T382" s="745">
        <v>1</v>
      </c>
      <c r="U382" s="701">
        <v>0.33333333333333331</v>
      </c>
    </row>
    <row r="383" spans="1:21" ht="14.4" customHeight="1" x14ac:dyDescent="0.3">
      <c r="A383" s="661">
        <v>22</v>
      </c>
      <c r="B383" s="662" t="s">
        <v>522</v>
      </c>
      <c r="C383" s="662" t="s">
        <v>1061</v>
      </c>
      <c r="D383" s="743" t="s">
        <v>1625</v>
      </c>
      <c r="E383" s="744" t="s">
        <v>1075</v>
      </c>
      <c r="F383" s="662" t="s">
        <v>1058</v>
      </c>
      <c r="G383" s="662" t="s">
        <v>1080</v>
      </c>
      <c r="H383" s="662" t="s">
        <v>523</v>
      </c>
      <c r="I383" s="662" t="s">
        <v>1083</v>
      </c>
      <c r="J383" s="662" t="s">
        <v>1023</v>
      </c>
      <c r="K383" s="662" t="s">
        <v>1084</v>
      </c>
      <c r="L383" s="663">
        <v>0</v>
      </c>
      <c r="M383" s="663">
        <v>0</v>
      </c>
      <c r="N383" s="662">
        <v>5</v>
      </c>
      <c r="O383" s="745">
        <v>3.5</v>
      </c>
      <c r="P383" s="663">
        <v>0</v>
      </c>
      <c r="Q383" s="678"/>
      <c r="R383" s="662">
        <v>2</v>
      </c>
      <c r="S383" s="678">
        <v>0.4</v>
      </c>
      <c r="T383" s="745">
        <v>2</v>
      </c>
      <c r="U383" s="701">
        <v>0.5714285714285714</v>
      </c>
    </row>
    <row r="384" spans="1:21" ht="14.4" customHeight="1" x14ac:dyDescent="0.3">
      <c r="A384" s="661">
        <v>22</v>
      </c>
      <c r="B384" s="662" t="s">
        <v>522</v>
      </c>
      <c r="C384" s="662" t="s">
        <v>1061</v>
      </c>
      <c r="D384" s="743" t="s">
        <v>1625</v>
      </c>
      <c r="E384" s="744" t="s">
        <v>1075</v>
      </c>
      <c r="F384" s="662" t="s">
        <v>1058</v>
      </c>
      <c r="G384" s="662" t="s">
        <v>1080</v>
      </c>
      <c r="H384" s="662" t="s">
        <v>523</v>
      </c>
      <c r="I384" s="662" t="s">
        <v>1382</v>
      </c>
      <c r="J384" s="662" t="s">
        <v>1023</v>
      </c>
      <c r="K384" s="662" t="s">
        <v>1383</v>
      </c>
      <c r="L384" s="663">
        <v>158.05000000000001</v>
      </c>
      <c r="M384" s="663">
        <v>790.25</v>
      </c>
      <c r="N384" s="662">
        <v>5</v>
      </c>
      <c r="O384" s="745">
        <v>4.5</v>
      </c>
      <c r="P384" s="663">
        <v>158.05000000000001</v>
      </c>
      <c r="Q384" s="678">
        <v>0.2</v>
      </c>
      <c r="R384" s="662">
        <v>1</v>
      </c>
      <c r="S384" s="678">
        <v>0.2</v>
      </c>
      <c r="T384" s="745">
        <v>1</v>
      </c>
      <c r="U384" s="701">
        <v>0.22222222222222221</v>
      </c>
    </row>
    <row r="385" spans="1:21" ht="14.4" customHeight="1" x14ac:dyDescent="0.3">
      <c r="A385" s="661">
        <v>22</v>
      </c>
      <c r="B385" s="662" t="s">
        <v>522</v>
      </c>
      <c r="C385" s="662" t="s">
        <v>1061</v>
      </c>
      <c r="D385" s="743" t="s">
        <v>1625</v>
      </c>
      <c r="E385" s="744" t="s">
        <v>1075</v>
      </c>
      <c r="F385" s="662" t="s">
        <v>1058</v>
      </c>
      <c r="G385" s="662" t="s">
        <v>1080</v>
      </c>
      <c r="H385" s="662" t="s">
        <v>753</v>
      </c>
      <c r="I385" s="662" t="s">
        <v>1085</v>
      </c>
      <c r="J385" s="662" t="s">
        <v>1023</v>
      </c>
      <c r="K385" s="662" t="s">
        <v>1086</v>
      </c>
      <c r="L385" s="663">
        <v>0</v>
      </c>
      <c r="M385" s="663">
        <v>0</v>
      </c>
      <c r="N385" s="662">
        <v>10</v>
      </c>
      <c r="O385" s="745">
        <v>7.5</v>
      </c>
      <c r="P385" s="663">
        <v>0</v>
      </c>
      <c r="Q385" s="678"/>
      <c r="R385" s="662">
        <v>3</v>
      </c>
      <c r="S385" s="678">
        <v>0.3</v>
      </c>
      <c r="T385" s="745">
        <v>3</v>
      </c>
      <c r="U385" s="701">
        <v>0.4</v>
      </c>
    </row>
    <row r="386" spans="1:21" ht="14.4" customHeight="1" x14ac:dyDescent="0.3">
      <c r="A386" s="661">
        <v>22</v>
      </c>
      <c r="B386" s="662" t="s">
        <v>522</v>
      </c>
      <c r="C386" s="662" t="s">
        <v>1061</v>
      </c>
      <c r="D386" s="743" t="s">
        <v>1625</v>
      </c>
      <c r="E386" s="744" t="s">
        <v>1075</v>
      </c>
      <c r="F386" s="662" t="s">
        <v>1058</v>
      </c>
      <c r="G386" s="662" t="s">
        <v>1080</v>
      </c>
      <c r="H386" s="662" t="s">
        <v>753</v>
      </c>
      <c r="I386" s="662" t="s">
        <v>783</v>
      </c>
      <c r="J386" s="662" t="s">
        <v>784</v>
      </c>
      <c r="K386" s="662" t="s">
        <v>1025</v>
      </c>
      <c r="L386" s="663">
        <v>98.78</v>
      </c>
      <c r="M386" s="663">
        <v>2370.7199999999998</v>
      </c>
      <c r="N386" s="662">
        <v>24</v>
      </c>
      <c r="O386" s="745">
        <v>22</v>
      </c>
      <c r="P386" s="663">
        <v>1086.58</v>
      </c>
      <c r="Q386" s="678">
        <v>0.45833333333333331</v>
      </c>
      <c r="R386" s="662">
        <v>11</v>
      </c>
      <c r="S386" s="678">
        <v>0.45833333333333331</v>
      </c>
      <c r="T386" s="745">
        <v>9.5</v>
      </c>
      <c r="U386" s="701">
        <v>0.43181818181818182</v>
      </c>
    </row>
    <row r="387" spans="1:21" ht="14.4" customHeight="1" x14ac:dyDescent="0.3">
      <c r="A387" s="661">
        <v>22</v>
      </c>
      <c r="B387" s="662" t="s">
        <v>522</v>
      </c>
      <c r="C387" s="662" t="s">
        <v>1061</v>
      </c>
      <c r="D387" s="743" t="s">
        <v>1625</v>
      </c>
      <c r="E387" s="744" t="s">
        <v>1075</v>
      </c>
      <c r="F387" s="662" t="s">
        <v>1058</v>
      </c>
      <c r="G387" s="662" t="s">
        <v>1080</v>
      </c>
      <c r="H387" s="662" t="s">
        <v>753</v>
      </c>
      <c r="I387" s="662" t="s">
        <v>1089</v>
      </c>
      <c r="J387" s="662" t="s">
        <v>1090</v>
      </c>
      <c r="K387" s="662" t="s">
        <v>1091</v>
      </c>
      <c r="L387" s="663">
        <v>118.54</v>
      </c>
      <c r="M387" s="663">
        <v>6401.1599999999989</v>
      </c>
      <c r="N387" s="662">
        <v>54</v>
      </c>
      <c r="O387" s="745">
        <v>37.5</v>
      </c>
      <c r="P387" s="663">
        <v>2844.9599999999996</v>
      </c>
      <c r="Q387" s="678">
        <v>0.44444444444444448</v>
      </c>
      <c r="R387" s="662">
        <v>24</v>
      </c>
      <c r="S387" s="678">
        <v>0.44444444444444442</v>
      </c>
      <c r="T387" s="745">
        <v>17</v>
      </c>
      <c r="U387" s="701">
        <v>0.45333333333333331</v>
      </c>
    </row>
    <row r="388" spans="1:21" ht="14.4" customHeight="1" x14ac:dyDescent="0.3">
      <c r="A388" s="661">
        <v>22</v>
      </c>
      <c r="B388" s="662" t="s">
        <v>522</v>
      </c>
      <c r="C388" s="662" t="s">
        <v>1061</v>
      </c>
      <c r="D388" s="743" t="s">
        <v>1625</v>
      </c>
      <c r="E388" s="744" t="s">
        <v>1075</v>
      </c>
      <c r="F388" s="662" t="s">
        <v>1058</v>
      </c>
      <c r="G388" s="662" t="s">
        <v>1080</v>
      </c>
      <c r="H388" s="662" t="s">
        <v>753</v>
      </c>
      <c r="I388" s="662" t="s">
        <v>1092</v>
      </c>
      <c r="J388" s="662" t="s">
        <v>1093</v>
      </c>
      <c r="K388" s="662" t="s">
        <v>1094</v>
      </c>
      <c r="L388" s="663">
        <v>59.27</v>
      </c>
      <c r="M388" s="663">
        <v>237.08</v>
      </c>
      <c r="N388" s="662">
        <v>4</v>
      </c>
      <c r="O388" s="745">
        <v>3</v>
      </c>
      <c r="P388" s="663">
        <v>118.54</v>
      </c>
      <c r="Q388" s="678">
        <v>0.5</v>
      </c>
      <c r="R388" s="662">
        <v>2</v>
      </c>
      <c r="S388" s="678">
        <v>0.5</v>
      </c>
      <c r="T388" s="745">
        <v>1</v>
      </c>
      <c r="U388" s="701">
        <v>0.33333333333333331</v>
      </c>
    </row>
    <row r="389" spans="1:21" ht="14.4" customHeight="1" x14ac:dyDescent="0.3">
      <c r="A389" s="661">
        <v>22</v>
      </c>
      <c r="B389" s="662" t="s">
        <v>522</v>
      </c>
      <c r="C389" s="662" t="s">
        <v>1061</v>
      </c>
      <c r="D389" s="743" t="s">
        <v>1625</v>
      </c>
      <c r="E389" s="744" t="s">
        <v>1075</v>
      </c>
      <c r="F389" s="662" t="s">
        <v>1058</v>
      </c>
      <c r="G389" s="662" t="s">
        <v>1080</v>
      </c>
      <c r="H389" s="662" t="s">
        <v>753</v>
      </c>
      <c r="I389" s="662" t="s">
        <v>786</v>
      </c>
      <c r="J389" s="662" t="s">
        <v>787</v>
      </c>
      <c r="K389" s="662" t="s">
        <v>1027</v>
      </c>
      <c r="L389" s="663">
        <v>79.03</v>
      </c>
      <c r="M389" s="663">
        <v>3951.5</v>
      </c>
      <c r="N389" s="662">
        <v>50</v>
      </c>
      <c r="O389" s="745">
        <v>32.5</v>
      </c>
      <c r="P389" s="663">
        <v>1501.5699999999997</v>
      </c>
      <c r="Q389" s="678">
        <v>0.37999999999999995</v>
      </c>
      <c r="R389" s="662">
        <v>19</v>
      </c>
      <c r="S389" s="678">
        <v>0.38</v>
      </c>
      <c r="T389" s="745">
        <v>12.5</v>
      </c>
      <c r="U389" s="701">
        <v>0.38461538461538464</v>
      </c>
    </row>
    <row r="390" spans="1:21" ht="14.4" customHeight="1" x14ac:dyDescent="0.3">
      <c r="A390" s="661">
        <v>22</v>
      </c>
      <c r="B390" s="662" t="s">
        <v>522</v>
      </c>
      <c r="C390" s="662" t="s">
        <v>1061</v>
      </c>
      <c r="D390" s="743" t="s">
        <v>1625</v>
      </c>
      <c r="E390" s="744" t="s">
        <v>1075</v>
      </c>
      <c r="F390" s="662" t="s">
        <v>1058</v>
      </c>
      <c r="G390" s="662" t="s">
        <v>1080</v>
      </c>
      <c r="H390" s="662" t="s">
        <v>753</v>
      </c>
      <c r="I390" s="662" t="s">
        <v>1549</v>
      </c>
      <c r="J390" s="662" t="s">
        <v>1093</v>
      </c>
      <c r="K390" s="662" t="s">
        <v>1550</v>
      </c>
      <c r="L390" s="663">
        <v>62.24</v>
      </c>
      <c r="M390" s="663">
        <v>186.72</v>
      </c>
      <c r="N390" s="662">
        <v>3</v>
      </c>
      <c r="O390" s="745">
        <v>2</v>
      </c>
      <c r="P390" s="663"/>
      <c r="Q390" s="678">
        <v>0</v>
      </c>
      <c r="R390" s="662"/>
      <c r="S390" s="678">
        <v>0</v>
      </c>
      <c r="T390" s="745"/>
      <c r="U390" s="701">
        <v>0</v>
      </c>
    </row>
    <row r="391" spans="1:21" ht="14.4" customHeight="1" x14ac:dyDescent="0.3">
      <c r="A391" s="661">
        <v>22</v>
      </c>
      <c r="B391" s="662" t="s">
        <v>522</v>
      </c>
      <c r="C391" s="662" t="s">
        <v>1061</v>
      </c>
      <c r="D391" s="743" t="s">
        <v>1625</v>
      </c>
      <c r="E391" s="744" t="s">
        <v>1075</v>
      </c>
      <c r="F391" s="662" t="s">
        <v>1058</v>
      </c>
      <c r="G391" s="662" t="s">
        <v>1080</v>
      </c>
      <c r="H391" s="662" t="s">
        <v>753</v>
      </c>
      <c r="I391" s="662" t="s">
        <v>1551</v>
      </c>
      <c r="J391" s="662" t="s">
        <v>784</v>
      </c>
      <c r="K391" s="662" t="s">
        <v>785</v>
      </c>
      <c r="L391" s="663">
        <v>103.74</v>
      </c>
      <c r="M391" s="663">
        <v>414.96</v>
      </c>
      <c r="N391" s="662">
        <v>4</v>
      </c>
      <c r="O391" s="745">
        <v>2.5</v>
      </c>
      <c r="P391" s="663">
        <v>311.21999999999997</v>
      </c>
      <c r="Q391" s="678">
        <v>0.75</v>
      </c>
      <c r="R391" s="662">
        <v>3</v>
      </c>
      <c r="S391" s="678">
        <v>0.75</v>
      </c>
      <c r="T391" s="745">
        <v>1.5</v>
      </c>
      <c r="U391" s="701">
        <v>0.6</v>
      </c>
    </row>
    <row r="392" spans="1:21" ht="14.4" customHeight="1" x14ac:dyDescent="0.3">
      <c r="A392" s="661">
        <v>22</v>
      </c>
      <c r="B392" s="662" t="s">
        <v>522</v>
      </c>
      <c r="C392" s="662" t="s">
        <v>1061</v>
      </c>
      <c r="D392" s="743" t="s">
        <v>1625</v>
      </c>
      <c r="E392" s="744" t="s">
        <v>1075</v>
      </c>
      <c r="F392" s="662" t="s">
        <v>1058</v>
      </c>
      <c r="G392" s="662" t="s">
        <v>1080</v>
      </c>
      <c r="H392" s="662" t="s">
        <v>753</v>
      </c>
      <c r="I392" s="662" t="s">
        <v>1095</v>
      </c>
      <c r="J392" s="662" t="s">
        <v>1023</v>
      </c>
      <c r="K392" s="662" t="s">
        <v>1096</v>
      </c>
      <c r="L392" s="663">
        <v>59.27</v>
      </c>
      <c r="M392" s="663">
        <v>118.54</v>
      </c>
      <c r="N392" s="662">
        <v>2</v>
      </c>
      <c r="O392" s="745">
        <v>2</v>
      </c>
      <c r="P392" s="663"/>
      <c r="Q392" s="678">
        <v>0</v>
      </c>
      <c r="R392" s="662"/>
      <c r="S392" s="678">
        <v>0</v>
      </c>
      <c r="T392" s="745"/>
      <c r="U392" s="701">
        <v>0</v>
      </c>
    </row>
    <row r="393" spans="1:21" ht="14.4" customHeight="1" x14ac:dyDescent="0.3">
      <c r="A393" s="661">
        <v>22</v>
      </c>
      <c r="B393" s="662" t="s">
        <v>522</v>
      </c>
      <c r="C393" s="662" t="s">
        <v>1061</v>
      </c>
      <c r="D393" s="743" t="s">
        <v>1625</v>
      </c>
      <c r="E393" s="744" t="s">
        <v>1075</v>
      </c>
      <c r="F393" s="662" t="s">
        <v>1058</v>
      </c>
      <c r="G393" s="662" t="s">
        <v>1080</v>
      </c>
      <c r="H393" s="662" t="s">
        <v>523</v>
      </c>
      <c r="I393" s="662" t="s">
        <v>1462</v>
      </c>
      <c r="J393" s="662" t="s">
        <v>1023</v>
      </c>
      <c r="K393" s="662" t="s">
        <v>1463</v>
      </c>
      <c r="L393" s="663">
        <v>0</v>
      </c>
      <c r="M393" s="663">
        <v>0</v>
      </c>
      <c r="N393" s="662">
        <v>2</v>
      </c>
      <c r="O393" s="745">
        <v>2</v>
      </c>
      <c r="P393" s="663">
        <v>0</v>
      </c>
      <c r="Q393" s="678"/>
      <c r="R393" s="662">
        <v>1</v>
      </c>
      <c r="S393" s="678">
        <v>0.5</v>
      </c>
      <c r="T393" s="745">
        <v>1</v>
      </c>
      <c r="U393" s="701">
        <v>0.5</v>
      </c>
    </row>
    <row r="394" spans="1:21" ht="14.4" customHeight="1" x14ac:dyDescent="0.3">
      <c r="A394" s="661">
        <v>22</v>
      </c>
      <c r="B394" s="662" t="s">
        <v>522</v>
      </c>
      <c r="C394" s="662" t="s">
        <v>1061</v>
      </c>
      <c r="D394" s="743" t="s">
        <v>1625</v>
      </c>
      <c r="E394" s="744" t="s">
        <v>1075</v>
      </c>
      <c r="F394" s="662" t="s">
        <v>1058</v>
      </c>
      <c r="G394" s="662" t="s">
        <v>1080</v>
      </c>
      <c r="H394" s="662" t="s">
        <v>523</v>
      </c>
      <c r="I394" s="662" t="s">
        <v>1097</v>
      </c>
      <c r="J394" s="662" t="s">
        <v>1023</v>
      </c>
      <c r="K394" s="662" t="s">
        <v>1098</v>
      </c>
      <c r="L394" s="663">
        <v>98.78</v>
      </c>
      <c r="M394" s="663">
        <v>790.24</v>
      </c>
      <c r="N394" s="662">
        <v>8</v>
      </c>
      <c r="O394" s="745">
        <v>6</v>
      </c>
      <c r="P394" s="663">
        <v>197.56</v>
      </c>
      <c r="Q394" s="678">
        <v>0.25</v>
      </c>
      <c r="R394" s="662">
        <v>2</v>
      </c>
      <c r="S394" s="678">
        <v>0.25</v>
      </c>
      <c r="T394" s="745">
        <v>2</v>
      </c>
      <c r="U394" s="701">
        <v>0.33333333333333331</v>
      </c>
    </row>
    <row r="395" spans="1:21" ht="14.4" customHeight="1" x14ac:dyDescent="0.3">
      <c r="A395" s="661">
        <v>22</v>
      </c>
      <c r="B395" s="662" t="s">
        <v>522</v>
      </c>
      <c r="C395" s="662" t="s">
        <v>1061</v>
      </c>
      <c r="D395" s="743" t="s">
        <v>1625</v>
      </c>
      <c r="E395" s="744" t="s">
        <v>1075</v>
      </c>
      <c r="F395" s="662" t="s">
        <v>1058</v>
      </c>
      <c r="G395" s="662" t="s">
        <v>1080</v>
      </c>
      <c r="H395" s="662" t="s">
        <v>753</v>
      </c>
      <c r="I395" s="662" t="s">
        <v>1384</v>
      </c>
      <c r="J395" s="662" t="s">
        <v>1090</v>
      </c>
      <c r="K395" s="662" t="s">
        <v>1385</v>
      </c>
      <c r="L395" s="663">
        <v>118.54</v>
      </c>
      <c r="M395" s="663">
        <v>2133.7199999999998</v>
      </c>
      <c r="N395" s="662">
        <v>18</v>
      </c>
      <c r="O395" s="745">
        <v>13</v>
      </c>
      <c r="P395" s="663">
        <v>829.78</v>
      </c>
      <c r="Q395" s="678">
        <v>0.3888888888888889</v>
      </c>
      <c r="R395" s="662">
        <v>7</v>
      </c>
      <c r="S395" s="678">
        <v>0.3888888888888889</v>
      </c>
      <c r="T395" s="745">
        <v>5</v>
      </c>
      <c r="U395" s="701">
        <v>0.38461538461538464</v>
      </c>
    </row>
    <row r="396" spans="1:21" ht="14.4" customHeight="1" x14ac:dyDescent="0.3">
      <c r="A396" s="661">
        <v>22</v>
      </c>
      <c r="B396" s="662" t="s">
        <v>522</v>
      </c>
      <c r="C396" s="662" t="s">
        <v>1061</v>
      </c>
      <c r="D396" s="743" t="s">
        <v>1625</v>
      </c>
      <c r="E396" s="744" t="s">
        <v>1075</v>
      </c>
      <c r="F396" s="662" t="s">
        <v>1058</v>
      </c>
      <c r="G396" s="662" t="s">
        <v>1080</v>
      </c>
      <c r="H396" s="662" t="s">
        <v>753</v>
      </c>
      <c r="I396" s="662" t="s">
        <v>1263</v>
      </c>
      <c r="J396" s="662" t="s">
        <v>781</v>
      </c>
      <c r="K396" s="662" t="s">
        <v>1264</v>
      </c>
      <c r="L396" s="663">
        <v>46.07</v>
      </c>
      <c r="M396" s="663">
        <v>46.07</v>
      </c>
      <c r="N396" s="662">
        <v>1</v>
      </c>
      <c r="O396" s="745">
        <v>0.5</v>
      </c>
      <c r="P396" s="663"/>
      <c r="Q396" s="678">
        <v>0</v>
      </c>
      <c r="R396" s="662"/>
      <c r="S396" s="678">
        <v>0</v>
      </c>
      <c r="T396" s="745"/>
      <c r="U396" s="701">
        <v>0</v>
      </c>
    </row>
    <row r="397" spans="1:21" ht="14.4" customHeight="1" x14ac:dyDescent="0.3">
      <c r="A397" s="661">
        <v>22</v>
      </c>
      <c r="B397" s="662" t="s">
        <v>522</v>
      </c>
      <c r="C397" s="662" t="s">
        <v>1061</v>
      </c>
      <c r="D397" s="743" t="s">
        <v>1625</v>
      </c>
      <c r="E397" s="744" t="s">
        <v>1075</v>
      </c>
      <c r="F397" s="662" t="s">
        <v>1058</v>
      </c>
      <c r="G397" s="662" t="s">
        <v>1080</v>
      </c>
      <c r="H397" s="662" t="s">
        <v>753</v>
      </c>
      <c r="I397" s="662" t="s">
        <v>1099</v>
      </c>
      <c r="J397" s="662" t="s">
        <v>787</v>
      </c>
      <c r="K397" s="662" t="s">
        <v>1100</v>
      </c>
      <c r="L397" s="663">
        <v>79.03</v>
      </c>
      <c r="M397" s="663">
        <v>3793.4399999999991</v>
      </c>
      <c r="N397" s="662">
        <v>48</v>
      </c>
      <c r="O397" s="745">
        <v>28.5</v>
      </c>
      <c r="P397" s="663">
        <v>1817.6899999999996</v>
      </c>
      <c r="Q397" s="678">
        <v>0.47916666666666669</v>
      </c>
      <c r="R397" s="662">
        <v>23</v>
      </c>
      <c r="S397" s="678">
        <v>0.47916666666666669</v>
      </c>
      <c r="T397" s="745">
        <v>15.5</v>
      </c>
      <c r="U397" s="701">
        <v>0.54385964912280704</v>
      </c>
    </row>
    <row r="398" spans="1:21" ht="14.4" customHeight="1" x14ac:dyDescent="0.3">
      <c r="A398" s="661">
        <v>22</v>
      </c>
      <c r="B398" s="662" t="s">
        <v>522</v>
      </c>
      <c r="C398" s="662" t="s">
        <v>1061</v>
      </c>
      <c r="D398" s="743" t="s">
        <v>1625</v>
      </c>
      <c r="E398" s="744" t="s">
        <v>1075</v>
      </c>
      <c r="F398" s="662" t="s">
        <v>1058</v>
      </c>
      <c r="G398" s="662" t="s">
        <v>1080</v>
      </c>
      <c r="H398" s="662" t="s">
        <v>753</v>
      </c>
      <c r="I398" s="662" t="s">
        <v>766</v>
      </c>
      <c r="J398" s="662" t="s">
        <v>1023</v>
      </c>
      <c r="K398" s="662" t="s">
        <v>1028</v>
      </c>
      <c r="L398" s="663">
        <v>46.07</v>
      </c>
      <c r="M398" s="663">
        <v>322.49</v>
      </c>
      <c r="N398" s="662">
        <v>7</v>
      </c>
      <c r="O398" s="745">
        <v>4</v>
      </c>
      <c r="P398" s="663">
        <v>92.14</v>
      </c>
      <c r="Q398" s="678">
        <v>0.2857142857142857</v>
      </c>
      <c r="R398" s="662">
        <v>2</v>
      </c>
      <c r="S398" s="678">
        <v>0.2857142857142857</v>
      </c>
      <c r="T398" s="745">
        <v>1</v>
      </c>
      <c r="U398" s="701">
        <v>0.25</v>
      </c>
    </row>
    <row r="399" spans="1:21" ht="14.4" customHeight="1" x14ac:dyDescent="0.3">
      <c r="A399" s="661">
        <v>22</v>
      </c>
      <c r="B399" s="662" t="s">
        <v>522</v>
      </c>
      <c r="C399" s="662" t="s">
        <v>1061</v>
      </c>
      <c r="D399" s="743" t="s">
        <v>1625</v>
      </c>
      <c r="E399" s="744" t="s">
        <v>1075</v>
      </c>
      <c r="F399" s="662" t="s">
        <v>1058</v>
      </c>
      <c r="G399" s="662" t="s">
        <v>1080</v>
      </c>
      <c r="H399" s="662" t="s">
        <v>753</v>
      </c>
      <c r="I399" s="662" t="s">
        <v>773</v>
      </c>
      <c r="J399" s="662" t="s">
        <v>1023</v>
      </c>
      <c r="K399" s="662" t="s">
        <v>1029</v>
      </c>
      <c r="L399" s="663">
        <v>118.54</v>
      </c>
      <c r="M399" s="663">
        <v>1185.4000000000001</v>
      </c>
      <c r="N399" s="662">
        <v>10</v>
      </c>
      <c r="O399" s="745">
        <v>6.5</v>
      </c>
      <c r="P399" s="663">
        <v>474.16</v>
      </c>
      <c r="Q399" s="678">
        <v>0.39999999999999997</v>
      </c>
      <c r="R399" s="662">
        <v>4</v>
      </c>
      <c r="S399" s="678">
        <v>0.4</v>
      </c>
      <c r="T399" s="745">
        <v>3</v>
      </c>
      <c r="U399" s="701">
        <v>0.46153846153846156</v>
      </c>
    </row>
    <row r="400" spans="1:21" ht="14.4" customHeight="1" x14ac:dyDescent="0.3">
      <c r="A400" s="661">
        <v>22</v>
      </c>
      <c r="B400" s="662" t="s">
        <v>522</v>
      </c>
      <c r="C400" s="662" t="s">
        <v>1061</v>
      </c>
      <c r="D400" s="743" t="s">
        <v>1625</v>
      </c>
      <c r="E400" s="744" t="s">
        <v>1075</v>
      </c>
      <c r="F400" s="662" t="s">
        <v>1058</v>
      </c>
      <c r="G400" s="662" t="s">
        <v>1080</v>
      </c>
      <c r="H400" s="662" t="s">
        <v>523</v>
      </c>
      <c r="I400" s="662" t="s">
        <v>1101</v>
      </c>
      <c r="J400" s="662" t="s">
        <v>1023</v>
      </c>
      <c r="K400" s="662" t="s">
        <v>1102</v>
      </c>
      <c r="L400" s="663">
        <v>79.03</v>
      </c>
      <c r="M400" s="663">
        <v>1185.4499999999998</v>
      </c>
      <c r="N400" s="662">
        <v>15</v>
      </c>
      <c r="O400" s="745">
        <v>12.5</v>
      </c>
      <c r="P400" s="663">
        <v>395.15</v>
      </c>
      <c r="Q400" s="678">
        <v>0.33333333333333337</v>
      </c>
      <c r="R400" s="662">
        <v>5</v>
      </c>
      <c r="S400" s="678">
        <v>0.33333333333333331</v>
      </c>
      <c r="T400" s="745">
        <v>5</v>
      </c>
      <c r="U400" s="701">
        <v>0.4</v>
      </c>
    </row>
    <row r="401" spans="1:21" ht="14.4" customHeight="1" x14ac:dyDescent="0.3">
      <c r="A401" s="661">
        <v>22</v>
      </c>
      <c r="B401" s="662" t="s">
        <v>522</v>
      </c>
      <c r="C401" s="662" t="s">
        <v>1061</v>
      </c>
      <c r="D401" s="743" t="s">
        <v>1625</v>
      </c>
      <c r="E401" s="744" t="s">
        <v>1075</v>
      </c>
      <c r="F401" s="662" t="s">
        <v>1058</v>
      </c>
      <c r="G401" s="662" t="s">
        <v>1080</v>
      </c>
      <c r="H401" s="662" t="s">
        <v>753</v>
      </c>
      <c r="I401" s="662" t="s">
        <v>780</v>
      </c>
      <c r="J401" s="662" t="s">
        <v>781</v>
      </c>
      <c r="K401" s="662" t="s">
        <v>1026</v>
      </c>
      <c r="L401" s="663">
        <v>46.07</v>
      </c>
      <c r="M401" s="663">
        <v>184.28</v>
      </c>
      <c r="N401" s="662">
        <v>4</v>
      </c>
      <c r="O401" s="745">
        <v>3</v>
      </c>
      <c r="P401" s="663">
        <v>46.07</v>
      </c>
      <c r="Q401" s="678">
        <v>0.25</v>
      </c>
      <c r="R401" s="662">
        <v>1</v>
      </c>
      <c r="S401" s="678">
        <v>0.25</v>
      </c>
      <c r="T401" s="745">
        <v>0.5</v>
      </c>
      <c r="U401" s="701">
        <v>0.16666666666666666</v>
      </c>
    </row>
    <row r="402" spans="1:21" ht="14.4" customHeight="1" x14ac:dyDescent="0.3">
      <c r="A402" s="661">
        <v>22</v>
      </c>
      <c r="B402" s="662" t="s">
        <v>522</v>
      </c>
      <c r="C402" s="662" t="s">
        <v>1061</v>
      </c>
      <c r="D402" s="743" t="s">
        <v>1625</v>
      </c>
      <c r="E402" s="744" t="s">
        <v>1075</v>
      </c>
      <c r="F402" s="662" t="s">
        <v>1058</v>
      </c>
      <c r="G402" s="662" t="s">
        <v>1080</v>
      </c>
      <c r="H402" s="662" t="s">
        <v>523</v>
      </c>
      <c r="I402" s="662" t="s">
        <v>1149</v>
      </c>
      <c r="J402" s="662" t="s">
        <v>1150</v>
      </c>
      <c r="K402" s="662" t="s">
        <v>1102</v>
      </c>
      <c r="L402" s="663">
        <v>79.03</v>
      </c>
      <c r="M402" s="663">
        <v>1264.48</v>
      </c>
      <c r="N402" s="662">
        <v>16</v>
      </c>
      <c r="O402" s="745">
        <v>8</v>
      </c>
      <c r="P402" s="663">
        <v>395.15</v>
      </c>
      <c r="Q402" s="678">
        <v>0.3125</v>
      </c>
      <c r="R402" s="662">
        <v>5</v>
      </c>
      <c r="S402" s="678">
        <v>0.3125</v>
      </c>
      <c r="T402" s="745">
        <v>3.5</v>
      </c>
      <c r="U402" s="701">
        <v>0.4375</v>
      </c>
    </row>
    <row r="403" spans="1:21" ht="14.4" customHeight="1" x14ac:dyDescent="0.3">
      <c r="A403" s="661">
        <v>22</v>
      </c>
      <c r="B403" s="662" t="s">
        <v>522</v>
      </c>
      <c r="C403" s="662" t="s">
        <v>1061</v>
      </c>
      <c r="D403" s="743" t="s">
        <v>1625</v>
      </c>
      <c r="E403" s="744" t="s">
        <v>1075</v>
      </c>
      <c r="F403" s="662" t="s">
        <v>1058</v>
      </c>
      <c r="G403" s="662" t="s">
        <v>1080</v>
      </c>
      <c r="H403" s="662" t="s">
        <v>753</v>
      </c>
      <c r="I403" s="662" t="s">
        <v>1103</v>
      </c>
      <c r="J403" s="662" t="s">
        <v>1023</v>
      </c>
      <c r="K403" s="662" t="s">
        <v>1104</v>
      </c>
      <c r="L403" s="663">
        <v>0</v>
      </c>
      <c r="M403" s="663">
        <v>0</v>
      </c>
      <c r="N403" s="662">
        <v>1</v>
      </c>
      <c r="O403" s="745">
        <v>1</v>
      </c>
      <c r="P403" s="663">
        <v>0</v>
      </c>
      <c r="Q403" s="678"/>
      <c r="R403" s="662">
        <v>1</v>
      </c>
      <c r="S403" s="678">
        <v>1</v>
      </c>
      <c r="T403" s="745">
        <v>1</v>
      </c>
      <c r="U403" s="701">
        <v>1</v>
      </c>
    </row>
    <row r="404" spans="1:21" ht="14.4" customHeight="1" x14ac:dyDescent="0.3">
      <c r="A404" s="661">
        <v>22</v>
      </c>
      <c r="B404" s="662" t="s">
        <v>522</v>
      </c>
      <c r="C404" s="662" t="s">
        <v>1061</v>
      </c>
      <c r="D404" s="743" t="s">
        <v>1625</v>
      </c>
      <c r="E404" s="744" t="s">
        <v>1075</v>
      </c>
      <c r="F404" s="662" t="s">
        <v>1058</v>
      </c>
      <c r="G404" s="662" t="s">
        <v>1080</v>
      </c>
      <c r="H404" s="662" t="s">
        <v>523</v>
      </c>
      <c r="I404" s="662" t="s">
        <v>1601</v>
      </c>
      <c r="J404" s="662" t="s">
        <v>1093</v>
      </c>
      <c r="K404" s="662" t="s">
        <v>1602</v>
      </c>
      <c r="L404" s="663">
        <v>0</v>
      </c>
      <c r="M404" s="663">
        <v>0</v>
      </c>
      <c r="N404" s="662">
        <v>1</v>
      </c>
      <c r="O404" s="745">
        <v>1</v>
      </c>
      <c r="P404" s="663">
        <v>0</v>
      </c>
      <c r="Q404" s="678"/>
      <c r="R404" s="662">
        <v>1</v>
      </c>
      <c r="S404" s="678">
        <v>1</v>
      </c>
      <c r="T404" s="745">
        <v>1</v>
      </c>
      <c r="U404" s="701">
        <v>1</v>
      </c>
    </row>
    <row r="405" spans="1:21" ht="14.4" customHeight="1" x14ac:dyDescent="0.3">
      <c r="A405" s="661">
        <v>22</v>
      </c>
      <c r="B405" s="662" t="s">
        <v>522</v>
      </c>
      <c r="C405" s="662" t="s">
        <v>1061</v>
      </c>
      <c r="D405" s="743" t="s">
        <v>1625</v>
      </c>
      <c r="E405" s="744" t="s">
        <v>1075</v>
      </c>
      <c r="F405" s="662" t="s">
        <v>1058</v>
      </c>
      <c r="G405" s="662" t="s">
        <v>1080</v>
      </c>
      <c r="H405" s="662" t="s">
        <v>523</v>
      </c>
      <c r="I405" s="662" t="s">
        <v>1603</v>
      </c>
      <c r="J405" s="662" t="s">
        <v>1604</v>
      </c>
      <c r="K405" s="662" t="s">
        <v>1605</v>
      </c>
      <c r="L405" s="663">
        <v>79.03</v>
      </c>
      <c r="M405" s="663">
        <v>79.03</v>
      </c>
      <c r="N405" s="662">
        <v>1</v>
      </c>
      <c r="O405" s="745">
        <v>1</v>
      </c>
      <c r="P405" s="663">
        <v>79.03</v>
      </c>
      <c r="Q405" s="678">
        <v>1</v>
      </c>
      <c r="R405" s="662">
        <v>1</v>
      </c>
      <c r="S405" s="678">
        <v>1</v>
      </c>
      <c r="T405" s="745">
        <v>1</v>
      </c>
      <c r="U405" s="701">
        <v>1</v>
      </c>
    </row>
    <row r="406" spans="1:21" ht="14.4" customHeight="1" x14ac:dyDescent="0.3">
      <c r="A406" s="661">
        <v>22</v>
      </c>
      <c r="B406" s="662" t="s">
        <v>522</v>
      </c>
      <c r="C406" s="662" t="s">
        <v>1061</v>
      </c>
      <c r="D406" s="743" t="s">
        <v>1625</v>
      </c>
      <c r="E406" s="744" t="s">
        <v>1075</v>
      </c>
      <c r="F406" s="662" t="s">
        <v>1058</v>
      </c>
      <c r="G406" s="662" t="s">
        <v>1606</v>
      </c>
      <c r="H406" s="662" t="s">
        <v>753</v>
      </c>
      <c r="I406" s="662" t="s">
        <v>1607</v>
      </c>
      <c r="J406" s="662" t="s">
        <v>1608</v>
      </c>
      <c r="K406" s="662" t="s">
        <v>1609</v>
      </c>
      <c r="L406" s="663">
        <v>105.46</v>
      </c>
      <c r="M406" s="663">
        <v>316.38</v>
      </c>
      <c r="N406" s="662">
        <v>3</v>
      </c>
      <c r="O406" s="745">
        <v>0.5</v>
      </c>
      <c r="P406" s="663"/>
      <c r="Q406" s="678">
        <v>0</v>
      </c>
      <c r="R406" s="662"/>
      <c r="S406" s="678">
        <v>0</v>
      </c>
      <c r="T406" s="745"/>
      <c r="U406" s="701">
        <v>0</v>
      </c>
    </row>
    <row r="407" spans="1:21" ht="14.4" customHeight="1" x14ac:dyDescent="0.3">
      <c r="A407" s="661">
        <v>22</v>
      </c>
      <c r="B407" s="662" t="s">
        <v>522</v>
      </c>
      <c r="C407" s="662" t="s">
        <v>1061</v>
      </c>
      <c r="D407" s="743" t="s">
        <v>1625</v>
      </c>
      <c r="E407" s="744" t="s">
        <v>1075</v>
      </c>
      <c r="F407" s="662" t="s">
        <v>1058</v>
      </c>
      <c r="G407" s="662" t="s">
        <v>1105</v>
      </c>
      <c r="H407" s="662" t="s">
        <v>523</v>
      </c>
      <c r="I407" s="662" t="s">
        <v>1610</v>
      </c>
      <c r="J407" s="662" t="s">
        <v>1114</v>
      </c>
      <c r="K407" s="662" t="s">
        <v>1108</v>
      </c>
      <c r="L407" s="663">
        <v>0</v>
      </c>
      <c r="M407" s="663">
        <v>0</v>
      </c>
      <c r="N407" s="662">
        <v>1</v>
      </c>
      <c r="O407" s="745">
        <v>1</v>
      </c>
      <c r="P407" s="663">
        <v>0</v>
      </c>
      <c r="Q407" s="678"/>
      <c r="R407" s="662">
        <v>1</v>
      </c>
      <c r="S407" s="678">
        <v>1</v>
      </c>
      <c r="T407" s="745">
        <v>1</v>
      </c>
      <c r="U407" s="701">
        <v>1</v>
      </c>
    </row>
    <row r="408" spans="1:21" ht="14.4" customHeight="1" x14ac:dyDescent="0.3">
      <c r="A408" s="661">
        <v>22</v>
      </c>
      <c r="B408" s="662" t="s">
        <v>522</v>
      </c>
      <c r="C408" s="662" t="s">
        <v>1061</v>
      </c>
      <c r="D408" s="743" t="s">
        <v>1625</v>
      </c>
      <c r="E408" s="744" t="s">
        <v>1075</v>
      </c>
      <c r="F408" s="662" t="s">
        <v>1058</v>
      </c>
      <c r="G408" s="662" t="s">
        <v>1116</v>
      </c>
      <c r="H408" s="662" t="s">
        <v>523</v>
      </c>
      <c r="I408" s="662" t="s">
        <v>678</v>
      </c>
      <c r="J408" s="662" t="s">
        <v>1117</v>
      </c>
      <c r="K408" s="662" t="s">
        <v>1118</v>
      </c>
      <c r="L408" s="663">
        <v>99.11</v>
      </c>
      <c r="M408" s="663">
        <v>198.22</v>
      </c>
      <c r="N408" s="662">
        <v>2</v>
      </c>
      <c r="O408" s="745">
        <v>1</v>
      </c>
      <c r="P408" s="663"/>
      <c r="Q408" s="678">
        <v>0</v>
      </c>
      <c r="R408" s="662"/>
      <c r="S408" s="678">
        <v>0</v>
      </c>
      <c r="T408" s="745"/>
      <c r="U408" s="701">
        <v>0</v>
      </c>
    </row>
    <row r="409" spans="1:21" ht="14.4" customHeight="1" x14ac:dyDescent="0.3">
      <c r="A409" s="661">
        <v>22</v>
      </c>
      <c r="B409" s="662" t="s">
        <v>522</v>
      </c>
      <c r="C409" s="662" t="s">
        <v>1061</v>
      </c>
      <c r="D409" s="743" t="s">
        <v>1625</v>
      </c>
      <c r="E409" s="744" t="s">
        <v>1075</v>
      </c>
      <c r="F409" s="662" t="s">
        <v>1058</v>
      </c>
      <c r="G409" s="662" t="s">
        <v>1119</v>
      </c>
      <c r="H409" s="662" t="s">
        <v>523</v>
      </c>
      <c r="I409" s="662" t="s">
        <v>1611</v>
      </c>
      <c r="J409" s="662" t="s">
        <v>1121</v>
      </c>
      <c r="K409" s="662" t="s">
        <v>1612</v>
      </c>
      <c r="L409" s="663">
        <v>171.07</v>
      </c>
      <c r="M409" s="663">
        <v>171.07</v>
      </c>
      <c r="N409" s="662">
        <v>1</v>
      </c>
      <c r="O409" s="745">
        <v>1</v>
      </c>
      <c r="P409" s="663"/>
      <c r="Q409" s="678">
        <v>0</v>
      </c>
      <c r="R409" s="662"/>
      <c r="S409" s="678">
        <v>0</v>
      </c>
      <c r="T409" s="745"/>
      <c r="U409" s="701">
        <v>0</v>
      </c>
    </row>
    <row r="410" spans="1:21" ht="14.4" customHeight="1" x14ac:dyDescent="0.3">
      <c r="A410" s="661">
        <v>22</v>
      </c>
      <c r="B410" s="662" t="s">
        <v>522</v>
      </c>
      <c r="C410" s="662" t="s">
        <v>1061</v>
      </c>
      <c r="D410" s="743" t="s">
        <v>1625</v>
      </c>
      <c r="E410" s="744" t="s">
        <v>1075</v>
      </c>
      <c r="F410" s="662" t="s">
        <v>1058</v>
      </c>
      <c r="G410" s="662" t="s">
        <v>1402</v>
      </c>
      <c r="H410" s="662" t="s">
        <v>523</v>
      </c>
      <c r="I410" s="662" t="s">
        <v>1613</v>
      </c>
      <c r="J410" s="662" t="s">
        <v>1404</v>
      </c>
      <c r="K410" s="662" t="s">
        <v>1614</v>
      </c>
      <c r="L410" s="663">
        <v>0</v>
      </c>
      <c r="M410" s="663">
        <v>0</v>
      </c>
      <c r="N410" s="662">
        <v>1</v>
      </c>
      <c r="O410" s="745">
        <v>1</v>
      </c>
      <c r="P410" s="663"/>
      <c r="Q410" s="678"/>
      <c r="R410" s="662"/>
      <c r="S410" s="678">
        <v>0</v>
      </c>
      <c r="T410" s="745"/>
      <c r="U410" s="701">
        <v>0</v>
      </c>
    </row>
    <row r="411" spans="1:21" ht="14.4" customHeight="1" x14ac:dyDescent="0.3">
      <c r="A411" s="661">
        <v>22</v>
      </c>
      <c r="B411" s="662" t="s">
        <v>522</v>
      </c>
      <c r="C411" s="662" t="s">
        <v>1061</v>
      </c>
      <c r="D411" s="743" t="s">
        <v>1625</v>
      </c>
      <c r="E411" s="744" t="s">
        <v>1075</v>
      </c>
      <c r="F411" s="662" t="s">
        <v>1058</v>
      </c>
      <c r="G411" s="662" t="s">
        <v>1341</v>
      </c>
      <c r="H411" s="662" t="s">
        <v>523</v>
      </c>
      <c r="I411" s="662" t="s">
        <v>1342</v>
      </c>
      <c r="J411" s="662" t="s">
        <v>1343</v>
      </c>
      <c r="K411" s="662" t="s">
        <v>1344</v>
      </c>
      <c r="L411" s="663">
        <v>0</v>
      </c>
      <c r="M411" s="663">
        <v>0</v>
      </c>
      <c r="N411" s="662">
        <v>21</v>
      </c>
      <c r="O411" s="745">
        <v>6.5</v>
      </c>
      <c r="P411" s="663">
        <v>0</v>
      </c>
      <c r="Q411" s="678"/>
      <c r="R411" s="662">
        <v>17</v>
      </c>
      <c r="S411" s="678">
        <v>0.80952380952380953</v>
      </c>
      <c r="T411" s="745">
        <v>6</v>
      </c>
      <c r="U411" s="701">
        <v>0.92307692307692313</v>
      </c>
    </row>
    <row r="412" spans="1:21" ht="14.4" customHeight="1" x14ac:dyDescent="0.3">
      <c r="A412" s="661">
        <v>22</v>
      </c>
      <c r="B412" s="662" t="s">
        <v>522</v>
      </c>
      <c r="C412" s="662" t="s">
        <v>1061</v>
      </c>
      <c r="D412" s="743" t="s">
        <v>1625</v>
      </c>
      <c r="E412" s="744" t="s">
        <v>1076</v>
      </c>
      <c r="F412" s="662" t="s">
        <v>1058</v>
      </c>
      <c r="G412" s="662" t="s">
        <v>1345</v>
      </c>
      <c r="H412" s="662" t="s">
        <v>523</v>
      </c>
      <c r="I412" s="662" t="s">
        <v>1615</v>
      </c>
      <c r="J412" s="662" t="s">
        <v>1347</v>
      </c>
      <c r="K412" s="662" t="s">
        <v>1616</v>
      </c>
      <c r="L412" s="663">
        <v>0</v>
      </c>
      <c r="M412" s="663">
        <v>0</v>
      </c>
      <c r="N412" s="662">
        <v>1</v>
      </c>
      <c r="O412" s="745">
        <v>1</v>
      </c>
      <c r="P412" s="663"/>
      <c r="Q412" s="678"/>
      <c r="R412" s="662"/>
      <c r="S412" s="678">
        <v>0</v>
      </c>
      <c r="T412" s="745"/>
      <c r="U412" s="701">
        <v>0</v>
      </c>
    </row>
    <row r="413" spans="1:21" ht="14.4" customHeight="1" x14ac:dyDescent="0.3">
      <c r="A413" s="661">
        <v>22</v>
      </c>
      <c r="B413" s="662" t="s">
        <v>522</v>
      </c>
      <c r="C413" s="662" t="s">
        <v>1061</v>
      </c>
      <c r="D413" s="743" t="s">
        <v>1625</v>
      </c>
      <c r="E413" s="744" t="s">
        <v>1076</v>
      </c>
      <c r="F413" s="662" t="s">
        <v>1058</v>
      </c>
      <c r="G413" s="662" t="s">
        <v>1345</v>
      </c>
      <c r="H413" s="662" t="s">
        <v>523</v>
      </c>
      <c r="I413" s="662" t="s">
        <v>1346</v>
      </c>
      <c r="J413" s="662" t="s">
        <v>1347</v>
      </c>
      <c r="K413" s="662" t="s">
        <v>1348</v>
      </c>
      <c r="L413" s="663">
        <v>0</v>
      </c>
      <c r="M413" s="663">
        <v>0</v>
      </c>
      <c r="N413" s="662">
        <v>1</v>
      </c>
      <c r="O413" s="745">
        <v>1</v>
      </c>
      <c r="P413" s="663"/>
      <c r="Q413" s="678"/>
      <c r="R413" s="662"/>
      <c r="S413" s="678">
        <v>0</v>
      </c>
      <c r="T413" s="745"/>
      <c r="U413" s="701">
        <v>0</v>
      </c>
    </row>
    <row r="414" spans="1:21" ht="14.4" customHeight="1" x14ac:dyDescent="0.3">
      <c r="A414" s="661">
        <v>22</v>
      </c>
      <c r="B414" s="662" t="s">
        <v>522</v>
      </c>
      <c r="C414" s="662" t="s">
        <v>1061</v>
      </c>
      <c r="D414" s="743" t="s">
        <v>1625</v>
      </c>
      <c r="E414" s="744" t="s">
        <v>1076</v>
      </c>
      <c r="F414" s="662" t="s">
        <v>1058</v>
      </c>
      <c r="G414" s="662" t="s">
        <v>1165</v>
      </c>
      <c r="H414" s="662" t="s">
        <v>523</v>
      </c>
      <c r="I414" s="662" t="s">
        <v>1617</v>
      </c>
      <c r="J414" s="662" t="s">
        <v>1167</v>
      </c>
      <c r="K414" s="662" t="s">
        <v>1521</v>
      </c>
      <c r="L414" s="663">
        <v>0</v>
      </c>
      <c r="M414" s="663">
        <v>0</v>
      </c>
      <c r="N414" s="662">
        <v>1</v>
      </c>
      <c r="O414" s="745">
        <v>1</v>
      </c>
      <c r="P414" s="663">
        <v>0</v>
      </c>
      <c r="Q414" s="678"/>
      <c r="R414" s="662">
        <v>1</v>
      </c>
      <c r="S414" s="678">
        <v>1</v>
      </c>
      <c r="T414" s="745">
        <v>1</v>
      </c>
      <c r="U414" s="701">
        <v>1</v>
      </c>
    </row>
    <row r="415" spans="1:21" ht="14.4" customHeight="1" x14ac:dyDescent="0.3">
      <c r="A415" s="661">
        <v>22</v>
      </c>
      <c r="B415" s="662" t="s">
        <v>522</v>
      </c>
      <c r="C415" s="662" t="s">
        <v>1061</v>
      </c>
      <c r="D415" s="743" t="s">
        <v>1625</v>
      </c>
      <c r="E415" s="744" t="s">
        <v>1076</v>
      </c>
      <c r="F415" s="662" t="s">
        <v>1058</v>
      </c>
      <c r="G415" s="662" t="s">
        <v>1185</v>
      </c>
      <c r="H415" s="662" t="s">
        <v>523</v>
      </c>
      <c r="I415" s="662" t="s">
        <v>1186</v>
      </c>
      <c r="J415" s="662" t="s">
        <v>1187</v>
      </c>
      <c r="K415" s="662" t="s">
        <v>1188</v>
      </c>
      <c r="L415" s="663">
        <v>160.88999999999999</v>
      </c>
      <c r="M415" s="663">
        <v>160.88999999999999</v>
      </c>
      <c r="N415" s="662">
        <v>1</v>
      </c>
      <c r="O415" s="745">
        <v>1</v>
      </c>
      <c r="P415" s="663">
        <v>160.88999999999999</v>
      </c>
      <c r="Q415" s="678">
        <v>1</v>
      </c>
      <c r="R415" s="662">
        <v>1</v>
      </c>
      <c r="S415" s="678">
        <v>1</v>
      </c>
      <c r="T415" s="745">
        <v>1</v>
      </c>
      <c r="U415" s="701">
        <v>1</v>
      </c>
    </row>
    <row r="416" spans="1:21" ht="14.4" customHeight="1" x14ac:dyDescent="0.3">
      <c r="A416" s="661">
        <v>22</v>
      </c>
      <c r="B416" s="662" t="s">
        <v>522</v>
      </c>
      <c r="C416" s="662" t="s">
        <v>1061</v>
      </c>
      <c r="D416" s="743" t="s">
        <v>1625</v>
      </c>
      <c r="E416" s="744" t="s">
        <v>1076</v>
      </c>
      <c r="F416" s="662" t="s">
        <v>1058</v>
      </c>
      <c r="G416" s="662" t="s">
        <v>1199</v>
      </c>
      <c r="H416" s="662" t="s">
        <v>523</v>
      </c>
      <c r="I416" s="662" t="s">
        <v>1205</v>
      </c>
      <c r="J416" s="662" t="s">
        <v>1201</v>
      </c>
      <c r="K416" s="662" t="s">
        <v>1204</v>
      </c>
      <c r="L416" s="663">
        <v>182.22</v>
      </c>
      <c r="M416" s="663">
        <v>182.22</v>
      </c>
      <c r="N416" s="662">
        <v>1</v>
      </c>
      <c r="O416" s="745">
        <v>1</v>
      </c>
      <c r="P416" s="663">
        <v>182.22</v>
      </c>
      <c r="Q416" s="678">
        <v>1</v>
      </c>
      <c r="R416" s="662">
        <v>1</v>
      </c>
      <c r="S416" s="678">
        <v>1</v>
      </c>
      <c r="T416" s="745">
        <v>1</v>
      </c>
      <c r="U416" s="701">
        <v>1</v>
      </c>
    </row>
    <row r="417" spans="1:21" ht="14.4" customHeight="1" x14ac:dyDescent="0.3">
      <c r="A417" s="661">
        <v>22</v>
      </c>
      <c r="B417" s="662" t="s">
        <v>522</v>
      </c>
      <c r="C417" s="662" t="s">
        <v>1061</v>
      </c>
      <c r="D417" s="743" t="s">
        <v>1625</v>
      </c>
      <c r="E417" s="744" t="s">
        <v>1076</v>
      </c>
      <c r="F417" s="662" t="s">
        <v>1058</v>
      </c>
      <c r="G417" s="662" t="s">
        <v>1453</v>
      </c>
      <c r="H417" s="662" t="s">
        <v>523</v>
      </c>
      <c r="I417" s="662" t="s">
        <v>1618</v>
      </c>
      <c r="J417" s="662" t="s">
        <v>1455</v>
      </c>
      <c r="K417" s="662" t="s">
        <v>1619</v>
      </c>
      <c r="L417" s="663">
        <v>0</v>
      </c>
      <c r="M417" s="663">
        <v>0</v>
      </c>
      <c r="N417" s="662">
        <v>2</v>
      </c>
      <c r="O417" s="745">
        <v>1</v>
      </c>
      <c r="P417" s="663">
        <v>0</v>
      </c>
      <c r="Q417" s="678"/>
      <c r="R417" s="662">
        <v>2</v>
      </c>
      <c r="S417" s="678">
        <v>1</v>
      </c>
      <c r="T417" s="745">
        <v>1</v>
      </c>
      <c r="U417" s="701">
        <v>1</v>
      </c>
    </row>
    <row r="418" spans="1:21" ht="14.4" customHeight="1" x14ac:dyDescent="0.3">
      <c r="A418" s="661">
        <v>22</v>
      </c>
      <c r="B418" s="662" t="s">
        <v>522</v>
      </c>
      <c r="C418" s="662" t="s">
        <v>1061</v>
      </c>
      <c r="D418" s="743" t="s">
        <v>1625</v>
      </c>
      <c r="E418" s="744" t="s">
        <v>1076</v>
      </c>
      <c r="F418" s="662" t="s">
        <v>1058</v>
      </c>
      <c r="G418" s="662" t="s">
        <v>1212</v>
      </c>
      <c r="H418" s="662" t="s">
        <v>523</v>
      </c>
      <c r="I418" s="662" t="s">
        <v>1213</v>
      </c>
      <c r="J418" s="662" t="s">
        <v>1214</v>
      </c>
      <c r="K418" s="662" t="s">
        <v>1215</v>
      </c>
      <c r="L418" s="663">
        <v>107.27</v>
      </c>
      <c r="M418" s="663">
        <v>214.54</v>
      </c>
      <c r="N418" s="662">
        <v>2</v>
      </c>
      <c r="O418" s="745">
        <v>1</v>
      </c>
      <c r="P418" s="663"/>
      <c r="Q418" s="678">
        <v>0</v>
      </c>
      <c r="R418" s="662"/>
      <c r="S418" s="678">
        <v>0</v>
      </c>
      <c r="T418" s="745"/>
      <c r="U418" s="701">
        <v>0</v>
      </c>
    </row>
    <row r="419" spans="1:21" ht="14.4" customHeight="1" x14ac:dyDescent="0.3">
      <c r="A419" s="661">
        <v>22</v>
      </c>
      <c r="B419" s="662" t="s">
        <v>522</v>
      </c>
      <c r="C419" s="662" t="s">
        <v>1061</v>
      </c>
      <c r="D419" s="743" t="s">
        <v>1625</v>
      </c>
      <c r="E419" s="744" t="s">
        <v>1076</v>
      </c>
      <c r="F419" s="662" t="s">
        <v>1058</v>
      </c>
      <c r="G419" s="662" t="s">
        <v>1077</v>
      </c>
      <c r="H419" s="662" t="s">
        <v>523</v>
      </c>
      <c r="I419" s="662" t="s">
        <v>1078</v>
      </c>
      <c r="J419" s="662" t="s">
        <v>1079</v>
      </c>
      <c r="K419" s="662"/>
      <c r="L419" s="663">
        <v>0</v>
      </c>
      <c r="M419" s="663">
        <v>0</v>
      </c>
      <c r="N419" s="662">
        <v>5</v>
      </c>
      <c r="O419" s="745">
        <v>2.5</v>
      </c>
      <c r="P419" s="663">
        <v>0</v>
      </c>
      <c r="Q419" s="678"/>
      <c r="R419" s="662">
        <v>5</v>
      </c>
      <c r="S419" s="678">
        <v>1</v>
      </c>
      <c r="T419" s="745">
        <v>2.5</v>
      </c>
      <c r="U419" s="701">
        <v>1</v>
      </c>
    </row>
    <row r="420" spans="1:21" ht="14.4" customHeight="1" x14ac:dyDescent="0.3">
      <c r="A420" s="661">
        <v>22</v>
      </c>
      <c r="B420" s="662" t="s">
        <v>522</v>
      </c>
      <c r="C420" s="662" t="s">
        <v>1061</v>
      </c>
      <c r="D420" s="743" t="s">
        <v>1625</v>
      </c>
      <c r="E420" s="744" t="s">
        <v>1076</v>
      </c>
      <c r="F420" s="662" t="s">
        <v>1058</v>
      </c>
      <c r="G420" s="662" t="s">
        <v>1220</v>
      </c>
      <c r="H420" s="662" t="s">
        <v>523</v>
      </c>
      <c r="I420" s="662" t="s">
        <v>1459</v>
      </c>
      <c r="J420" s="662" t="s">
        <v>1460</v>
      </c>
      <c r="K420" s="662" t="s">
        <v>1461</v>
      </c>
      <c r="L420" s="663">
        <v>89.91</v>
      </c>
      <c r="M420" s="663">
        <v>89.91</v>
      </c>
      <c r="N420" s="662">
        <v>1</v>
      </c>
      <c r="O420" s="745">
        <v>1</v>
      </c>
      <c r="P420" s="663">
        <v>89.91</v>
      </c>
      <c r="Q420" s="678">
        <v>1</v>
      </c>
      <c r="R420" s="662">
        <v>1</v>
      </c>
      <c r="S420" s="678">
        <v>1</v>
      </c>
      <c r="T420" s="745">
        <v>1</v>
      </c>
      <c r="U420" s="701">
        <v>1</v>
      </c>
    </row>
    <row r="421" spans="1:21" ht="14.4" customHeight="1" x14ac:dyDescent="0.3">
      <c r="A421" s="661">
        <v>22</v>
      </c>
      <c r="B421" s="662" t="s">
        <v>522</v>
      </c>
      <c r="C421" s="662" t="s">
        <v>1061</v>
      </c>
      <c r="D421" s="743" t="s">
        <v>1625</v>
      </c>
      <c r="E421" s="744" t="s">
        <v>1076</v>
      </c>
      <c r="F421" s="662" t="s">
        <v>1058</v>
      </c>
      <c r="G421" s="662" t="s">
        <v>1080</v>
      </c>
      <c r="H421" s="662" t="s">
        <v>753</v>
      </c>
      <c r="I421" s="662" t="s">
        <v>1081</v>
      </c>
      <c r="J421" s="662" t="s">
        <v>1023</v>
      </c>
      <c r="K421" s="662" t="s">
        <v>1082</v>
      </c>
      <c r="L421" s="663">
        <v>0</v>
      </c>
      <c r="M421" s="663">
        <v>0</v>
      </c>
      <c r="N421" s="662">
        <v>1</v>
      </c>
      <c r="O421" s="745">
        <v>1</v>
      </c>
      <c r="P421" s="663"/>
      <c r="Q421" s="678"/>
      <c r="R421" s="662"/>
      <c r="S421" s="678">
        <v>0</v>
      </c>
      <c r="T421" s="745"/>
      <c r="U421" s="701">
        <v>0</v>
      </c>
    </row>
    <row r="422" spans="1:21" ht="14.4" customHeight="1" x14ac:dyDescent="0.3">
      <c r="A422" s="661">
        <v>22</v>
      </c>
      <c r="B422" s="662" t="s">
        <v>522</v>
      </c>
      <c r="C422" s="662" t="s">
        <v>1061</v>
      </c>
      <c r="D422" s="743" t="s">
        <v>1625</v>
      </c>
      <c r="E422" s="744" t="s">
        <v>1076</v>
      </c>
      <c r="F422" s="662" t="s">
        <v>1058</v>
      </c>
      <c r="G422" s="662" t="s">
        <v>1080</v>
      </c>
      <c r="H422" s="662" t="s">
        <v>753</v>
      </c>
      <c r="I422" s="662" t="s">
        <v>769</v>
      </c>
      <c r="J422" s="662" t="s">
        <v>1023</v>
      </c>
      <c r="K422" s="662" t="s">
        <v>1024</v>
      </c>
      <c r="L422" s="663">
        <v>88.51</v>
      </c>
      <c r="M422" s="663">
        <v>88.51</v>
      </c>
      <c r="N422" s="662">
        <v>1</v>
      </c>
      <c r="O422" s="745">
        <v>1</v>
      </c>
      <c r="P422" s="663"/>
      <c r="Q422" s="678">
        <v>0</v>
      </c>
      <c r="R422" s="662"/>
      <c r="S422" s="678">
        <v>0</v>
      </c>
      <c r="T422" s="745"/>
      <c r="U422" s="701">
        <v>0</v>
      </c>
    </row>
    <row r="423" spans="1:21" ht="14.4" customHeight="1" x14ac:dyDescent="0.3">
      <c r="A423" s="661">
        <v>22</v>
      </c>
      <c r="B423" s="662" t="s">
        <v>522</v>
      </c>
      <c r="C423" s="662" t="s">
        <v>1061</v>
      </c>
      <c r="D423" s="743" t="s">
        <v>1625</v>
      </c>
      <c r="E423" s="744" t="s">
        <v>1076</v>
      </c>
      <c r="F423" s="662" t="s">
        <v>1058</v>
      </c>
      <c r="G423" s="662" t="s">
        <v>1080</v>
      </c>
      <c r="H423" s="662" t="s">
        <v>523</v>
      </c>
      <c r="I423" s="662" t="s">
        <v>1083</v>
      </c>
      <c r="J423" s="662" t="s">
        <v>1023</v>
      </c>
      <c r="K423" s="662" t="s">
        <v>1084</v>
      </c>
      <c r="L423" s="663">
        <v>0</v>
      </c>
      <c r="M423" s="663">
        <v>0</v>
      </c>
      <c r="N423" s="662">
        <v>7</v>
      </c>
      <c r="O423" s="745">
        <v>4</v>
      </c>
      <c r="P423" s="663">
        <v>0</v>
      </c>
      <c r="Q423" s="678"/>
      <c r="R423" s="662">
        <v>3</v>
      </c>
      <c r="S423" s="678">
        <v>0.42857142857142855</v>
      </c>
      <c r="T423" s="745">
        <v>2</v>
      </c>
      <c r="U423" s="701">
        <v>0.5</v>
      </c>
    </row>
    <row r="424" spans="1:21" ht="14.4" customHeight="1" x14ac:dyDescent="0.3">
      <c r="A424" s="661">
        <v>22</v>
      </c>
      <c r="B424" s="662" t="s">
        <v>522</v>
      </c>
      <c r="C424" s="662" t="s">
        <v>1061</v>
      </c>
      <c r="D424" s="743" t="s">
        <v>1625</v>
      </c>
      <c r="E424" s="744" t="s">
        <v>1076</v>
      </c>
      <c r="F424" s="662" t="s">
        <v>1058</v>
      </c>
      <c r="G424" s="662" t="s">
        <v>1080</v>
      </c>
      <c r="H424" s="662" t="s">
        <v>753</v>
      </c>
      <c r="I424" s="662" t="s">
        <v>1085</v>
      </c>
      <c r="J424" s="662" t="s">
        <v>1023</v>
      </c>
      <c r="K424" s="662" t="s">
        <v>1086</v>
      </c>
      <c r="L424" s="663">
        <v>0</v>
      </c>
      <c r="M424" s="663">
        <v>0</v>
      </c>
      <c r="N424" s="662">
        <v>3</v>
      </c>
      <c r="O424" s="745">
        <v>2</v>
      </c>
      <c r="P424" s="663">
        <v>0</v>
      </c>
      <c r="Q424" s="678"/>
      <c r="R424" s="662">
        <v>1</v>
      </c>
      <c r="S424" s="678">
        <v>0.33333333333333331</v>
      </c>
      <c r="T424" s="745">
        <v>1</v>
      </c>
      <c r="U424" s="701">
        <v>0.5</v>
      </c>
    </row>
    <row r="425" spans="1:21" ht="14.4" customHeight="1" x14ac:dyDescent="0.3">
      <c r="A425" s="661">
        <v>22</v>
      </c>
      <c r="B425" s="662" t="s">
        <v>522</v>
      </c>
      <c r="C425" s="662" t="s">
        <v>1061</v>
      </c>
      <c r="D425" s="743" t="s">
        <v>1625</v>
      </c>
      <c r="E425" s="744" t="s">
        <v>1076</v>
      </c>
      <c r="F425" s="662" t="s">
        <v>1058</v>
      </c>
      <c r="G425" s="662" t="s">
        <v>1080</v>
      </c>
      <c r="H425" s="662" t="s">
        <v>753</v>
      </c>
      <c r="I425" s="662" t="s">
        <v>1087</v>
      </c>
      <c r="J425" s="662" t="s">
        <v>1023</v>
      </c>
      <c r="K425" s="662" t="s">
        <v>1088</v>
      </c>
      <c r="L425" s="663">
        <v>108.26</v>
      </c>
      <c r="M425" s="663">
        <v>108.26</v>
      </c>
      <c r="N425" s="662">
        <v>1</v>
      </c>
      <c r="O425" s="745">
        <v>1</v>
      </c>
      <c r="P425" s="663">
        <v>108.26</v>
      </c>
      <c r="Q425" s="678">
        <v>1</v>
      </c>
      <c r="R425" s="662">
        <v>1</v>
      </c>
      <c r="S425" s="678">
        <v>1</v>
      </c>
      <c r="T425" s="745">
        <v>1</v>
      </c>
      <c r="U425" s="701">
        <v>1</v>
      </c>
    </row>
    <row r="426" spans="1:21" ht="14.4" customHeight="1" x14ac:dyDescent="0.3">
      <c r="A426" s="661">
        <v>22</v>
      </c>
      <c r="B426" s="662" t="s">
        <v>522</v>
      </c>
      <c r="C426" s="662" t="s">
        <v>1061</v>
      </c>
      <c r="D426" s="743" t="s">
        <v>1625</v>
      </c>
      <c r="E426" s="744" t="s">
        <v>1076</v>
      </c>
      <c r="F426" s="662" t="s">
        <v>1058</v>
      </c>
      <c r="G426" s="662" t="s">
        <v>1080</v>
      </c>
      <c r="H426" s="662" t="s">
        <v>753</v>
      </c>
      <c r="I426" s="662" t="s">
        <v>783</v>
      </c>
      <c r="J426" s="662" t="s">
        <v>784</v>
      </c>
      <c r="K426" s="662" t="s">
        <v>1025</v>
      </c>
      <c r="L426" s="663">
        <v>98.78</v>
      </c>
      <c r="M426" s="663">
        <v>2074.3799999999997</v>
      </c>
      <c r="N426" s="662">
        <v>21</v>
      </c>
      <c r="O426" s="745">
        <v>16.5</v>
      </c>
      <c r="P426" s="663">
        <v>691.45999999999992</v>
      </c>
      <c r="Q426" s="678">
        <v>0.33333333333333337</v>
      </c>
      <c r="R426" s="662">
        <v>7</v>
      </c>
      <c r="S426" s="678">
        <v>0.33333333333333331</v>
      </c>
      <c r="T426" s="745">
        <v>5.5</v>
      </c>
      <c r="U426" s="701">
        <v>0.33333333333333331</v>
      </c>
    </row>
    <row r="427" spans="1:21" ht="14.4" customHeight="1" x14ac:dyDescent="0.3">
      <c r="A427" s="661">
        <v>22</v>
      </c>
      <c r="B427" s="662" t="s">
        <v>522</v>
      </c>
      <c r="C427" s="662" t="s">
        <v>1061</v>
      </c>
      <c r="D427" s="743" t="s">
        <v>1625</v>
      </c>
      <c r="E427" s="744" t="s">
        <v>1076</v>
      </c>
      <c r="F427" s="662" t="s">
        <v>1058</v>
      </c>
      <c r="G427" s="662" t="s">
        <v>1080</v>
      </c>
      <c r="H427" s="662" t="s">
        <v>753</v>
      </c>
      <c r="I427" s="662" t="s">
        <v>1089</v>
      </c>
      <c r="J427" s="662" t="s">
        <v>1090</v>
      </c>
      <c r="K427" s="662" t="s">
        <v>1091</v>
      </c>
      <c r="L427" s="663">
        <v>118.54</v>
      </c>
      <c r="M427" s="663">
        <v>4623.0599999999995</v>
      </c>
      <c r="N427" s="662">
        <v>39</v>
      </c>
      <c r="O427" s="745">
        <v>30.5</v>
      </c>
      <c r="P427" s="663">
        <v>1778.0999999999997</v>
      </c>
      <c r="Q427" s="678">
        <v>0.38461538461538458</v>
      </c>
      <c r="R427" s="662">
        <v>15</v>
      </c>
      <c r="S427" s="678">
        <v>0.38461538461538464</v>
      </c>
      <c r="T427" s="745">
        <v>11</v>
      </c>
      <c r="U427" s="701">
        <v>0.36065573770491804</v>
      </c>
    </row>
    <row r="428" spans="1:21" ht="14.4" customHeight="1" x14ac:dyDescent="0.3">
      <c r="A428" s="661">
        <v>22</v>
      </c>
      <c r="B428" s="662" t="s">
        <v>522</v>
      </c>
      <c r="C428" s="662" t="s">
        <v>1061</v>
      </c>
      <c r="D428" s="743" t="s">
        <v>1625</v>
      </c>
      <c r="E428" s="744" t="s">
        <v>1076</v>
      </c>
      <c r="F428" s="662" t="s">
        <v>1058</v>
      </c>
      <c r="G428" s="662" t="s">
        <v>1080</v>
      </c>
      <c r="H428" s="662" t="s">
        <v>753</v>
      </c>
      <c r="I428" s="662" t="s">
        <v>1092</v>
      </c>
      <c r="J428" s="662" t="s">
        <v>1093</v>
      </c>
      <c r="K428" s="662" t="s">
        <v>1094</v>
      </c>
      <c r="L428" s="663">
        <v>59.27</v>
      </c>
      <c r="M428" s="663">
        <v>177.81</v>
      </c>
      <c r="N428" s="662">
        <v>3</v>
      </c>
      <c r="O428" s="745">
        <v>1.5</v>
      </c>
      <c r="P428" s="663">
        <v>118.54</v>
      </c>
      <c r="Q428" s="678">
        <v>0.66666666666666674</v>
      </c>
      <c r="R428" s="662">
        <v>2</v>
      </c>
      <c r="S428" s="678">
        <v>0.66666666666666663</v>
      </c>
      <c r="T428" s="745">
        <v>0.5</v>
      </c>
      <c r="U428" s="701">
        <v>0.33333333333333331</v>
      </c>
    </row>
    <row r="429" spans="1:21" ht="14.4" customHeight="1" x14ac:dyDescent="0.3">
      <c r="A429" s="661">
        <v>22</v>
      </c>
      <c r="B429" s="662" t="s">
        <v>522</v>
      </c>
      <c r="C429" s="662" t="s">
        <v>1061</v>
      </c>
      <c r="D429" s="743" t="s">
        <v>1625</v>
      </c>
      <c r="E429" s="744" t="s">
        <v>1076</v>
      </c>
      <c r="F429" s="662" t="s">
        <v>1058</v>
      </c>
      <c r="G429" s="662" t="s">
        <v>1080</v>
      </c>
      <c r="H429" s="662" t="s">
        <v>753</v>
      </c>
      <c r="I429" s="662" t="s">
        <v>786</v>
      </c>
      <c r="J429" s="662" t="s">
        <v>787</v>
      </c>
      <c r="K429" s="662" t="s">
        <v>1027</v>
      </c>
      <c r="L429" s="663">
        <v>79.03</v>
      </c>
      <c r="M429" s="663">
        <v>3319.2599999999993</v>
      </c>
      <c r="N429" s="662">
        <v>42</v>
      </c>
      <c r="O429" s="745">
        <v>31</v>
      </c>
      <c r="P429" s="663">
        <v>1738.6599999999996</v>
      </c>
      <c r="Q429" s="678">
        <v>0.52380952380952384</v>
      </c>
      <c r="R429" s="662">
        <v>22</v>
      </c>
      <c r="S429" s="678">
        <v>0.52380952380952384</v>
      </c>
      <c r="T429" s="745">
        <v>14.5</v>
      </c>
      <c r="U429" s="701">
        <v>0.46774193548387094</v>
      </c>
    </row>
    <row r="430" spans="1:21" ht="14.4" customHeight="1" x14ac:dyDescent="0.3">
      <c r="A430" s="661">
        <v>22</v>
      </c>
      <c r="B430" s="662" t="s">
        <v>522</v>
      </c>
      <c r="C430" s="662" t="s">
        <v>1061</v>
      </c>
      <c r="D430" s="743" t="s">
        <v>1625</v>
      </c>
      <c r="E430" s="744" t="s">
        <v>1076</v>
      </c>
      <c r="F430" s="662" t="s">
        <v>1058</v>
      </c>
      <c r="G430" s="662" t="s">
        <v>1080</v>
      </c>
      <c r="H430" s="662" t="s">
        <v>753</v>
      </c>
      <c r="I430" s="662" t="s">
        <v>773</v>
      </c>
      <c r="J430" s="662" t="s">
        <v>1023</v>
      </c>
      <c r="K430" s="662" t="s">
        <v>1029</v>
      </c>
      <c r="L430" s="663">
        <v>118.54</v>
      </c>
      <c r="M430" s="663">
        <v>1659.56</v>
      </c>
      <c r="N430" s="662">
        <v>14</v>
      </c>
      <c r="O430" s="745">
        <v>9.5</v>
      </c>
      <c r="P430" s="663">
        <v>829.78000000000009</v>
      </c>
      <c r="Q430" s="678">
        <v>0.50000000000000011</v>
      </c>
      <c r="R430" s="662">
        <v>7</v>
      </c>
      <c r="S430" s="678">
        <v>0.5</v>
      </c>
      <c r="T430" s="745">
        <v>4.5</v>
      </c>
      <c r="U430" s="701">
        <v>0.47368421052631576</v>
      </c>
    </row>
    <row r="431" spans="1:21" ht="14.4" customHeight="1" x14ac:dyDescent="0.3">
      <c r="A431" s="661">
        <v>22</v>
      </c>
      <c r="B431" s="662" t="s">
        <v>522</v>
      </c>
      <c r="C431" s="662" t="s">
        <v>1061</v>
      </c>
      <c r="D431" s="743" t="s">
        <v>1625</v>
      </c>
      <c r="E431" s="744" t="s">
        <v>1076</v>
      </c>
      <c r="F431" s="662" t="s">
        <v>1058</v>
      </c>
      <c r="G431" s="662" t="s">
        <v>1080</v>
      </c>
      <c r="H431" s="662" t="s">
        <v>523</v>
      </c>
      <c r="I431" s="662" t="s">
        <v>1101</v>
      </c>
      <c r="J431" s="662" t="s">
        <v>1023</v>
      </c>
      <c r="K431" s="662" t="s">
        <v>1102</v>
      </c>
      <c r="L431" s="663">
        <v>79.03</v>
      </c>
      <c r="M431" s="663">
        <v>869.32999999999993</v>
      </c>
      <c r="N431" s="662">
        <v>11</v>
      </c>
      <c r="O431" s="745">
        <v>8.5</v>
      </c>
      <c r="P431" s="663">
        <v>474.17999999999995</v>
      </c>
      <c r="Q431" s="678">
        <v>0.54545454545454541</v>
      </c>
      <c r="R431" s="662">
        <v>6</v>
      </c>
      <c r="S431" s="678">
        <v>0.54545454545454541</v>
      </c>
      <c r="T431" s="745">
        <v>4.5</v>
      </c>
      <c r="U431" s="701">
        <v>0.52941176470588236</v>
      </c>
    </row>
    <row r="432" spans="1:21" ht="14.4" customHeight="1" x14ac:dyDescent="0.3">
      <c r="A432" s="661">
        <v>22</v>
      </c>
      <c r="B432" s="662" t="s">
        <v>522</v>
      </c>
      <c r="C432" s="662" t="s">
        <v>1061</v>
      </c>
      <c r="D432" s="743" t="s">
        <v>1625</v>
      </c>
      <c r="E432" s="744" t="s">
        <v>1076</v>
      </c>
      <c r="F432" s="662" t="s">
        <v>1058</v>
      </c>
      <c r="G432" s="662" t="s">
        <v>1080</v>
      </c>
      <c r="H432" s="662" t="s">
        <v>523</v>
      </c>
      <c r="I432" s="662" t="s">
        <v>1149</v>
      </c>
      <c r="J432" s="662" t="s">
        <v>1150</v>
      </c>
      <c r="K432" s="662" t="s">
        <v>1102</v>
      </c>
      <c r="L432" s="663">
        <v>79.03</v>
      </c>
      <c r="M432" s="663">
        <v>237.09</v>
      </c>
      <c r="N432" s="662">
        <v>3</v>
      </c>
      <c r="O432" s="745">
        <v>3</v>
      </c>
      <c r="P432" s="663">
        <v>158.06</v>
      </c>
      <c r="Q432" s="678">
        <v>0.66666666666666663</v>
      </c>
      <c r="R432" s="662">
        <v>2</v>
      </c>
      <c r="S432" s="678">
        <v>0.66666666666666663</v>
      </c>
      <c r="T432" s="745">
        <v>2</v>
      </c>
      <c r="U432" s="701">
        <v>0.66666666666666663</v>
      </c>
    </row>
    <row r="433" spans="1:21" ht="14.4" customHeight="1" x14ac:dyDescent="0.3">
      <c r="A433" s="661">
        <v>22</v>
      </c>
      <c r="B433" s="662" t="s">
        <v>522</v>
      </c>
      <c r="C433" s="662" t="s">
        <v>1061</v>
      </c>
      <c r="D433" s="743" t="s">
        <v>1625</v>
      </c>
      <c r="E433" s="744" t="s">
        <v>1076</v>
      </c>
      <c r="F433" s="662" t="s">
        <v>1058</v>
      </c>
      <c r="G433" s="662" t="s">
        <v>1080</v>
      </c>
      <c r="H433" s="662" t="s">
        <v>523</v>
      </c>
      <c r="I433" s="662" t="s">
        <v>1151</v>
      </c>
      <c r="J433" s="662" t="s">
        <v>1090</v>
      </c>
      <c r="K433" s="662" t="s">
        <v>1152</v>
      </c>
      <c r="L433" s="663">
        <v>0</v>
      </c>
      <c r="M433" s="663">
        <v>0</v>
      </c>
      <c r="N433" s="662">
        <v>1</v>
      </c>
      <c r="O433" s="745">
        <v>1</v>
      </c>
      <c r="P433" s="663">
        <v>0</v>
      </c>
      <c r="Q433" s="678"/>
      <c r="R433" s="662">
        <v>1</v>
      </c>
      <c r="S433" s="678">
        <v>1</v>
      </c>
      <c r="T433" s="745">
        <v>1</v>
      </c>
      <c r="U433" s="701">
        <v>1</v>
      </c>
    </row>
    <row r="434" spans="1:21" ht="14.4" customHeight="1" x14ac:dyDescent="0.3">
      <c r="A434" s="661">
        <v>22</v>
      </c>
      <c r="B434" s="662" t="s">
        <v>522</v>
      </c>
      <c r="C434" s="662" t="s">
        <v>1061</v>
      </c>
      <c r="D434" s="743" t="s">
        <v>1625</v>
      </c>
      <c r="E434" s="744" t="s">
        <v>1076</v>
      </c>
      <c r="F434" s="662" t="s">
        <v>1058</v>
      </c>
      <c r="G434" s="662" t="s">
        <v>1620</v>
      </c>
      <c r="H434" s="662" t="s">
        <v>523</v>
      </c>
      <c r="I434" s="662" t="s">
        <v>1621</v>
      </c>
      <c r="J434" s="662" t="s">
        <v>1622</v>
      </c>
      <c r="K434" s="662" t="s">
        <v>1623</v>
      </c>
      <c r="L434" s="663">
        <v>316.36</v>
      </c>
      <c r="M434" s="663">
        <v>316.36</v>
      </c>
      <c r="N434" s="662">
        <v>1</v>
      </c>
      <c r="O434" s="745">
        <v>1</v>
      </c>
      <c r="P434" s="663">
        <v>316.36</v>
      </c>
      <c r="Q434" s="678">
        <v>1</v>
      </c>
      <c r="R434" s="662">
        <v>1</v>
      </c>
      <c r="S434" s="678">
        <v>1</v>
      </c>
      <c r="T434" s="745">
        <v>1</v>
      </c>
      <c r="U434" s="701">
        <v>1</v>
      </c>
    </row>
    <row r="435" spans="1:21" ht="14.4" customHeight="1" thickBot="1" x14ac:dyDescent="0.35">
      <c r="A435" s="667">
        <v>22</v>
      </c>
      <c r="B435" s="668" t="s">
        <v>522</v>
      </c>
      <c r="C435" s="668" t="s">
        <v>1061</v>
      </c>
      <c r="D435" s="746" t="s">
        <v>1625</v>
      </c>
      <c r="E435" s="747" t="s">
        <v>1076</v>
      </c>
      <c r="F435" s="668" t="s">
        <v>1058</v>
      </c>
      <c r="G435" s="668" t="s">
        <v>1341</v>
      </c>
      <c r="H435" s="668" t="s">
        <v>523</v>
      </c>
      <c r="I435" s="668" t="s">
        <v>1342</v>
      </c>
      <c r="J435" s="668" t="s">
        <v>1343</v>
      </c>
      <c r="K435" s="668" t="s">
        <v>1344</v>
      </c>
      <c r="L435" s="669">
        <v>0</v>
      </c>
      <c r="M435" s="669">
        <v>0</v>
      </c>
      <c r="N435" s="668">
        <v>22</v>
      </c>
      <c r="O435" s="748">
        <v>11</v>
      </c>
      <c r="P435" s="669">
        <v>0</v>
      </c>
      <c r="Q435" s="679"/>
      <c r="R435" s="668">
        <v>20</v>
      </c>
      <c r="S435" s="679">
        <v>0.90909090909090906</v>
      </c>
      <c r="T435" s="748">
        <v>10</v>
      </c>
      <c r="U435" s="702">
        <v>0.90909090909090906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1627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9" t="s">
        <v>212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51" t="s">
        <v>1073</v>
      </c>
      <c r="B5" s="229">
        <v>6039.3099999999995</v>
      </c>
      <c r="C5" s="742">
        <v>0.13954111145178846</v>
      </c>
      <c r="D5" s="229">
        <v>37240.480000000003</v>
      </c>
      <c r="E5" s="742">
        <v>0.86045888854821162</v>
      </c>
      <c r="F5" s="750">
        <v>43279.79</v>
      </c>
    </row>
    <row r="6" spans="1:6" ht="14.4" customHeight="1" x14ac:dyDescent="0.3">
      <c r="A6" s="688" t="s">
        <v>1075</v>
      </c>
      <c r="B6" s="665">
        <v>5432.17</v>
      </c>
      <c r="C6" s="678">
        <v>0.19270640437847031</v>
      </c>
      <c r="D6" s="665">
        <v>22756.670000000002</v>
      </c>
      <c r="E6" s="678">
        <v>0.80729359562152958</v>
      </c>
      <c r="F6" s="666">
        <v>28188.840000000004</v>
      </c>
    </row>
    <row r="7" spans="1:6" ht="14.4" customHeight="1" x14ac:dyDescent="0.3">
      <c r="A7" s="688" t="s">
        <v>1066</v>
      </c>
      <c r="B7" s="665">
        <v>4367.53</v>
      </c>
      <c r="C7" s="678">
        <v>0.11478900650830144</v>
      </c>
      <c r="D7" s="665">
        <v>33680.799999999988</v>
      </c>
      <c r="E7" s="678">
        <v>0.88521099349169863</v>
      </c>
      <c r="F7" s="666">
        <v>38048.329999999987</v>
      </c>
    </row>
    <row r="8" spans="1:6" ht="14.4" customHeight="1" x14ac:dyDescent="0.3">
      <c r="A8" s="688" t="s">
        <v>1067</v>
      </c>
      <c r="B8" s="665">
        <v>3318.1600000000008</v>
      </c>
      <c r="C8" s="678">
        <v>0.17163583095047943</v>
      </c>
      <c r="D8" s="665">
        <v>16014.4</v>
      </c>
      <c r="E8" s="678">
        <v>0.82836416904952048</v>
      </c>
      <c r="F8" s="666">
        <v>19332.560000000001</v>
      </c>
    </row>
    <row r="9" spans="1:6" ht="14.4" customHeight="1" x14ac:dyDescent="0.3">
      <c r="A9" s="688" t="s">
        <v>1070</v>
      </c>
      <c r="B9" s="665">
        <v>3169.6200000000003</v>
      </c>
      <c r="C9" s="678">
        <v>0.12946466681725038</v>
      </c>
      <c r="D9" s="665">
        <v>21312.89</v>
      </c>
      <c r="E9" s="678">
        <v>0.87053533318274967</v>
      </c>
      <c r="F9" s="666">
        <v>24482.51</v>
      </c>
    </row>
    <row r="10" spans="1:6" ht="14.4" customHeight="1" x14ac:dyDescent="0.3">
      <c r="A10" s="688" t="s">
        <v>1068</v>
      </c>
      <c r="B10" s="665">
        <v>2351.08</v>
      </c>
      <c r="C10" s="678">
        <v>9.427122323476024E-2</v>
      </c>
      <c r="D10" s="665">
        <v>22588.45</v>
      </c>
      <c r="E10" s="678">
        <v>0.90572877676523988</v>
      </c>
      <c r="F10" s="666">
        <v>24939.53</v>
      </c>
    </row>
    <row r="11" spans="1:6" ht="14.4" customHeight="1" x14ac:dyDescent="0.3">
      <c r="A11" s="688" t="s">
        <v>1076</v>
      </c>
      <c r="B11" s="665">
        <v>1975.7199999999996</v>
      </c>
      <c r="C11" s="678">
        <v>9.4912342562977176E-2</v>
      </c>
      <c r="D11" s="665">
        <v>18840.54</v>
      </c>
      <c r="E11" s="678">
        <v>0.9050876574370228</v>
      </c>
      <c r="F11" s="666">
        <v>20816.260000000002</v>
      </c>
    </row>
    <row r="12" spans="1:6" ht="14.4" customHeight="1" x14ac:dyDescent="0.3">
      <c r="A12" s="688" t="s">
        <v>1072</v>
      </c>
      <c r="B12" s="665">
        <v>316.12</v>
      </c>
      <c r="C12" s="678">
        <v>0.15689505422239869</v>
      </c>
      <c r="D12" s="665">
        <v>1698.7299999999998</v>
      </c>
      <c r="E12" s="678">
        <v>0.8431049457776012</v>
      </c>
      <c r="F12" s="666">
        <v>2014.85</v>
      </c>
    </row>
    <row r="13" spans="1:6" ht="14.4" customHeight="1" x14ac:dyDescent="0.3">
      <c r="A13" s="688" t="s">
        <v>1069</v>
      </c>
      <c r="B13" s="665">
        <v>225.97</v>
      </c>
      <c r="C13" s="678">
        <v>0.34806919178694101</v>
      </c>
      <c r="D13" s="665">
        <v>423.24</v>
      </c>
      <c r="E13" s="678">
        <v>0.65193080821305893</v>
      </c>
      <c r="F13" s="666">
        <v>649.21</v>
      </c>
    </row>
    <row r="14" spans="1:6" ht="14.4" customHeight="1" x14ac:dyDescent="0.3">
      <c r="A14" s="688" t="s">
        <v>1074</v>
      </c>
      <c r="B14" s="665"/>
      <c r="C14" s="678">
        <v>0</v>
      </c>
      <c r="D14" s="665">
        <v>2244.48</v>
      </c>
      <c r="E14" s="678">
        <v>1</v>
      </c>
      <c r="F14" s="666">
        <v>2244.48</v>
      </c>
    </row>
    <row r="15" spans="1:6" ht="14.4" customHeight="1" thickBot="1" x14ac:dyDescent="0.35">
      <c r="A15" s="689" t="s">
        <v>1071</v>
      </c>
      <c r="B15" s="680"/>
      <c r="C15" s="681">
        <v>0</v>
      </c>
      <c r="D15" s="680">
        <v>361.81</v>
      </c>
      <c r="E15" s="681">
        <v>1</v>
      </c>
      <c r="F15" s="682">
        <v>361.81</v>
      </c>
    </row>
    <row r="16" spans="1:6" ht="14.4" customHeight="1" thickBot="1" x14ac:dyDescent="0.35">
      <c r="A16" s="683" t="s">
        <v>3</v>
      </c>
      <c r="B16" s="684">
        <v>27195.68</v>
      </c>
      <c r="C16" s="685">
        <v>0.13307850623246431</v>
      </c>
      <c r="D16" s="684">
        <v>177162.49</v>
      </c>
      <c r="E16" s="685">
        <v>0.86692149376753558</v>
      </c>
      <c r="F16" s="686">
        <v>204358.17</v>
      </c>
    </row>
    <row r="17" spans="1:6" ht="14.4" customHeight="1" thickBot="1" x14ac:dyDescent="0.35"/>
    <row r="18" spans="1:6" ht="14.4" customHeight="1" x14ac:dyDescent="0.3">
      <c r="A18" s="751" t="s">
        <v>1010</v>
      </c>
      <c r="B18" s="229">
        <v>23293.619999999988</v>
      </c>
      <c r="C18" s="742">
        <v>0.12231420529336037</v>
      </c>
      <c r="D18" s="229">
        <v>167147.21999999994</v>
      </c>
      <c r="E18" s="742">
        <v>0.87768579470663954</v>
      </c>
      <c r="F18" s="750">
        <v>190440.83999999994</v>
      </c>
    </row>
    <row r="19" spans="1:6" ht="14.4" customHeight="1" x14ac:dyDescent="0.3">
      <c r="A19" s="688" t="s">
        <v>1628</v>
      </c>
      <c r="B19" s="665">
        <v>2645.44</v>
      </c>
      <c r="C19" s="678">
        <v>0.93402205267078819</v>
      </c>
      <c r="D19" s="665">
        <v>186.87</v>
      </c>
      <c r="E19" s="678">
        <v>6.5977947329211847E-2</v>
      </c>
      <c r="F19" s="666">
        <v>2832.31</v>
      </c>
    </row>
    <row r="20" spans="1:6" ht="14.4" customHeight="1" x14ac:dyDescent="0.3">
      <c r="A20" s="688" t="s">
        <v>1013</v>
      </c>
      <c r="B20" s="665">
        <v>254.88</v>
      </c>
      <c r="C20" s="678">
        <v>0.87461395923409502</v>
      </c>
      <c r="D20" s="665">
        <v>36.54</v>
      </c>
      <c r="E20" s="678">
        <v>0.12538604076590487</v>
      </c>
      <c r="F20" s="666">
        <v>291.42</v>
      </c>
    </row>
    <row r="21" spans="1:6" ht="14.4" customHeight="1" x14ac:dyDescent="0.3">
      <c r="A21" s="688" t="s">
        <v>1629</v>
      </c>
      <c r="B21" s="665">
        <v>245.76999999999998</v>
      </c>
      <c r="C21" s="678">
        <v>0.6363801139306059</v>
      </c>
      <c r="D21" s="665">
        <v>140.43</v>
      </c>
      <c r="E21" s="678">
        <v>0.3636198860693941</v>
      </c>
      <c r="F21" s="666">
        <v>386.2</v>
      </c>
    </row>
    <row r="22" spans="1:6" ht="14.4" customHeight="1" x14ac:dyDescent="0.3">
      <c r="A22" s="688" t="s">
        <v>1630</v>
      </c>
      <c r="B22" s="665">
        <v>241.54</v>
      </c>
      <c r="C22" s="678">
        <v>1</v>
      </c>
      <c r="D22" s="665"/>
      <c r="E22" s="678">
        <v>0</v>
      </c>
      <c r="F22" s="666">
        <v>241.54</v>
      </c>
    </row>
    <row r="23" spans="1:6" ht="14.4" customHeight="1" x14ac:dyDescent="0.3">
      <c r="A23" s="688" t="s">
        <v>1631</v>
      </c>
      <c r="B23" s="665">
        <v>189.43</v>
      </c>
      <c r="C23" s="678">
        <v>1</v>
      </c>
      <c r="D23" s="665">
        <v>0</v>
      </c>
      <c r="E23" s="678">
        <v>0</v>
      </c>
      <c r="F23" s="666">
        <v>189.43</v>
      </c>
    </row>
    <row r="24" spans="1:6" ht="14.4" customHeight="1" x14ac:dyDescent="0.3">
      <c r="A24" s="688" t="s">
        <v>1632</v>
      </c>
      <c r="B24" s="665">
        <v>138.31</v>
      </c>
      <c r="C24" s="678">
        <v>0.40001735307727904</v>
      </c>
      <c r="D24" s="665">
        <v>207.45</v>
      </c>
      <c r="E24" s="678">
        <v>0.59998264692272096</v>
      </c>
      <c r="F24" s="666">
        <v>345.76</v>
      </c>
    </row>
    <row r="25" spans="1:6" ht="14.4" customHeight="1" x14ac:dyDescent="0.3">
      <c r="A25" s="688" t="s">
        <v>1633</v>
      </c>
      <c r="B25" s="665">
        <v>83.25</v>
      </c>
      <c r="C25" s="678">
        <v>1</v>
      </c>
      <c r="D25" s="665"/>
      <c r="E25" s="678">
        <v>0</v>
      </c>
      <c r="F25" s="666">
        <v>83.25</v>
      </c>
    </row>
    <row r="26" spans="1:6" ht="14.4" customHeight="1" x14ac:dyDescent="0.3">
      <c r="A26" s="688" t="s">
        <v>1634</v>
      </c>
      <c r="B26" s="665">
        <v>70.540000000000006</v>
      </c>
      <c r="C26" s="678">
        <v>0.11111111111111112</v>
      </c>
      <c r="D26" s="665">
        <v>564.32000000000005</v>
      </c>
      <c r="E26" s="678">
        <v>0.88888888888888895</v>
      </c>
      <c r="F26" s="666">
        <v>634.86</v>
      </c>
    </row>
    <row r="27" spans="1:6" ht="14.4" customHeight="1" x14ac:dyDescent="0.3">
      <c r="A27" s="688" t="s">
        <v>1635</v>
      </c>
      <c r="B27" s="665">
        <v>32.900000000000006</v>
      </c>
      <c r="C27" s="678">
        <v>1</v>
      </c>
      <c r="D27" s="665"/>
      <c r="E27" s="678">
        <v>0</v>
      </c>
      <c r="F27" s="666">
        <v>32.900000000000006</v>
      </c>
    </row>
    <row r="28" spans="1:6" ht="14.4" customHeight="1" x14ac:dyDescent="0.3">
      <c r="A28" s="688" t="s">
        <v>1636</v>
      </c>
      <c r="B28" s="665"/>
      <c r="C28" s="678"/>
      <c r="D28" s="665">
        <v>0</v>
      </c>
      <c r="E28" s="678"/>
      <c r="F28" s="666">
        <v>0</v>
      </c>
    </row>
    <row r="29" spans="1:6" ht="14.4" customHeight="1" x14ac:dyDescent="0.3">
      <c r="A29" s="688" t="s">
        <v>1637</v>
      </c>
      <c r="B29" s="665"/>
      <c r="C29" s="678">
        <v>0</v>
      </c>
      <c r="D29" s="665">
        <v>132</v>
      </c>
      <c r="E29" s="678">
        <v>1</v>
      </c>
      <c r="F29" s="666">
        <v>132</v>
      </c>
    </row>
    <row r="30" spans="1:6" ht="14.4" customHeight="1" x14ac:dyDescent="0.3">
      <c r="A30" s="688" t="s">
        <v>1006</v>
      </c>
      <c r="B30" s="665"/>
      <c r="C30" s="678"/>
      <c r="D30" s="665">
        <v>0</v>
      </c>
      <c r="E30" s="678"/>
      <c r="F30" s="666">
        <v>0</v>
      </c>
    </row>
    <row r="31" spans="1:6" ht="14.4" customHeight="1" x14ac:dyDescent="0.3">
      <c r="A31" s="688" t="s">
        <v>1638</v>
      </c>
      <c r="B31" s="665">
        <v>0</v>
      </c>
      <c r="C31" s="678">
        <v>0</v>
      </c>
      <c r="D31" s="665">
        <v>2988.4500000000003</v>
      </c>
      <c r="E31" s="678">
        <v>1</v>
      </c>
      <c r="F31" s="666">
        <v>2988.4500000000003</v>
      </c>
    </row>
    <row r="32" spans="1:6" ht="14.4" customHeight="1" x14ac:dyDescent="0.3">
      <c r="A32" s="688" t="s">
        <v>1639</v>
      </c>
      <c r="B32" s="665"/>
      <c r="C32" s="678">
        <v>0</v>
      </c>
      <c r="D32" s="665">
        <v>1865.19</v>
      </c>
      <c r="E32" s="678">
        <v>1</v>
      </c>
      <c r="F32" s="666">
        <v>1865.19</v>
      </c>
    </row>
    <row r="33" spans="1:6" ht="14.4" customHeight="1" x14ac:dyDescent="0.3">
      <c r="A33" s="688" t="s">
        <v>1640</v>
      </c>
      <c r="B33" s="665"/>
      <c r="C33" s="678">
        <v>0</v>
      </c>
      <c r="D33" s="665">
        <v>621.88</v>
      </c>
      <c r="E33" s="678">
        <v>1</v>
      </c>
      <c r="F33" s="666">
        <v>621.88</v>
      </c>
    </row>
    <row r="34" spans="1:6" ht="14.4" customHeight="1" x14ac:dyDescent="0.3">
      <c r="A34" s="688" t="s">
        <v>1641</v>
      </c>
      <c r="B34" s="665"/>
      <c r="C34" s="678">
        <v>0</v>
      </c>
      <c r="D34" s="665">
        <v>164.94</v>
      </c>
      <c r="E34" s="678">
        <v>1</v>
      </c>
      <c r="F34" s="666">
        <v>164.94</v>
      </c>
    </row>
    <row r="35" spans="1:6" ht="14.4" customHeight="1" x14ac:dyDescent="0.3">
      <c r="A35" s="688" t="s">
        <v>1642</v>
      </c>
      <c r="B35" s="665"/>
      <c r="C35" s="678">
        <v>0</v>
      </c>
      <c r="D35" s="665">
        <v>316.38</v>
      </c>
      <c r="E35" s="678">
        <v>1</v>
      </c>
      <c r="F35" s="666">
        <v>316.38</v>
      </c>
    </row>
    <row r="36" spans="1:6" ht="14.4" customHeight="1" x14ac:dyDescent="0.3">
      <c r="A36" s="688" t="s">
        <v>1643</v>
      </c>
      <c r="B36" s="665"/>
      <c r="C36" s="678">
        <v>0</v>
      </c>
      <c r="D36" s="665">
        <v>937.58</v>
      </c>
      <c r="E36" s="678">
        <v>1</v>
      </c>
      <c r="F36" s="666">
        <v>937.58</v>
      </c>
    </row>
    <row r="37" spans="1:6" ht="14.4" customHeight="1" x14ac:dyDescent="0.3">
      <c r="A37" s="688" t="s">
        <v>1644</v>
      </c>
      <c r="B37" s="665"/>
      <c r="C37" s="678">
        <v>0</v>
      </c>
      <c r="D37" s="665">
        <v>434.32</v>
      </c>
      <c r="E37" s="678">
        <v>1</v>
      </c>
      <c r="F37" s="666">
        <v>434.32</v>
      </c>
    </row>
    <row r="38" spans="1:6" ht="14.4" customHeight="1" x14ac:dyDescent="0.3">
      <c r="A38" s="688" t="s">
        <v>1645</v>
      </c>
      <c r="B38" s="665"/>
      <c r="C38" s="678">
        <v>0</v>
      </c>
      <c r="D38" s="665">
        <v>189.36</v>
      </c>
      <c r="E38" s="678">
        <v>1</v>
      </c>
      <c r="F38" s="666">
        <v>189.36</v>
      </c>
    </row>
    <row r="39" spans="1:6" ht="14.4" customHeight="1" x14ac:dyDescent="0.3">
      <c r="A39" s="688" t="s">
        <v>1007</v>
      </c>
      <c r="B39" s="665">
        <v>0</v>
      </c>
      <c r="C39" s="678">
        <v>0</v>
      </c>
      <c r="D39" s="665">
        <v>345.76</v>
      </c>
      <c r="E39" s="678">
        <v>1</v>
      </c>
      <c r="F39" s="666">
        <v>345.76</v>
      </c>
    </row>
    <row r="40" spans="1:6" ht="14.4" customHeight="1" x14ac:dyDescent="0.3">
      <c r="A40" s="688" t="s">
        <v>1646</v>
      </c>
      <c r="B40" s="665"/>
      <c r="C40" s="678">
        <v>0</v>
      </c>
      <c r="D40" s="665">
        <v>233.31</v>
      </c>
      <c r="E40" s="678">
        <v>1</v>
      </c>
      <c r="F40" s="666">
        <v>233.31</v>
      </c>
    </row>
    <row r="41" spans="1:6" ht="14.4" customHeight="1" x14ac:dyDescent="0.3">
      <c r="A41" s="688" t="s">
        <v>1647</v>
      </c>
      <c r="B41" s="665">
        <v>0</v>
      </c>
      <c r="C41" s="678"/>
      <c r="D41" s="665"/>
      <c r="E41" s="678"/>
      <c r="F41" s="666">
        <v>0</v>
      </c>
    </row>
    <row r="42" spans="1:6" ht="14.4" customHeight="1" x14ac:dyDescent="0.3">
      <c r="A42" s="688" t="s">
        <v>1648</v>
      </c>
      <c r="B42" s="665">
        <v>0</v>
      </c>
      <c r="C42" s="678"/>
      <c r="D42" s="665"/>
      <c r="E42" s="678"/>
      <c r="F42" s="666">
        <v>0</v>
      </c>
    </row>
    <row r="43" spans="1:6" ht="14.4" customHeight="1" x14ac:dyDescent="0.3">
      <c r="A43" s="688" t="s">
        <v>1649</v>
      </c>
      <c r="B43" s="665">
        <v>0</v>
      </c>
      <c r="C43" s="678"/>
      <c r="D43" s="665"/>
      <c r="E43" s="678"/>
      <c r="F43" s="666">
        <v>0</v>
      </c>
    </row>
    <row r="44" spans="1:6" ht="14.4" customHeight="1" x14ac:dyDescent="0.3">
      <c r="A44" s="688" t="s">
        <v>1650</v>
      </c>
      <c r="B44" s="665"/>
      <c r="C44" s="678">
        <v>0</v>
      </c>
      <c r="D44" s="665">
        <v>230.55</v>
      </c>
      <c r="E44" s="678">
        <v>1</v>
      </c>
      <c r="F44" s="666">
        <v>230.55</v>
      </c>
    </row>
    <row r="45" spans="1:6" ht="14.4" customHeight="1" thickBot="1" x14ac:dyDescent="0.35">
      <c r="A45" s="689" t="s">
        <v>1012</v>
      </c>
      <c r="B45" s="680"/>
      <c r="C45" s="681">
        <v>0</v>
      </c>
      <c r="D45" s="680">
        <v>419.94000000000005</v>
      </c>
      <c r="E45" s="681">
        <v>1</v>
      </c>
      <c r="F45" s="682">
        <v>419.94000000000005</v>
      </c>
    </row>
    <row r="46" spans="1:6" ht="14.4" customHeight="1" thickBot="1" x14ac:dyDescent="0.35">
      <c r="A46" s="683" t="s">
        <v>3</v>
      </c>
      <c r="B46" s="684">
        <v>27195.679999999993</v>
      </c>
      <c r="C46" s="685">
        <v>0.13307850623246431</v>
      </c>
      <c r="D46" s="684">
        <v>177162.49</v>
      </c>
      <c r="E46" s="685">
        <v>0.8669214937675358</v>
      </c>
      <c r="F46" s="686">
        <v>204358.16999999995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{DE71D4F5-0883-40BD-A510-147939AD9463}</x14:id>
        </ext>
      </extLst>
    </cfRule>
  </conditionalFormatting>
  <conditionalFormatting sqref="F18:F4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{74C92252-55FD-4DDD-AFBD-EF040AFE5954}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71D4F5-0883-40BD-A510-147939AD94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74C92252-55FD-4DDD-AFBD-EF040AFE59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1674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313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368</v>
      </c>
      <c r="G3" s="47">
        <f>SUBTOTAL(9,G6:G1048576)</f>
        <v>27195.680000000004</v>
      </c>
      <c r="H3" s="48">
        <f>IF(M3=0,0,G3/M3)</f>
        <v>0.13307850623246431</v>
      </c>
      <c r="I3" s="47">
        <f>SUBTOTAL(9,I6:I1048576)</f>
        <v>1982</v>
      </c>
      <c r="J3" s="47">
        <f>SUBTOTAL(9,J6:J1048576)</f>
        <v>177162.49</v>
      </c>
      <c r="K3" s="48">
        <f>IF(M3=0,0,J3/M3)</f>
        <v>0.86692149376753558</v>
      </c>
      <c r="L3" s="47">
        <f>SUBTOTAL(9,L6:L1048576)</f>
        <v>2350</v>
      </c>
      <c r="M3" s="49">
        <f>SUBTOTAL(9,M6:M1048576)</f>
        <v>204358.17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9" t="s">
        <v>167</v>
      </c>
      <c r="B5" s="752" t="s">
        <v>163</v>
      </c>
      <c r="C5" s="752" t="s">
        <v>90</v>
      </c>
      <c r="D5" s="752" t="s">
        <v>164</v>
      </c>
      <c r="E5" s="752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736" t="s">
        <v>1066</v>
      </c>
      <c r="B6" s="737" t="s">
        <v>1651</v>
      </c>
      <c r="C6" s="737" t="s">
        <v>1305</v>
      </c>
      <c r="D6" s="737" t="s">
        <v>1306</v>
      </c>
      <c r="E6" s="737" t="s">
        <v>1307</v>
      </c>
      <c r="F6" s="229">
        <v>1</v>
      </c>
      <c r="G6" s="229">
        <v>83.25</v>
      </c>
      <c r="H6" s="742">
        <v>1</v>
      </c>
      <c r="I6" s="229"/>
      <c r="J6" s="229"/>
      <c r="K6" s="742">
        <v>0</v>
      </c>
      <c r="L6" s="229">
        <v>1</v>
      </c>
      <c r="M6" s="750">
        <v>83.25</v>
      </c>
    </row>
    <row r="7" spans="1:13" ht="14.4" customHeight="1" x14ac:dyDescent="0.3">
      <c r="A7" s="661" t="s">
        <v>1066</v>
      </c>
      <c r="B7" s="662" t="s">
        <v>1652</v>
      </c>
      <c r="C7" s="662" t="s">
        <v>1290</v>
      </c>
      <c r="D7" s="662" t="s">
        <v>1291</v>
      </c>
      <c r="E7" s="662" t="s">
        <v>1292</v>
      </c>
      <c r="F7" s="665"/>
      <c r="G7" s="665"/>
      <c r="H7" s="678">
        <v>0</v>
      </c>
      <c r="I7" s="665">
        <v>1</v>
      </c>
      <c r="J7" s="665">
        <v>102.93</v>
      </c>
      <c r="K7" s="678">
        <v>1</v>
      </c>
      <c r="L7" s="665">
        <v>1</v>
      </c>
      <c r="M7" s="666">
        <v>102.93</v>
      </c>
    </row>
    <row r="8" spans="1:13" ht="14.4" customHeight="1" x14ac:dyDescent="0.3">
      <c r="A8" s="661" t="s">
        <v>1066</v>
      </c>
      <c r="B8" s="662" t="s">
        <v>1653</v>
      </c>
      <c r="C8" s="662" t="s">
        <v>1253</v>
      </c>
      <c r="D8" s="662" t="s">
        <v>1254</v>
      </c>
      <c r="E8" s="662" t="s">
        <v>1255</v>
      </c>
      <c r="F8" s="665"/>
      <c r="G8" s="665"/>
      <c r="H8" s="678">
        <v>0</v>
      </c>
      <c r="I8" s="665">
        <v>2</v>
      </c>
      <c r="J8" s="665">
        <v>115.28</v>
      </c>
      <c r="K8" s="678">
        <v>1</v>
      </c>
      <c r="L8" s="665">
        <v>2</v>
      </c>
      <c r="M8" s="666">
        <v>115.28</v>
      </c>
    </row>
    <row r="9" spans="1:13" ht="14.4" customHeight="1" x14ac:dyDescent="0.3">
      <c r="A9" s="661" t="s">
        <v>1066</v>
      </c>
      <c r="B9" s="662" t="s">
        <v>1653</v>
      </c>
      <c r="C9" s="662" t="s">
        <v>1256</v>
      </c>
      <c r="D9" s="662" t="s">
        <v>1254</v>
      </c>
      <c r="E9" s="662" t="s">
        <v>1257</v>
      </c>
      <c r="F9" s="665"/>
      <c r="G9" s="665"/>
      <c r="H9" s="678">
        <v>0</v>
      </c>
      <c r="I9" s="665">
        <v>1</v>
      </c>
      <c r="J9" s="665">
        <v>115.27</v>
      </c>
      <c r="K9" s="678">
        <v>1</v>
      </c>
      <c r="L9" s="665">
        <v>1</v>
      </c>
      <c r="M9" s="666">
        <v>115.27</v>
      </c>
    </row>
    <row r="10" spans="1:13" ht="14.4" customHeight="1" x14ac:dyDescent="0.3">
      <c r="A10" s="661" t="s">
        <v>1066</v>
      </c>
      <c r="B10" s="662" t="s">
        <v>1654</v>
      </c>
      <c r="C10" s="662" t="s">
        <v>1272</v>
      </c>
      <c r="D10" s="662" t="s">
        <v>1273</v>
      </c>
      <c r="E10" s="662" t="s">
        <v>1274</v>
      </c>
      <c r="F10" s="665"/>
      <c r="G10" s="665"/>
      <c r="H10" s="678">
        <v>0</v>
      </c>
      <c r="I10" s="665">
        <v>1</v>
      </c>
      <c r="J10" s="665">
        <v>146.9</v>
      </c>
      <c r="K10" s="678">
        <v>1</v>
      </c>
      <c r="L10" s="665">
        <v>1</v>
      </c>
      <c r="M10" s="666">
        <v>146.9</v>
      </c>
    </row>
    <row r="11" spans="1:13" ht="14.4" customHeight="1" x14ac:dyDescent="0.3">
      <c r="A11" s="661" t="s">
        <v>1066</v>
      </c>
      <c r="B11" s="662" t="s">
        <v>1654</v>
      </c>
      <c r="C11" s="662" t="s">
        <v>1275</v>
      </c>
      <c r="D11" s="662" t="s">
        <v>1276</v>
      </c>
      <c r="E11" s="662" t="s">
        <v>1277</v>
      </c>
      <c r="F11" s="665"/>
      <c r="G11" s="665"/>
      <c r="H11" s="678">
        <v>0</v>
      </c>
      <c r="I11" s="665">
        <v>1</v>
      </c>
      <c r="J11" s="665">
        <v>86.41</v>
      </c>
      <c r="K11" s="678">
        <v>1</v>
      </c>
      <c r="L11" s="665">
        <v>1</v>
      </c>
      <c r="M11" s="666">
        <v>86.41</v>
      </c>
    </row>
    <row r="12" spans="1:13" ht="14.4" customHeight="1" x14ac:dyDescent="0.3">
      <c r="A12" s="661" t="s">
        <v>1066</v>
      </c>
      <c r="B12" s="662" t="s">
        <v>1655</v>
      </c>
      <c r="C12" s="662" t="s">
        <v>1234</v>
      </c>
      <c r="D12" s="662" t="s">
        <v>1235</v>
      </c>
      <c r="E12" s="662" t="s">
        <v>1236</v>
      </c>
      <c r="F12" s="665"/>
      <c r="G12" s="665"/>
      <c r="H12" s="678">
        <v>0</v>
      </c>
      <c r="I12" s="665">
        <v>1</v>
      </c>
      <c r="J12" s="665">
        <v>186.87</v>
      </c>
      <c r="K12" s="678">
        <v>1</v>
      </c>
      <c r="L12" s="665">
        <v>1</v>
      </c>
      <c r="M12" s="666">
        <v>186.87</v>
      </c>
    </row>
    <row r="13" spans="1:13" ht="14.4" customHeight="1" x14ac:dyDescent="0.3">
      <c r="A13" s="661" t="s">
        <v>1066</v>
      </c>
      <c r="B13" s="662" t="s">
        <v>1656</v>
      </c>
      <c r="C13" s="662" t="s">
        <v>1176</v>
      </c>
      <c r="D13" s="662" t="s">
        <v>1129</v>
      </c>
      <c r="E13" s="662" t="s">
        <v>1177</v>
      </c>
      <c r="F13" s="665"/>
      <c r="G13" s="665"/>
      <c r="H13" s="678">
        <v>0</v>
      </c>
      <c r="I13" s="665">
        <v>1</v>
      </c>
      <c r="J13" s="665">
        <v>105.32</v>
      </c>
      <c r="K13" s="678">
        <v>1</v>
      </c>
      <c r="L13" s="665">
        <v>1</v>
      </c>
      <c r="M13" s="666">
        <v>105.32</v>
      </c>
    </row>
    <row r="14" spans="1:13" ht="14.4" customHeight="1" x14ac:dyDescent="0.3">
      <c r="A14" s="661" t="s">
        <v>1066</v>
      </c>
      <c r="B14" s="662" t="s">
        <v>1656</v>
      </c>
      <c r="C14" s="662" t="s">
        <v>1178</v>
      </c>
      <c r="D14" s="662" t="s">
        <v>1179</v>
      </c>
      <c r="E14" s="662" t="s">
        <v>1180</v>
      </c>
      <c r="F14" s="665">
        <v>1</v>
      </c>
      <c r="G14" s="665">
        <v>0</v>
      </c>
      <c r="H14" s="678"/>
      <c r="I14" s="665"/>
      <c r="J14" s="665"/>
      <c r="K14" s="678"/>
      <c r="L14" s="665">
        <v>1</v>
      </c>
      <c r="M14" s="666">
        <v>0</v>
      </c>
    </row>
    <row r="15" spans="1:13" ht="14.4" customHeight="1" x14ac:dyDescent="0.3">
      <c r="A15" s="661" t="s">
        <v>1066</v>
      </c>
      <c r="B15" s="662" t="s">
        <v>1657</v>
      </c>
      <c r="C15" s="662" t="s">
        <v>1297</v>
      </c>
      <c r="D15" s="662" t="s">
        <v>1298</v>
      </c>
      <c r="E15" s="662" t="s">
        <v>1299</v>
      </c>
      <c r="F15" s="665">
        <v>1</v>
      </c>
      <c r="G15" s="665">
        <v>0</v>
      </c>
      <c r="H15" s="678"/>
      <c r="I15" s="665"/>
      <c r="J15" s="665"/>
      <c r="K15" s="678"/>
      <c r="L15" s="665">
        <v>1</v>
      </c>
      <c r="M15" s="666">
        <v>0</v>
      </c>
    </row>
    <row r="16" spans="1:13" ht="14.4" customHeight="1" x14ac:dyDescent="0.3">
      <c r="A16" s="661" t="s">
        <v>1066</v>
      </c>
      <c r="B16" s="662" t="s">
        <v>1658</v>
      </c>
      <c r="C16" s="662" t="s">
        <v>1301</v>
      </c>
      <c r="D16" s="662" t="s">
        <v>1302</v>
      </c>
      <c r="E16" s="662" t="s">
        <v>1303</v>
      </c>
      <c r="F16" s="665"/>
      <c r="G16" s="665"/>
      <c r="H16" s="678">
        <v>0</v>
      </c>
      <c r="I16" s="665">
        <v>4</v>
      </c>
      <c r="J16" s="665">
        <v>1078.51</v>
      </c>
      <c r="K16" s="678">
        <v>1</v>
      </c>
      <c r="L16" s="665">
        <v>4</v>
      </c>
      <c r="M16" s="666">
        <v>1078.51</v>
      </c>
    </row>
    <row r="17" spans="1:13" ht="14.4" customHeight="1" x14ac:dyDescent="0.3">
      <c r="A17" s="661" t="s">
        <v>1066</v>
      </c>
      <c r="B17" s="662" t="s">
        <v>1659</v>
      </c>
      <c r="C17" s="662" t="s">
        <v>1266</v>
      </c>
      <c r="D17" s="662" t="s">
        <v>1267</v>
      </c>
      <c r="E17" s="662" t="s">
        <v>1268</v>
      </c>
      <c r="F17" s="665"/>
      <c r="G17" s="665"/>
      <c r="H17" s="678">
        <v>0</v>
      </c>
      <c r="I17" s="665">
        <v>1</v>
      </c>
      <c r="J17" s="665">
        <v>164.94</v>
      </c>
      <c r="K17" s="678">
        <v>1</v>
      </c>
      <c r="L17" s="665">
        <v>1</v>
      </c>
      <c r="M17" s="666">
        <v>164.94</v>
      </c>
    </row>
    <row r="18" spans="1:13" ht="14.4" customHeight="1" x14ac:dyDescent="0.3">
      <c r="A18" s="661" t="s">
        <v>1066</v>
      </c>
      <c r="B18" s="662" t="s">
        <v>1660</v>
      </c>
      <c r="C18" s="662" t="s">
        <v>1166</v>
      </c>
      <c r="D18" s="662" t="s">
        <v>1167</v>
      </c>
      <c r="E18" s="662" t="s">
        <v>1122</v>
      </c>
      <c r="F18" s="665"/>
      <c r="G18" s="665"/>
      <c r="H18" s="678">
        <v>0</v>
      </c>
      <c r="I18" s="665">
        <v>3</v>
      </c>
      <c r="J18" s="665">
        <v>588.63</v>
      </c>
      <c r="K18" s="678">
        <v>1</v>
      </c>
      <c r="L18" s="665">
        <v>3</v>
      </c>
      <c r="M18" s="666">
        <v>588.63</v>
      </c>
    </row>
    <row r="19" spans="1:13" ht="14.4" customHeight="1" x14ac:dyDescent="0.3">
      <c r="A19" s="661" t="s">
        <v>1066</v>
      </c>
      <c r="B19" s="662" t="s">
        <v>1022</v>
      </c>
      <c r="C19" s="662" t="s">
        <v>1261</v>
      </c>
      <c r="D19" s="662" t="s">
        <v>1023</v>
      </c>
      <c r="E19" s="662" t="s">
        <v>1262</v>
      </c>
      <c r="F19" s="665"/>
      <c r="G19" s="665"/>
      <c r="H19" s="678"/>
      <c r="I19" s="665">
        <v>6</v>
      </c>
      <c r="J19" s="665">
        <v>0</v>
      </c>
      <c r="K19" s="678"/>
      <c r="L19" s="665">
        <v>6</v>
      </c>
      <c r="M19" s="666">
        <v>0</v>
      </c>
    </row>
    <row r="20" spans="1:13" ht="14.4" customHeight="1" x14ac:dyDescent="0.3">
      <c r="A20" s="661" t="s">
        <v>1066</v>
      </c>
      <c r="B20" s="662" t="s">
        <v>1022</v>
      </c>
      <c r="C20" s="662" t="s">
        <v>1081</v>
      </c>
      <c r="D20" s="662" t="s">
        <v>1023</v>
      </c>
      <c r="E20" s="662" t="s">
        <v>1082</v>
      </c>
      <c r="F20" s="665"/>
      <c r="G20" s="665"/>
      <c r="H20" s="678"/>
      <c r="I20" s="665">
        <v>11</v>
      </c>
      <c r="J20" s="665">
        <v>0</v>
      </c>
      <c r="K20" s="678"/>
      <c r="L20" s="665">
        <v>11</v>
      </c>
      <c r="M20" s="666">
        <v>0</v>
      </c>
    </row>
    <row r="21" spans="1:13" ht="14.4" customHeight="1" x14ac:dyDescent="0.3">
      <c r="A21" s="661" t="s">
        <v>1066</v>
      </c>
      <c r="B21" s="662" t="s">
        <v>1022</v>
      </c>
      <c r="C21" s="662" t="s">
        <v>769</v>
      </c>
      <c r="D21" s="662" t="s">
        <v>1023</v>
      </c>
      <c r="E21" s="662" t="s">
        <v>1024</v>
      </c>
      <c r="F21" s="665"/>
      <c r="G21" s="665"/>
      <c r="H21" s="678">
        <v>0</v>
      </c>
      <c r="I21" s="665">
        <v>1</v>
      </c>
      <c r="J21" s="665">
        <v>88.51</v>
      </c>
      <c r="K21" s="678">
        <v>1</v>
      </c>
      <c r="L21" s="665">
        <v>1</v>
      </c>
      <c r="M21" s="666">
        <v>88.51</v>
      </c>
    </row>
    <row r="22" spans="1:13" ht="14.4" customHeight="1" x14ac:dyDescent="0.3">
      <c r="A22" s="661" t="s">
        <v>1066</v>
      </c>
      <c r="B22" s="662" t="s">
        <v>1022</v>
      </c>
      <c r="C22" s="662" t="s">
        <v>1083</v>
      </c>
      <c r="D22" s="662" t="s">
        <v>1023</v>
      </c>
      <c r="E22" s="662" t="s">
        <v>1084</v>
      </c>
      <c r="F22" s="665">
        <v>11</v>
      </c>
      <c r="G22" s="665">
        <v>0</v>
      </c>
      <c r="H22" s="678"/>
      <c r="I22" s="665"/>
      <c r="J22" s="665"/>
      <c r="K22" s="678"/>
      <c r="L22" s="665">
        <v>11</v>
      </c>
      <c r="M22" s="666">
        <v>0</v>
      </c>
    </row>
    <row r="23" spans="1:13" ht="14.4" customHeight="1" x14ac:dyDescent="0.3">
      <c r="A23" s="661" t="s">
        <v>1066</v>
      </c>
      <c r="B23" s="662" t="s">
        <v>1022</v>
      </c>
      <c r="C23" s="662" t="s">
        <v>1085</v>
      </c>
      <c r="D23" s="662" t="s">
        <v>1023</v>
      </c>
      <c r="E23" s="662" t="s">
        <v>1086</v>
      </c>
      <c r="F23" s="665"/>
      <c r="G23" s="665"/>
      <c r="H23" s="678"/>
      <c r="I23" s="665">
        <v>27</v>
      </c>
      <c r="J23" s="665">
        <v>0</v>
      </c>
      <c r="K23" s="678"/>
      <c r="L23" s="665">
        <v>27</v>
      </c>
      <c r="M23" s="666">
        <v>0</v>
      </c>
    </row>
    <row r="24" spans="1:13" ht="14.4" customHeight="1" x14ac:dyDescent="0.3">
      <c r="A24" s="661" t="s">
        <v>1066</v>
      </c>
      <c r="B24" s="662" t="s">
        <v>1022</v>
      </c>
      <c r="C24" s="662" t="s">
        <v>1087</v>
      </c>
      <c r="D24" s="662" t="s">
        <v>1023</v>
      </c>
      <c r="E24" s="662" t="s">
        <v>1088</v>
      </c>
      <c r="F24" s="665"/>
      <c r="G24" s="665"/>
      <c r="H24" s="678">
        <v>0</v>
      </c>
      <c r="I24" s="665">
        <v>1</v>
      </c>
      <c r="J24" s="665">
        <v>108.26</v>
      </c>
      <c r="K24" s="678">
        <v>1</v>
      </c>
      <c r="L24" s="665">
        <v>1</v>
      </c>
      <c r="M24" s="666">
        <v>108.26</v>
      </c>
    </row>
    <row r="25" spans="1:13" ht="14.4" customHeight="1" x14ac:dyDescent="0.3">
      <c r="A25" s="661" t="s">
        <v>1066</v>
      </c>
      <c r="B25" s="662" t="s">
        <v>1022</v>
      </c>
      <c r="C25" s="662" t="s">
        <v>783</v>
      </c>
      <c r="D25" s="662" t="s">
        <v>784</v>
      </c>
      <c r="E25" s="662" t="s">
        <v>1025</v>
      </c>
      <c r="F25" s="665"/>
      <c r="G25" s="665"/>
      <c r="H25" s="678">
        <v>0</v>
      </c>
      <c r="I25" s="665">
        <v>56</v>
      </c>
      <c r="J25" s="665">
        <v>5531.68</v>
      </c>
      <c r="K25" s="678">
        <v>1</v>
      </c>
      <c r="L25" s="665">
        <v>56</v>
      </c>
      <c r="M25" s="666">
        <v>5531.68</v>
      </c>
    </row>
    <row r="26" spans="1:13" ht="14.4" customHeight="1" x14ac:dyDescent="0.3">
      <c r="A26" s="661" t="s">
        <v>1066</v>
      </c>
      <c r="B26" s="662" t="s">
        <v>1022</v>
      </c>
      <c r="C26" s="662" t="s">
        <v>786</v>
      </c>
      <c r="D26" s="662" t="s">
        <v>787</v>
      </c>
      <c r="E26" s="662" t="s">
        <v>1027</v>
      </c>
      <c r="F26" s="665"/>
      <c r="G26" s="665"/>
      <c r="H26" s="678">
        <v>0</v>
      </c>
      <c r="I26" s="665">
        <v>109</v>
      </c>
      <c r="J26" s="665">
        <v>8614.2699999999986</v>
      </c>
      <c r="K26" s="678">
        <v>1</v>
      </c>
      <c r="L26" s="665">
        <v>109</v>
      </c>
      <c r="M26" s="666">
        <v>8614.2699999999986</v>
      </c>
    </row>
    <row r="27" spans="1:13" ht="14.4" customHeight="1" x14ac:dyDescent="0.3">
      <c r="A27" s="661" t="s">
        <v>1066</v>
      </c>
      <c r="B27" s="662" t="s">
        <v>1022</v>
      </c>
      <c r="C27" s="662" t="s">
        <v>1095</v>
      </c>
      <c r="D27" s="662" t="s">
        <v>1023</v>
      </c>
      <c r="E27" s="662" t="s">
        <v>1096</v>
      </c>
      <c r="F27" s="665"/>
      <c r="G27" s="665"/>
      <c r="H27" s="678">
        <v>0</v>
      </c>
      <c r="I27" s="665">
        <v>1</v>
      </c>
      <c r="J27" s="665">
        <v>59.27</v>
      </c>
      <c r="K27" s="678">
        <v>1</v>
      </c>
      <c r="L27" s="665">
        <v>1</v>
      </c>
      <c r="M27" s="666">
        <v>59.27</v>
      </c>
    </row>
    <row r="28" spans="1:13" ht="14.4" customHeight="1" x14ac:dyDescent="0.3">
      <c r="A28" s="661" t="s">
        <v>1066</v>
      </c>
      <c r="B28" s="662" t="s">
        <v>1022</v>
      </c>
      <c r="C28" s="662" t="s">
        <v>1097</v>
      </c>
      <c r="D28" s="662" t="s">
        <v>1023</v>
      </c>
      <c r="E28" s="662" t="s">
        <v>1098</v>
      </c>
      <c r="F28" s="665">
        <v>11</v>
      </c>
      <c r="G28" s="665">
        <v>1086.5800000000002</v>
      </c>
      <c r="H28" s="678">
        <v>1</v>
      </c>
      <c r="I28" s="665"/>
      <c r="J28" s="665"/>
      <c r="K28" s="678">
        <v>0</v>
      </c>
      <c r="L28" s="665">
        <v>11</v>
      </c>
      <c r="M28" s="666">
        <v>1086.5800000000002</v>
      </c>
    </row>
    <row r="29" spans="1:13" ht="14.4" customHeight="1" x14ac:dyDescent="0.3">
      <c r="A29" s="661" t="s">
        <v>1066</v>
      </c>
      <c r="B29" s="662" t="s">
        <v>1022</v>
      </c>
      <c r="C29" s="662" t="s">
        <v>1263</v>
      </c>
      <c r="D29" s="662" t="s">
        <v>781</v>
      </c>
      <c r="E29" s="662" t="s">
        <v>1264</v>
      </c>
      <c r="F29" s="665"/>
      <c r="G29" s="665"/>
      <c r="H29" s="678">
        <v>0</v>
      </c>
      <c r="I29" s="665">
        <v>1</v>
      </c>
      <c r="J29" s="665">
        <v>46.07</v>
      </c>
      <c r="K29" s="678">
        <v>1</v>
      </c>
      <c r="L29" s="665">
        <v>1</v>
      </c>
      <c r="M29" s="666">
        <v>46.07</v>
      </c>
    </row>
    <row r="30" spans="1:13" ht="14.4" customHeight="1" x14ac:dyDescent="0.3">
      <c r="A30" s="661" t="s">
        <v>1066</v>
      </c>
      <c r="B30" s="662" t="s">
        <v>1022</v>
      </c>
      <c r="C30" s="662" t="s">
        <v>1099</v>
      </c>
      <c r="D30" s="662" t="s">
        <v>787</v>
      </c>
      <c r="E30" s="662" t="s">
        <v>1100</v>
      </c>
      <c r="F30" s="665"/>
      <c r="G30" s="665"/>
      <c r="H30" s="678">
        <v>0</v>
      </c>
      <c r="I30" s="665">
        <v>8</v>
      </c>
      <c r="J30" s="665">
        <v>632.2399999999999</v>
      </c>
      <c r="K30" s="678">
        <v>1</v>
      </c>
      <c r="L30" s="665">
        <v>8</v>
      </c>
      <c r="M30" s="666">
        <v>632.2399999999999</v>
      </c>
    </row>
    <row r="31" spans="1:13" ht="14.4" customHeight="1" x14ac:dyDescent="0.3">
      <c r="A31" s="661" t="s">
        <v>1066</v>
      </c>
      <c r="B31" s="662" t="s">
        <v>1022</v>
      </c>
      <c r="C31" s="662" t="s">
        <v>766</v>
      </c>
      <c r="D31" s="662" t="s">
        <v>1023</v>
      </c>
      <c r="E31" s="662" t="s">
        <v>1028</v>
      </c>
      <c r="F31" s="665"/>
      <c r="G31" s="665"/>
      <c r="H31" s="678">
        <v>0</v>
      </c>
      <c r="I31" s="665">
        <v>1</v>
      </c>
      <c r="J31" s="665">
        <v>46.07</v>
      </c>
      <c r="K31" s="678">
        <v>1</v>
      </c>
      <c r="L31" s="665">
        <v>1</v>
      </c>
      <c r="M31" s="666">
        <v>46.07</v>
      </c>
    </row>
    <row r="32" spans="1:13" ht="14.4" customHeight="1" x14ac:dyDescent="0.3">
      <c r="A32" s="661" t="s">
        <v>1066</v>
      </c>
      <c r="B32" s="662" t="s">
        <v>1022</v>
      </c>
      <c r="C32" s="662" t="s">
        <v>773</v>
      </c>
      <c r="D32" s="662" t="s">
        <v>1023</v>
      </c>
      <c r="E32" s="662" t="s">
        <v>1029</v>
      </c>
      <c r="F32" s="665"/>
      <c r="G32" s="665"/>
      <c r="H32" s="678">
        <v>0</v>
      </c>
      <c r="I32" s="665">
        <v>14</v>
      </c>
      <c r="J32" s="665">
        <v>1659.56</v>
      </c>
      <c r="K32" s="678">
        <v>1</v>
      </c>
      <c r="L32" s="665">
        <v>14</v>
      </c>
      <c r="M32" s="666">
        <v>1659.56</v>
      </c>
    </row>
    <row r="33" spans="1:13" ht="14.4" customHeight="1" x14ac:dyDescent="0.3">
      <c r="A33" s="661" t="s">
        <v>1066</v>
      </c>
      <c r="B33" s="662" t="s">
        <v>1022</v>
      </c>
      <c r="C33" s="662" t="s">
        <v>1101</v>
      </c>
      <c r="D33" s="662" t="s">
        <v>1023</v>
      </c>
      <c r="E33" s="662" t="s">
        <v>1102</v>
      </c>
      <c r="F33" s="665">
        <v>24</v>
      </c>
      <c r="G33" s="665">
        <v>1896.7199999999996</v>
      </c>
      <c r="H33" s="678">
        <v>1</v>
      </c>
      <c r="I33" s="665"/>
      <c r="J33" s="665"/>
      <c r="K33" s="678">
        <v>0</v>
      </c>
      <c r="L33" s="665">
        <v>24</v>
      </c>
      <c r="M33" s="666">
        <v>1896.7199999999996</v>
      </c>
    </row>
    <row r="34" spans="1:13" ht="14.4" customHeight="1" x14ac:dyDescent="0.3">
      <c r="A34" s="661" t="s">
        <v>1066</v>
      </c>
      <c r="B34" s="662" t="s">
        <v>1022</v>
      </c>
      <c r="C34" s="662" t="s">
        <v>1089</v>
      </c>
      <c r="D34" s="662" t="s">
        <v>1090</v>
      </c>
      <c r="E34" s="662" t="s">
        <v>1091</v>
      </c>
      <c r="F34" s="665"/>
      <c r="G34" s="665"/>
      <c r="H34" s="678">
        <v>0</v>
      </c>
      <c r="I34" s="665">
        <v>106</v>
      </c>
      <c r="J34" s="665">
        <v>12565.24</v>
      </c>
      <c r="K34" s="678">
        <v>1</v>
      </c>
      <c r="L34" s="665">
        <v>106</v>
      </c>
      <c r="M34" s="666">
        <v>12565.24</v>
      </c>
    </row>
    <row r="35" spans="1:13" ht="14.4" customHeight="1" x14ac:dyDescent="0.3">
      <c r="A35" s="661" t="s">
        <v>1066</v>
      </c>
      <c r="B35" s="662" t="s">
        <v>1022</v>
      </c>
      <c r="C35" s="662" t="s">
        <v>1092</v>
      </c>
      <c r="D35" s="662" t="s">
        <v>1093</v>
      </c>
      <c r="E35" s="662" t="s">
        <v>1094</v>
      </c>
      <c r="F35" s="665"/>
      <c r="G35" s="665"/>
      <c r="H35" s="678">
        <v>0</v>
      </c>
      <c r="I35" s="665">
        <v>5</v>
      </c>
      <c r="J35" s="665">
        <v>296.35000000000002</v>
      </c>
      <c r="K35" s="678">
        <v>1</v>
      </c>
      <c r="L35" s="665">
        <v>5</v>
      </c>
      <c r="M35" s="666">
        <v>296.35000000000002</v>
      </c>
    </row>
    <row r="36" spans="1:13" ht="14.4" customHeight="1" x14ac:dyDescent="0.3">
      <c r="A36" s="661" t="s">
        <v>1066</v>
      </c>
      <c r="B36" s="662" t="s">
        <v>1022</v>
      </c>
      <c r="C36" s="662" t="s">
        <v>780</v>
      </c>
      <c r="D36" s="662" t="s">
        <v>781</v>
      </c>
      <c r="E36" s="662" t="s">
        <v>1026</v>
      </c>
      <c r="F36" s="665"/>
      <c r="G36" s="665"/>
      <c r="H36" s="678">
        <v>0</v>
      </c>
      <c r="I36" s="665">
        <v>3</v>
      </c>
      <c r="J36" s="665">
        <v>138.21</v>
      </c>
      <c r="K36" s="678">
        <v>1</v>
      </c>
      <c r="L36" s="665">
        <v>3</v>
      </c>
      <c r="M36" s="666">
        <v>138.21</v>
      </c>
    </row>
    <row r="37" spans="1:13" ht="14.4" customHeight="1" x14ac:dyDescent="0.3">
      <c r="A37" s="661" t="s">
        <v>1066</v>
      </c>
      <c r="B37" s="662" t="s">
        <v>1022</v>
      </c>
      <c r="C37" s="662" t="s">
        <v>1149</v>
      </c>
      <c r="D37" s="662" t="s">
        <v>1150</v>
      </c>
      <c r="E37" s="662" t="s">
        <v>1102</v>
      </c>
      <c r="F37" s="665">
        <v>13</v>
      </c>
      <c r="G37" s="665">
        <v>1027.3899999999999</v>
      </c>
      <c r="H37" s="678">
        <v>1</v>
      </c>
      <c r="I37" s="665"/>
      <c r="J37" s="665"/>
      <c r="K37" s="678">
        <v>0</v>
      </c>
      <c r="L37" s="665">
        <v>13</v>
      </c>
      <c r="M37" s="666">
        <v>1027.3899999999999</v>
      </c>
    </row>
    <row r="38" spans="1:13" ht="14.4" customHeight="1" x14ac:dyDescent="0.3">
      <c r="A38" s="661" t="s">
        <v>1066</v>
      </c>
      <c r="B38" s="662" t="s">
        <v>1022</v>
      </c>
      <c r="C38" s="662" t="s">
        <v>1103</v>
      </c>
      <c r="D38" s="662" t="s">
        <v>1023</v>
      </c>
      <c r="E38" s="662" t="s">
        <v>1104</v>
      </c>
      <c r="F38" s="665"/>
      <c r="G38" s="665"/>
      <c r="H38" s="678"/>
      <c r="I38" s="665">
        <v>5</v>
      </c>
      <c r="J38" s="665">
        <v>0</v>
      </c>
      <c r="K38" s="678"/>
      <c r="L38" s="665">
        <v>5</v>
      </c>
      <c r="M38" s="666">
        <v>0</v>
      </c>
    </row>
    <row r="39" spans="1:13" ht="14.4" customHeight="1" x14ac:dyDescent="0.3">
      <c r="A39" s="661" t="s">
        <v>1066</v>
      </c>
      <c r="B39" s="662" t="s">
        <v>1661</v>
      </c>
      <c r="C39" s="662" t="s">
        <v>1169</v>
      </c>
      <c r="D39" s="662" t="s">
        <v>1170</v>
      </c>
      <c r="E39" s="662" t="s">
        <v>1171</v>
      </c>
      <c r="F39" s="665">
        <v>1</v>
      </c>
      <c r="G39" s="665">
        <v>70.540000000000006</v>
      </c>
      <c r="H39" s="678">
        <v>1</v>
      </c>
      <c r="I39" s="665"/>
      <c r="J39" s="665"/>
      <c r="K39" s="678">
        <v>0</v>
      </c>
      <c r="L39" s="665">
        <v>1</v>
      </c>
      <c r="M39" s="666">
        <v>70.540000000000006</v>
      </c>
    </row>
    <row r="40" spans="1:13" ht="14.4" customHeight="1" x14ac:dyDescent="0.3">
      <c r="A40" s="661" t="s">
        <v>1066</v>
      </c>
      <c r="B40" s="662" t="s">
        <v>1033</v>
      </c>
      <c r="C40" s="662" t="s">
        <v>1282</v>
      </c>
      <c r="D40" s="662" t="s">
        <v>1283</v>
      </c>
      <c r="E40" s="662" t="s">
        <v>1284</v>
      </c>
      <c r="F40" s="665">
        <v>1</v>
      </c>
      <c r="G40" s="665">
        <v>36.54</v>
      </c>
      <c r="H40" s="678">
        <v>1</v>
      </c>
      <c r="I40" s="665"/>
      <c r="J40" s="665"/>
      <c r="K40" s="678">
        <v>0</v>
      </c>
      <c r="L40" s="665">
        <v>1</v>
      </c>
      <c r="M40" s="666">
        <v>36.54</v>
      </c>
    </row>
    <row r="41" spans="1:13" ht="14.4" customHeight="1" x14ac:dyDescent="0.3">
      <c r="A41" s="661" t="s">
        <v>1066</v>
      </c>
      <c r="B41" s="662" t="s">
        <v>1662</v>
      </c>
      <c r="C41" s="662" t="s">
        <v>1162</v>
      </c>
      <c r="D41" s="662" t="s">
        <v>1163</v>
      </c>
      <c r="E41" s="662" t="s">
        <v>1164</v>
      </c>
      <c r="F41" s="665">
        <v>3</v>
      </c>
      <c r="G41" s="665">
        <v>28.200000000000003</v>
      </c>
      <c r="H41" s="678">
        <v>1</v>
      </c>
      <c r="I41" s="665"/>
      <c r="J41" s="665"/>
      <c r="K41" s="678">
        <v>0</v>
      </c>
      <c r="L41" s="665">
        <v>3</v>
      </c>
      <c r="M41" s="666">
        <v>28.200000000000003</v>
      </c>
    </row>
    <row r="42" spans="1:13" ht="14.4" customHeight="1" x14ac:dyDescent="0.3">
      <c r="A42" s="661" t="s">
        <v>1066</v>
      </c>
      <c r="B42" s="662" t="s">
        <v>1663</v>
      </c>
      <c r="C42" s="662" t="s">
        <v>1190</v>
      </c>
      <c r="D42" s="662" t="s">
        <v>1191</v>
      </c>
      <c r="E42" s="662" t="s">
        <v>1192</v>
      </c>
      <c r="F42" s="665"/>
      <c r="G42" s="665"/>
      <c r="H42" s="678">
        <v>0</v>
      </c>
      <c r="I42" s="665">
        <v>1</v>
      </c>
      <c r="J42" s="665">
        <v>264</v>
      </c>
      <c r="K42" s="678">
        <v>1</v>
      </c>
      <c r="L42" s="665">
        <v>1</v>
      </c>
      <c r="M42" s="666">
        <v>264</v>
      </c>
    </row>
    <row r="43" spans="1:13" ht="14.4" customHeight="1" x14ac:dyDescent="0.3">
      <c r="A43" s="661" t="s">
        <v>1066</v>
      </c>
      <c r="B43" s="662" t="s">
        <v>1664</v>
      </c>
      <c r="C43" s="662" t="s">
        <v>1210</v>
      </c>
      <c r="D43" s="662" t="s">
        <v>1211</v>
      </c>
      <c r="E43" s="662" t="s">
        <v>1036</v>
      </c>
      <c r="F43" s="665"/>
      <c r="G43" s="665"/>
      <c r="H43" s="678">
        <v>0</v>
      </c>
      <c r="I43" s="665">
        <v>1</v>
      </c>
      <c r="J43" s="665">
        <v>132</v>
      </c>
      <c r="K43" s="678">
        <v>1</v>
      </c>
      <c r="L43" s="665">
        <v>1</v>
      </c>
      <c r="M43" s="666">
        <v>132</v>
      </c>
    </row>
    <row r="44" spans="1:13" ht="14.4" customHeight="1" x14ac:dyDescent="0.3">
      <c r="A44" s="661" t="s">
        <v>1066</v>
      </c>
      <c r="B44" s="662" t="s">
        <v>1035</v>
      </c>
      <c r="C44" s="662" t="s">
        <v>1182</v>
      </c>
      <c r="D44" s="662" t="s">
        <v>756</v>
      </c>
      <c r="E44" s="662" t="s">
        <v>1183</v>
      </c>
      <c r="F44" s="665"/>
      <c r="G44" s="665"/>
      <c r="H44" s="678">
        <v>0</v>
      </c>
      <c r="I44" s="665">
        <v>1</v>
      </c>
      <c r="J44" s="665">
        <v>138.31</v>
      </c>
      <c r="K44" s="678">
        <v>1</v>
      </c>
      <c r="L44" s="665">
        <v>1</v>
      </c>
      <c r="M44" s="666">
        <v>138.31</v>
      </c>
    </row>
    <row r="45" spans="1:13" ht="14.4" customHeight="1" x14ac:dyDescent="0.3">
      <c r="A45" s="661" t="s">
        <v>1066</v>
      </c>
      <c r="B45" s="662" t="s">
        <v>1035</v>
      </c>
      <c r="C45" s="662" t="s">
        <v>1184</v>
      </c>
      <c r="D45" s="662" t="s">
        <v>756</v>
      </c>
      <c r="E45" s="662" t="s">
        <v>1122</v>
      </c>
      <c r="F45" s="665">
        <v>1</v>
      </c>
      <c r="G45" s="665">
        <v>0</v>
      </c>
      <c r="H45" s="678"/>
      <c r="I45" s="665"/>
      <c r="J45" s="665"/>
      <c r="K45" s="678"/>
      <c r="L45" s="665">
        <v>1</v>
      </c>
      <c r="M45" s="666">
        <v>0</v>
      </c>
    </row>
    <row r="46" spans="1:13" ht="14.4" customHeight="1" x14ac:dyDescent="0.3">
      <c r="A46" s="661" t="s">
        <v>1066</v>
      </c>
      <c r="B46" s="662" t="s">
        <v>1665</v>
      </c>
      <c r="C46" s="662" t="s">
        <v>1259</v>
      </c>
      <c r="D46" s="662" t="s">
        <v>1260</v>
      </c>
      <c r="E46" s="662" t="s">
        <v>1130</v>
      </c>
      <c r="F46" s="665">
        <v>1</v>
      </c>
      <c r="G46" s="665">
        <v>0</v>
      </c>
      <c r="H46" s="678"/>
      <c r="I46" s="665"/>
      <c r="J46" s="665"/>
      <c r="K46" s="678"/>
      <c r="L46" s="665">
        <v>1</v>
      </c>
      <c r="M46" s="666">
        <v>0</v>
      </c>
    </row>
    <row r="47" spans="1:13" ht="14.4" customHeight="1" x14ac:dyDescent="0.3">
      <c r="A47" s="661" t="s">
        <v>1066</v>
      </c>
      <c r="B47" s="662" t="s">
        <v>1666</v>
      </c>
      <c r="C47" s="662" t="s">
        <v>1194</v>
      </c>
      <c r="D47" s="662" t="s">
        <v>1195</v>
      </c>
      <c r="E47" s="662" t="s">
        <v>1196</v>
      </c>
      <c r="F47" s="665">
        <v>1</v>
      </c>
      <c r="G47" s="665">
        <v>138.31</v>
      </c>
      <c r="H47" s="678">
        <v>1</v>
      </c>
      <c r="I47" s="665"/>
      <c r="J47" s="665"/>
      <c r="K47" s="678">
        <v>0</v>
      </c>
      <c r="L47" s="665">
        <v>1</v>
      </c>
      <c r="M47" s="666">
        <v>138.31</v>
      </c>
    </row>
    <row r="48" spans="1:13" ht="14.4" customHeight="1" x14ac:dyDescent="0.3">
      <c r="A48" s="661" t="s">
        <v>1066</v>
      </c>
      <c r="B48" s="662" t="s">
        <v>1667</v>
      </c>
      <c r="C48" s="662" t="s">
        <v>1124</v>
      </c>
      <c r="D48" s="662" t="s">
        <v>1125</v>
      </c>
      <c r="E48" s="662" t="s">
        <v>1126</v>
      </c>
      <c r="F48" s="665">
        <v>1</v>
      </c>
      <c r="G48" s="665">
        <v>0</v>
      </c>
      <c r="H48" s="678"/>
      <c r="I48" s="665"/>
      <c r="J48" s="665"/>
      <c r="K48" s="678"/>
      <c r="L48" s="665">
        <v>1</v>
      </c>
      <c r="M48" s="666">
        <v>0</v>
      </c>
    </row>
    <row r="49" spans="1:13" ht="14.4" customHeight="1" x14ac:dyDescent="0.3">
      <c r="A49" s="661" t="s">
        <v>1066</v>
      </c>
      <c r="B49" s="662" t="s">
        <v>1668</v>
      </c>
      <c r="C49" s="662" t="s">
        <v>1338</v>
      </c>
      <c r="D49" s="662" t="s">
        <v>1339</v>
      </c>
      <c r="E49" s="662" t="s">
        <v>1340</v>
      </c>
      <c r="F49" s="665"/>
      <c r="G49" s="665"/>
      <c r="H49" s="678">
        <v>0</v>
      </c>
      <c r="I49" s="665">
        <v>5</v>
      </c>
      <c r="J49" s="665">
        <v>669.7</v>
      </c>
      <c r="K49" s="678">
        <v>1</v>
      </c>
      <c r="L49" s="665">
        <v>5</v>
      </c>
      <c r="M49" s="666">
        <v>669.7</v>
      </c>
    </row>
    <row r="50" spans="1:13" ht="14.4" customHeight="1" x14ac:dyDescent="0.3">
      <c r="A50" s="661" t="s">
        <v>1067</v>
      </c>
      <c r="B50" s="662" t="s">
        <v>1655</v>
      </c>
      <c r="C50" s="662" t="s">
        <v>1371</v>
      </c>
      <c r="D50" s="662" t="s">
        <v>1235</v>
      </c>
      <c r="E50" s="662" t="s">
        <v>1372</v>
      </c>
      <c r="F50" s="665">
        <v>1</v>
      </c>
      <c r="G50" s="665">
        <v>1322.72</v>
      </c>
      <c r="H50" s="678">
        <v>1</v>
      </c>
      <c r="I50" s="665"/>
      <c r="J50" s="665"/>
      <c r="K50" s="678">
        <v>0</v>
      </c>
      <c r="L50" s="665">
        <v>1</v>
      </c>
      <c r="M50" s="666">
        <v>1322.72</v>
      </c>
    </row>
    <row r="51" spans="1:13" ht="14.4" customHeight="1" x14ac:dyDescent="0.3">
      <c r="A51" s="661" t="s">
        <v>1067</v>
      </c>
      <c r="B51" s="662" t="s">
        <v>1656</v>
      </c>
      <c r="C51" s="662" t="s">
        <v>1128</v>
      </c>
      <c r="D51" s="662" t="s">
        <v>1129</v>
      </c>
      <c r="E51" s="662" t="s">
        <v>1130</v>
      </c>
      <c r="F51" s="665"/>
      <c r="G51" s="665"/>
      <c r="H51" s="678">
        <v>0</v>
      </c>
      <c r="I51" s="665">
        <v>1</v>
      </c>
      <c r="J51" s="665">
        <v>35.11</v>
      </c>
      <c r="K51" s="678">
        <v>1</v>
      </c>
      <c r="L51" s="665">
        <v>1</v>
      </c>
      <c r="M51" s="666">
        <v>35.11</v>
      </c>
    </row>
    <row r="52" spans="1:13" ht="14.4" customHeight="1" x14ac:dyDescent="0.3">
      <c r="A52" s="661" t="s">
        <v>1067</v>
      </c>
      <c r="B52" s="662" t="s">
        <v>1669</v>
      </c>
      <c r="C52" s="662" t="s">
        <v>1368</v>
      </c>
      <c r="D52" s="662" t="s">
        <v>1369</v>
      </c>
      <c r="E52" s="662" t="s">
        <v>1370</v>
      </c>
      <c r="F52" s="665"/>
      <c r="G52" s="665"/>
      <c r="H52" s="678">
        <v>0</v>
      </c>
      <c r="I52" s="665">
        <v>1</v>
      </c>
      <c r="J52" s="665">
        <v>621.88</v>
      </c>
      <c r="K52" s="678">
        <v>1</v>
      </c>
      <c r="L52" s="665">
        <v>1</v>
      </c>
      <c r="M52" s="666">
        <v>621.88</v>
      </c>
    </row>
    <row r="53" spans="1:13" ht="14.4" customHeight="1" x14ac:dyDescent="0.3">
      <c r="A53" s="661" t="s">
        <v>1067</v>
      </c>
      <c r="B53" s="662" t="s">
        <v>1022</v>
      </c>
      <c r="C53" s="662" t="s">
        <v>1261</v>
      </c>
      <c r="D53" s="662" t="s">
        <v>1023</v>
      </c>
      <c r="E53" s="662" t="s">
        <v>1262</v>
      </c>
      <c r="F53" s="665"/>
      <c r="G53" s="665"/>
      <c r="H53" s="678"/>
      <c r="I53" s="665">
        <v>4</v>
      </c>
      <c r="J53" s="665">
        <v>0</v>
      </c>
      <c r="K53" s="678"/>
      <c r="L53" s="665">
        <v>4</v>
      </c>
      <c r="M53" s="666">
        <v>0</v>
      </c>
    </row>
    <row r="54" spans="1:13" ht="14.4" customHeight="1" x14ac:dyDescent="0.3">
      <c r="A54" s="661" t="s">
        <v>1067</v>
      </c>
      <c r="B54" s="662" t="s">
        <v>1022</v>
      </c>
      <c r="C54" s="662" t="s">
        <v>1380</v>
      </c>
      <c r="D54" s="662" t="s">
        <v>1023</v>
      </c>
      <c r="E54" s="662" t="s">
        <v>1381</v>
      </c>
      <c r="F54" s="665"/>
      <c r="G54" s="665"/>
      <c r="H54" s="678">
        <v>0</v>
      </c>
      <c r="I54" s="665">
        <v>1</v>
      </c>
      <c r="J54" s="665">
        <v>69.55</v>
      </c>
      <c r="K54" s="678">
        <v>1</v>
      </c>
      <c r="L54" s="665">
        <v>1</v>
      </c>
      <c r="M54" s="666">
        <v>69.55</v>
      </c>
    </row>
    <row r="55" spans="1:13" ht="14.4" customHeight="1" x14ac:dyDescent="0.3">
      <c r="A55" s="661" t="s">
        <v>1067</v>
      </c>
      <c r="B55" s="662" t="s">
        <v>1022</v>
      </c>
      <c r="C55" s="662" t="s">
        <v>1081</v>
      </c>
      <c r="D55" s="662" t="s">
        <v>1023</v>
      </c>
      <c r="E55" s="662" t="s">
        <v>1082</v>
      </c>
      <c r="F55" s="665"/>
      <c r="G55" s="665"/>
      <c r="H55" s="678"/>
      <c r="I55" s="665">
        <v>4</v>
      </c>
      <c r="J55" s="665">
        <v>0</v>
      </c>
      <c r="K55" s="678"/>
      <c r="L55" s="665">
        <v>4</v>
      </c>
      <c r="M55" s="666">
        <v>0</v>
      </c>
    </row>
    <row r="56" spans="1:13" ht="14.4" customHeight="1" x14ac:dyDescent="0.3">
      <c r="A56" s="661" t="s">
        <v>1067</v>
      </c>
      <c r="B56" s="662" t="s">
        <v>1022</v>
      </c>
      <c r="C56" s="662" t="s">
        <v>1083</v>
      </c>
      <c r="D56" s="662" t="s">
        <v>1023</v>
      </c>
      <c r="E56" s="662" t="s">
        <v>1084</v>
      </c>
      <c r="F56" s="665">
        <v>6</v>
      </c>
      <c r="G56" s="665">
        <v>0</v>
      </c>
      <c r="H56" s="678"/>
      <c r="I56" s="665"/>
      <c r="J56" s="665"/>
      <c r="K56" s="678"/>
      <c r="L56" s="665">
        <v>6</v>
      </c>
      <c r="M56" s="666">
        <v>0</v>
      </c>
    </row>
    <row r="57" spans="1:13" ht="14.4" customHeight="1" x14ac:dyDescent="0.3">
      <c r="A57" s="661" t="s">
        <v>1067</v>
      </c>
      <c r="B57" s="662" t="s">
        <v>1022</v>
      </c>
      <c r="C57" s="662" t="s">
        <v>1382</v>
      </c>
      <c r="D57" s="662" t="s">
        <v>1023</v>
      </c>
      <c r="E57" s="662" t="s">
        <v>1383</v>
      </c>
      <c r="F57" s="665">
        <v>3</v>
      </c>
      <c r="G57" s="665">
        <v>474.15000000000003</v>
      </c>
      <c r="H57" s="678">
        <v>1</v>
      </c>
      <c r="I57" s="665"/>
      <c r="J57" s="665"/>
      <c r="K57" s="678">
        <v>0</v>
      </c>
      <c r="L57" s="665">
        <v>3</v>
      </c>
      <c r="M57" s="666">
        <v>474.15000000000003</v>
      </c>
    </row>
    <row r="58" spans="1:13" ht="14.4" customHeight="1" x14ac:dyDescent="0.3">
      <c r="A58" s="661" t="s">
        <v>1067</v>
      </c>
      <c r="B58" s="662" t="s">
        <v>1022</v>
      </c>
      <c r="C58" s="662" t="s">
        <v>1085</v>
      </c>
      <c r="D58" s="662" t="s">
        <v>1023</v>
      </c>
      <c r="E58" s="662" t="s">
        <v>1086</v>
      </c>
      <c r="F58" s="665"/>
      <c r="G58" s="665"/>
      <c r="H58" s="678"/>
      <c r="I58" s="665">
        <v>9</v>
      </c>
      <c r="J58" s="665">
        <v>0</v>
      </c>
      <c r="K58" s="678"/>
      <c r="L58" s="665">
        <v>9</v>
      </c>
      <c r="M58" s="666">
        <v>0</v>
      </c>
    </row>
    <row r="59" spans="1:13" ht="14.4" customHeight="1" x14ac:dyDescent="0.3">
      <c r="A59" s="661" t="s">
        <v>1067</v>
      </c>
      <c r="B59" s="662" t="s">
        <v>1022</v>
      </c>
      <c r="C59" s="662" t="s">
        <v>783</v>
      </c>
      <c r="D59" s="662" t="s">
        <v>784</v>
      </c>
      <c r="E59" s="662" t="s">
        <v>1025</v>
      </c>
      <c r="F59" s="665"/>
      <c r="G59" s="665"/>
      <c r="H59" s="678">
        <v>0</v>
      </c>
      <c r="I59" s="665">
        <v>28</v>
      </c>
      <c r="J59" s="665">
        <v>2765.8399999999997</v>
      </c>
      <c r="K59" s="678">
        <v>1</v>
      </c>
      <c r="L59" s="665">
        <v>28</v>
      </c>
      <c r="M59" s="666">
        <v>2765.8399999999997</v>
      </c>
    </row>
    <row r="60" spans="1:13" ht="14.4" customHeight="1" x14ac:dyDescent="0.3">
      <c r="A60" s="661" t="s">
        <v>1067</v>
      </c>
      <c r="B60" s="662" t="s">
        <v>1022</v>
      </c>
      <c r="C60" s="662" t="s">
        <v>786</v>
      </c>
      <c r="D60" s="662" t="s">
        <v>787</v>
      </c>
      <c r="E60" s="662" t="s">
        <v>1027</v>
      </c>
      <c r="F60" s="665"/>
      <c r="G60" s="665"/>
      <c r="H60" s="678">
        <v>0</v>
      </c>
      <c r="I60" s="665">
        <v>46</v>
      </c>
      <c r="J60" s="665">
        <v>3635.3799999999997</v>
      </c>
      <c r="K60" s="678">
        <v>1</v>
      </c>
      <c r="L60" s="665">
        <v>46</v>
      </c>
      <c r="M60" s="666">
        <v>3635.3799999999997</v>
      </c>
    </row>
    <row r="61" spans="1:13" ht="14.4" customHeight="1" x14ac:dyDescent="0.3">
      <c r="A61" s="661" t="s">
        <v>1067</v>
      </c>
      <c r="B61" s="662" t="s">
        <v>1022</v>
      </c>
      <c r="C61" s="662" t="s">
        <v>1095</v>
      </c>
      <c r="D61" s="662" t="s">
        <v>1023</v>
      </c>
      <c r="E61" s="662" t="s">
        <v>1096</v>
      </c>
      <c r="F61" s="665"/>
      <c r="G61" s="665"/>
      <c r="H61" s="678">
        <v>0</v>
      </c>
      <c r="I61" s="665">
        <v>4</v>
      </c>
      <c r="J61" s="665">
        <v>237.08</v>
      </c>
      <c r="K61" s="678">
        <v>1</v>
      </c>
      <c r="L61" s="665">
        <v>4</v>
      </c>
      <c r="M61" s="666">
        <v>237.08</v>
      </c>
    </row>
    <row r="62" spans="1:13" ht="14.4" customHeight="1" x14ac:dyDescent="0.3">
      <c r="A62" s="661" t="s">
        <v>1067</v>
      </c>
      <c r="B62" s="662" t="s">
        <v>1022</v>
      </c>
      <c r="C62" s="662" t="s">
        <v>1097</v>
      </c>
      <c r="D62" s="662" t="s">
        <v>1023</v>
      </c>
      <c r="E62" s="662" t="s">
        <v>1098</v>
      </c>
      <c r="F62" s="665">
        <v>5</v>
      </c>
      <c r="G62" s="665">
        <v>493.9</v>
      </c>
      <c r="H62" s="678">
        <v>1</v>
      </c>
      <c r="I62" s="665"/>
      <c r="J62" s="665"/>
      <c r="K62" s="678">
        <v>0</v>
      </c>
      <c r="L62" s="665">
        <v>5</v>
      </c>
      <c r="M62" s="666">
        <v>493.9</v>
      </c>
    </row>
    <row r="63" spans="1:13" ht="14.4" customHeight="1" x14ac:dyDescent="0.3">
      <c r="A63" s="661" t="s">
        <v>1067</v>
      </c>
      <c r="B63" s="662" t="s">
        <v>1022</v>
      </c>
      <c r="C63" s="662" t="s">
        <v>1384</v>
      </c>
      <c r="D63" s="662" t="s">
        <v>1090</v>
      </c>
      <c r="E63" s="662" t="s">
        <v>1385</v>
      </c>
      <c r="F63" s="665"/>
      <c r="G63" s="665"/>
      <c r="H63" s="678">
        <v>0</v>
      </c>
      <c r="I63" s="665">
        <v>2</v>
      </c>
      <c r="J63" s="665">
        <v>237.08</v>
      </c>
      <c r="K63" s="678">
        <v>1</v>
      </c>
      <c r="L63" s="665">
        <v>2</v>
      </c>
      <c r="M63" s="666">
        <v>237.08</v>
      </c>
    </row>
    <row r="64" spans="1:13" ht="14.4" customHeight="1" x14ac:dyDescent="0.3">
      <c r="A64" s="661" t="s">
        <v>1067</v>
      </c>
      <c r="B64" s="662" t="s">
        <v>1022</v>
      </c>
      <c r="C64" s="662" t="s">
        <v>766</v>
      </c>
      <c r="D64" s="662" t="s">
        <v>1023</v>
      </c>
      <c r="E64" s="662" t="s">
        <v>1028</v>
      </c>
      <c r="F64" s="665"/>
      <c r="G64" s="665"/>
      <c r="H64" s="678">
        <v>0</v>
      </c>
      <c r="I64" s="665">
        <v>1</v>
      </c>
      <c r="J64" s="665">
        <v>46.07</v>
      </c>
      <c r="K64" s="678">
        <v>1</v>
      </c>
      <c r="L64" s="665">
        <v>1</v>
      </c>
      <c r="M64" s="666">
        <v>46.07</v>
      </c>
    </row>
    <row r="65" spans="1:13" ht="14.4" customHeight="1" x14ac:dyDescent="0.3">
      <c r="A65" s="661" t="s">
        <v>1067</v>
      </c>
      <c r="B65" s="662" t="s">
        <v>1022</v>
      </c>
      <c r="C65" s="662" t="s">
        <v>773</v>
      </c>
      <c r="D65" s="662" t="s">
        <v>1023</v>
      </c>
      <c r="E65" s="662" t="s">
        <v>1029</v>
      </c>
      <c r="F65" s="665"/>
      <c r="G65" s="665"/>
      <c r="H65" s="678">
        <v>0</v>
      </c>
      <c r="I65" s="665">
        <v>14</v>
      </c>
      <c r="J65" s="665">
        <v>1659.56</v>
      </c>
      <c r="K65" s="678">
        <v>1</v>
      </c>
      <c r="L65" s="665">
        <v>14</v>
      </c>
      <c r="M65" s="666">
        <v>1659.56</v>
      </c>
    </row>
    <row r="66" spans="1:13" ht="14.4" customHeight="1" x14ac:dyDescent="0.3">
      <c r="A66" s="661" t="s">
        <v>1067</v>
      </c>
      <c r="B66" s="662" t="s">
        <v>1022</v>
      </c>
      <c r="C66" s="662" t="s">
        <v>1101</v>
      </c>
      <c r="D66" s="662" t="s">
        <v>1023</v>
      </c>
      <c r="E66" s="662" t="s">
        <v>1102</v>
      </c>
      <c r="F66" s="665">
        <v>9</v>
      </c>
      <c r="G66" s="665">
        <v>711.27</v>
      </c>
      <c r="H66" s="678">
        <v>1</v>
      </c>
      <c r="I66" s="665"/>
      <c r="J66" s="665"/>
      <c r="K66" s="678">
        <v>0</v>
      </c>
      <c r="L66" s="665">
        <v>9</v>
      </c>
      <c r="M66" s="666">
        <v>711.27</v>
      </c>
    </row>
    <row r="67" spans="1:13" ht="14.4" customHeight="1" x14ac:dyDescent="0.3">
      <c r="A67" s="661" t="s">
        <v>1067</v>
      </c>
      <c r="B67" s="662" t="s">
        <v>1022</v>
      </c>
      <c r="C67" s="662" t="s">
        <v>1089</v>
      </c>
      <c r="D67" s="662" t="s">
        <v>1090</v>
      </c>
      <c r="E67" s="662" t="s">
        <v>1091</v>
      </c>
      <c r="F67" s="665"/>
      <c r="G67" s="665"/>
      <c r="H67" s="678">
        <v>0</v>
      </c>
      <c r="I67" s="665">
        <v>51</v>
      </c>
      <c r="J67" s="665">
        <v>6045.5399999999991</v>
      </c>
      <c r="K67" s="678">
        <v>1</v>
      </c>
      <c r="L67" s="665">
        <v>51</v>
      </c>
      <c r="M67" s="666">
        <v>6045.5399999999991</v>
      </c>
    </row>
    <row r="68" spans="1:13" ht="14.4" customHeight="1" x14ac:dyDescent="0.3">
      <c r="A68" s="661" t="s">
        <v>1067</v>
      </c>
      <c r="B68" s="662" t="s">
        <v>1022</v>
      </c>
      <c r="C68" s="662" t="s">
        <v>1092</v>
      </c>
      <c r="D68" s="662" t="s">
        <v>1093</v>
      </c>
      <c r="E68" s="662" t="s">
        <v>1094</v>
      </c>
      <c r="F68" s="665"/>
      <c r="G68" s="665"/>
      <c r="H68" s="678">
        <v>0</v>
      </c>
      <c r="I68" s="665">
        <v>8</v>
      </c>
      <c r="J68" s="665">
        <v>474.16</v>
      </c>
      <c r="K68" s="678">
        <v>1</v>
      </c>
      <c r="L68" s="665">
        <v>8</v>
      </c>
      <c r="M68" s="666">
        <v>474.16</v>
      </c>
    </row>
    <row r="69" spans="1:13" ht="14.4" customHeight="1" x14ac:dyDescent="0.3">
      <c r="A69" s="661" t="s">
        <v>1067</v>
      </c>
      <c r="B69" s="662" t="s">
        <v>1022</v>
      </c>
      <c r="C69" s="662" t="s">
        <v>780</v>
      </c>
      <c r="D69" s="662" t="s">
        <v>781</v>
      </c>
      <c r="E69" s="662" t="s">
        <v>1026</v>
      </c>
      <c r="F69" s="665"/>
      <c r="G69" s="665"/>
      <c r="H69" s="678">
        <v>0</v>
      </c>
      <c r="I69" s="665">
        <v>1</v>
      </c>
      <c r="J69" s="665">
        <v>46.07</v>
      </c>
      <c r="K69" s="678">
        <v>1</v>
      </c>
      <c r="L69" s="665">
        <v>1</v>
      </c>
      <c r="M69" s="666">
        <v>46.07</v>
      </c>
    </row>
    <row r="70" spans="1:13" ht="14.4" customHeight="1" x14ac:dyDescent="0.3">
      <c r="A70" s="661" t="s">
        <v>1067</v>
      </c>
      <c r="B70" s="662" t="s">
        <v>1022</v>
      </c>
      <c r="C70" s="662" t="s">
        <v>1149</v>
      </c>
      <c r="D70" s="662" t="s">
        <v>1150</v>
      </c>
      <c r="E70" s="662" t="s">
        <v>1102</v>
      </c>
      <c r="F70" s="665">
        <v>4</v>
      </c>
      <c r="G70" s="665">
        <v>316.12</v>
      </c>
      <c r="H70" s="678">
        <v>1</v>
      </c>
      <c r="I70" s="665"/>
      <c r="J70" s="665"/>
      <c r="K70" s="678">
        <v>0</v>
      </c>
      <c r="L70" s="665">
        <v>4</v>
      </c>
      <c r="M70" s="666">
        <v>316.12</v>
      </c>
    </row>
    <row r="71" spans="1:13" ht="14.4" customHeight="1" x14ac:dyDescent="0.3">
      <c r="A71" s="661" t="s">
        <v>1067</v>
      </c>
      <c r="B71" s="662" t="s">
        <v>1022</v>
      </c>
      <c r="C71" s="662" t="s">
        <v>1103</v>
      </c>
      <c r="D71" s="662" t="s">
        <v>1023</v>
      </c>
      <c r="E71" s="662" t="s">
        <v>1104</v>
      </c>
      <c r="F71" s="665"/>
      <c r="G71" s="665"/>
      <c r="H71" s="678"/>
      <c r="I71" s="665">
        <v>2</v>
      </c>
      <c r="J71" s="665">
        <v>0</v>
      </c>
      <c r="K71" s="678"/>
      <c r="L71" s="665">
        <v>2</v>
      </c>
      <c r="M71" s="666">
        <v>0</v>
      </c>
    </row>
    <row r="72" spans="1:13" ht="14.4" customHeight="1" x14ac:dyDescent="0.3">
      <c r="A72" s="661" t="s">
        <v>1067</v>
      </c>
      <c r="B72" s="662" t="s">
        <v>1661</v>
      </c>
      <c r="C72" s="662" t="s">
        <v>1353</v>
      </c>
      <c r="D72" s="662" t="s">
        <v>1354</v>
      </c>
      <c r="E72" s="662" t="s">
        <v>1171</v>
      </c>
      <c r="F72" s="665"/>
      <c r="G72" s="665"/>
      <c r="H72" s="678">
        <v>0</v>
      </c>
      <c r="I72" s="665">
        <v>2</v>
      </c>
      <c r="J72" s="665">
        <v>141.08000000000001</v>
      </c>
      <c r="K72" s="678">
        <v>1</v>
      </c>
      <c r="L72" s="665">
        <v>2</v>
      </c>
      <c r="M72" s="666">
        <v>141.08000000000001</v>
      </c>
    </row>
    <row r="73" spans="1:13" ht="14.4" customHeight="1" x14ac:dyDescent="0.3">
      <c r="A73" s="661" t="s">
        <v>1067</v>
      </c>
      <c r="B73" s="662" t="s">
        <v>1670</v>
      </c>
      <c r="C73" s="662" t="s">
        <v>1387</v>
      </c>
      <c r="D73" s="662" t="s">
        <v>1388</v>
      </c>
      <c r="E73" s="662" t="s">
        <v>1389</v>
      </c>
      <c r="F73" s="665">
        <v>2</v>
      </c>
      <c r="G73" s="665">
        <v>0</v>
      </c>
      <c r="H73" s="678"/>
      <c r="I73" s="665"/>
      <c r="J73" s="665"/>
      <c r="K73" s="678"/>
      <c r="L73" s="665">
        <v>2</v>
      </c>
      <c r="M73" s="666">
        <v>0</v>
      </c>
    </row>
    <row r="74" spans="1:13" ht="14.4" customHeight="1" x14ac:dyDescent="0.3">
      <c r="A74" s="661" t="s">
        <v>1067</v>
      </c>
      <c r="B74" s="662" t="s">
        <v>1037</v>
      </c>
      <c r="C74" s="662" t="s">
        <v>1395</v>
      </c>
      <c r="D74" s="662" t="s">
        <v>1396</v>
      </c>
      <c r="E74" s="662" t="s">
        <v>1397</v>
      </c>
      <c r="F74" s="665"/>
      <c r="G74" s="665"/>
      <c r="H74" s="678"/>
      <c r="I74" s="665">
        <v>7</v>
      </c>
      <c r="J74" s="665">
        <v>0</v>
      </c>
      <c r="K74" s="678"/>
      <c r="L74" s="665">
        <v>7</v>
      </c>
      <c r="M74" s="666">
        <v>0</v>
      </c>
    </row>
    <row r="75" spans="1:13" ht="14.4" customHeight="1" x14ac:dyDescent="0.3">
      <c r="A75" s="661" t="s">
        <v>1067</v>
      </c>
      <c r="B75" s="662" t="s">
        <v>1665</v>
      </c>
      <c r="C75" s="662" t="s">
        <v>1377</v>
      </c>
      <c r="D75" s="662" t="s">
        <v>1378</v>
      </c>
      <c r="E75" s="662" t="s">
        <v>1379</v>
      </c>
      <c r="F75" s="665"/>
      <c r="G75" s="665"/>
      <c r="H75" s="678"/>
      <c r="I75" s="665">
        <v>1</v>
      </c>
      <c r="J75" s="665">
        <v>0</v>
      </c>
      <c r="K75" s="678"/>
      <c r="L75" s="665">
        <v>1</v>
      </c>
      <c r="M75" s="666">
        <v>0</v>
      </c>
    </row>
    <row r="76" spans="1:13" ht="14.4" customHeight="1" x14ac:dyDescent="0.3">
      <c r="A76" s="661" t="s">
        <v>1068</v>
      </c>
      <c r="B76" s="662" t="s">
        <v>1022</v>
      </c>
      <c r="C76" s="662" t="s">
        <v>1261</v>
      </c>
      <c r="D76" s="662" t="s">
        <v>1023</v>
      </c>
      <c r="E76" s="662" t="s">
        <v>1262</v>
      </c>
      <c r="F76" s="665"/>
      <c r="G76" s="665"/>
      <c r="H76" s="678"/>
      <c r="I76" s="665">
        <v>3</v>
      </c>
      <c r="J76" s="665">
        <v>0</v>
      </c>
      <c r="K76" s="678"/>
      <c r="L76" s="665">
        <v>3</v>
      </c>
      <c r="M76" s="666">
        <v>0</v>
      </c>
    </row>
    <row r="77" spans="1:13" ht="14.4" customHeight="1" x14ac:dyDescent="0.3">
      <c r="A77" s="661" t="s">
        <v>1068</v>
      </c>
      <c r="B77" s="662" t="s">
        <v>1022</v>
      </c>
      <c r="C77" s="662" t="s">
        <v>1081</v>
      </c>
      <c r="D77" s="662" t="s">
        <v>1023</v>
      </c>
      <c r="E77" s="662" t="s">
        <v>1082</v>
      </c>
      <c r="F77" s="665"/>
      <c r="G77" s="665"/>
      <c r="H77" s="678"/>
      <c r="I77" s="665">
        <v>5</v>
      </c>
      <c r="J77" s="665">
        <v>0</v>
      </c>
      <c r="K77" s="678"/>
      <c r="L77" s="665">
        <v>5</v>
      </c>
      <c r="M77" s="666">
        <v>0</v>
      </c>
    </row>
    <row r="78" spans="1:13" ht="14.4" customHeight="1" x14ac:dyDescent="0.3">
      <c r="A78" s="661" t="s">
        <v>1068</v>
      </c>
      <c r="B78" s="662" t="s">
        <v>1022</v>
      </c>
      <c r="C78" s="662" t="s">
        <v>1083</v>
      </c>
      <c r="D78" s="662" t="s">
        <v>1023</v>
      </c>
      <c r="E78" s="662" t="s">
        <v>1084</v>
      </c>
      <c r="F78" s="665">
        <v>4</v>
      </c>
      <c r="G78" s="665">
        <v>0</v>
      </c>
      <c r="H78" s="678"/>
      <c r="I78" s="665"/>
      <c r="J78" s="665"/>
      <c r="K78" s="678"/>
      <c r="L78" s="665">
        <v>4</v>
      </c>
      <c r="M78" s="666">
        <v>0</v>
      </c>
    </row>
    <row r="79" spans="1:13" ht="14.4" customHeight="1" x14ac:dyDescent="0.3">
      <c r="A79" s="661" t="s">
        <v>1068</v>
      </c>
      <c r="B79" s="662" t="s">
        <v>1022</v>
      </c>
      <c r="C79" s="662" t="s">
        <v>1382</v>
      </c>
      <c r="D79" s="662" t="s">
        <v>1023</v>
      </c>
      <c r="E79" s="662" t="s">
        <v>1383</v>
      </c>
      <c r="F79" s="665">
        <v>1</v>
      </c>
      <c r="G79" s="665">
        <v>158.05000000000001</v>
      </c>
      <c r="H79" s="678">
        <v>1</v>
      </c>
      <c r="I79" s="665"/>
      <c r="J79" s="665"/>
      <c r="K79" s="678">
        <v>0</v>
      </c>
      <c r="L79" s="665">
        <v>1</v>
      </c>
      <c r="M79" s="666">
        <v>158.05000000000001</v>
      </c>
    </row>
    <row r="80" spans="1:13" ht="14.4" customHeight="1" x14ac:dyDescent="0.3">
      <c r="A80" s="661" t="s">
        <v>1068</v>
      </c>
      <c r="B80" s="662" t="s">
        <v>1022</v>
      </c>
      <c r="C80" s="662" t="s">
        <v>1085</v>
      </c>
      <c r="D80" s="662" t="s">
        <v>1023</v>
      </c>
      <c r="E80" s="662" t="s">
        <v>1086</v>
      </c>
      <c r="F80" s="665"/>
      <c r="G80" s="665"/>
      <c r="H80" s="678"/>
      <c r="I80" s="665">
        <v>6</v>
      </c>
      <c r="J80" s="665">
        <v>0</v>
      </c>
      <c r="K80" s="678"/>
      <c r="L80" s="665">
        <v>6</v>
      </c>
      <c r="M80" s="666">
        <v>0</v>
      </c>
    </row>
    <row r="81" spans="1:13" ht="14.4" customHeight="1" x14ac:dyDescent="0.3">
      <c r="A81" s="661" t="s">
        <v>1068</v>
      </c>
      <c r="B81" s="662" t="s">
        <v>1022</v>
      </c>
      <c r="C81" s="662" t="s">
        <v>783</v>
      </c>
      <c r="D81" s="662" t="s">
        <v>784</v>
      </c>
      <c r="E81" s="662" t="s">
        <v>1025</v>
      </c>
      <c r="F81" s="665"/>
      <c r="G81" s="665"/>
      <c r="H81" s="678">
        <v>0</v>
      </c>
      <c r="I81" s="665">
        <v>45</v>
      </c>
      <c r="J81" s="665">
        <v>4445.0999999999995</v>
      </c>
      <c r="K81" s="678">
        <v>1</v>
      </c>
      <c r="L81" s="665">
        <v>45</v>
      </c>
      <c r="M81" s="666">
        <v>4445.0999999999995</v>
      </c>
    </row>
    <row r="82" spans="1:13" ht="14.4" customHeight="1" x14ac:dyDescent="0.3">
      <c r="A82" s="661" t="s">
        <v>1068</v>
      </c>
      <c r="B82" s="662" t="s">
        <v>1022</v>
      </c>
      <c r="C82" s="662" t="s">
        <v>786</v>
      </c>
      <c r="D82" s="662" t="s">
        <v>787</v>
      </c>
      <c r="E82" s="662" t="s">
        <v>1027</v>
      </c>
      <c r="F82" s="665"/>
      <c r="G82" s="665"/>
      <c r="H82" s="678">
        <v>0</v>
      </c>
      <c r="I82" s="665">
        <v>76</v>
      </c>
      <c r="J82" s="665">
        <v>6006.2799999999988</v>
      </c>
      <c r="K82" s="678">
        <v>1</v>
      </c>
      <c r="L82" s="665">
        <v>76</v>
      </c>
      <c r="M82" s="666">
        <v>6006.2799999999988</v>
      </c>
    </row>
    <row r="83" spans="1:13" ht="14.4" customHeight="1" x14ac:dyDescent="0.3">
      <c r="A83" s="661" t="s">
        <v>1068</v>
      </c>
      <c r="B83" s="662" t="s">
        <v>1022</v>
      </c>
      <c r="C83" s="662" t="s">
        <v>1095</v>
      </c>
      <c r="D83" s="662" t="s">
        <v>1023</v>
      </c>
      <c r="E83" s="662" t="s">
        <v>1096</v>
      </c>
      <c r="F83" s="665"/>
      <c r="G83" s="665"/>
      <c r="H83" s="678">
        <v>0</v>
      </c>
      <c r="I83" s="665">
        <v>4</v>
      </c>
      <c r="J83" s="665">
        <v>237.08</v>
      </c>
      <c r="K83" s="678">
        <v>1</v>
      </c>
      <c r="L83" s="665">
        <v>4</v>
      </c>
      <c r="M83" s="666">
        <v>237.08</v>
      </c>
    </row>
    <row r="84" spans="1:13" ht="14.4" customHeight="1" x14ac:dyDescent="0.3">
      <c r="A84" s="661" t="s">
        <v>1068</v>
      </c>
      <c r="B84" s="662" t="s">
        <v>1022</v>
      </c>
      <c r="C84" s="662" t="s">
        <v>1097</v>
      </c>
      <c r="D84" s="662" t="s">
        <v>1023</v>
      </c>
      <c r="E84" s="662" t="s">
        <v>1098</v>
      </c>
      <c r="F84" s="665">
        <v>7</v>
      </c>
      <c r="G84" s="665">
        <v>691.46</v>
      </c>
      <c r="H84" s="678">
        <v>1</v>
      </c>
      <c r="I84" s="665"/>
      <c r="J84" s="665"/>
      <c r="K84" s="678">
        <v>0</v>
      </c>
      <c r="L84" s="665">
        <v>7</v>
      </c>
      <c r="M84" s="666">
        <v>691.46</v>
      </c>
    </row>
    <row r="85" spans="1:13" ht="14.4" customHeight="1" x14ac:dyDescent="0.3">
      <c r="A85" s="661" t="s">
        <v>1068</v>
      </c>
      <c r="B85" s="662" t="s">
        <v>1022</v>
      </c>
      <c r="C85" s="662" t="s">
        <v>1099</v>
      </c>
      <c r="D85" s="662" t="s">
        <v>787</v>
      </c>
      <c r="E85" s="662" t="s">
        <v>1100</v>
      </c>
      <c r="F85" s="665"/>
      <c r="G85" s="665"/>
      <c r="H85" s="678">
        <v>0</v>
      </c>
      <c r="I85" s="665">
        <v>2</v>
      </c>
      <c r="J85" s="665">
        <v>158.06</v>
      </c>
      <c r="K85" s="678">
        <v>1</v>
      </c>
      <c r="L85" s="665">
        <v>2</v>
      </c>
      <c r="M85" s="666">
        <v>158.06</v>
      </c>
    </row>
    <row r="86" spans="1:13" ht="14.4" customHeight="1" x14ac:dyDescent="0.3">
      <c r="A86" s="661" t="s">
        <v>1068</v>
      </c>
      <c r="B86" s="662" t="s">
        <v>1022</v>
      </c>
      <c r="C86" s="662" t="s">
        <v>766</v>
      </c>
      <c r="D86" s="662" t="s">
        <v>1023</v>
      </c>
      <c r="E86" s="662" t="s">
        <v>1028</v>
      </c>
      <c r="F86" s="665"/>
      <c r="G86" s="665"/>
      <c r="H86" s="678">
        <v>0</v>
      </c>
      <c r="I86" s="665">
        <v>1</v>
      </c>
      <c r="J86" s="665">
        <v>46.07</v>
      </c>
      <c r="K86" s="678">
        <v>1</v>
      </c>
      <c r="L86" s="665">
        <v>1</v>
      </c>
      <c r="M86" s="666">
        <v>46.07</v>
      </c>
    </row>
    <row r="87" spans="1:13" ht="14.4" customHeight="1" x14ac:dyDescent="0.3">
      <c r="A87" s="661" t="s">
        <v>1068</v>
      </c>
      <c r="B87" s="662" t="s">
        <v>1022</v>
      </c>
      <c r="C87" s="662" t="s">
        <v>773</v>
      </c>
      <c r="D87" s="662" t="s">
        <v>1023</v>
      </c>
      <c r="E87" s="662" t="s">
        <v>1029</v>
      </c>
      <c r="F87" s="665"/>
      <c r="G87" s="665"/>
      <c r="H87" s="678">
        <v>0</v>
      </c>
      <c r="I87" s="665">
        <v>11</v>
      </c>
      <c r="J87" s="665">
        <v>1303.94</v>
      </c>
      <c r="K87" s="678">
        <v>1</v>
      </c>
      <c r="L87" s="665">
        <v>11</v>
      </c>
      <c r="M87" s="666">
        <v>1303.94</v>
      </c>
    </row>
    <row r="88" spans="1:13" ht="14.4" customHeight="1" x14ac:dyDescent="0.3">
      <c r="A88" s="661" t="s">
        <v>1068</v>
      </c>
      <c r="B88" s="662" t="s">
        <v>1022</v>
      </c>
      <c r="C88" s="662" t="s">
        <v>1101</v>
      </c>
      <c r="D88" s="662" t="s">
        <v>1023</v>
      </c>
      <c r="E88" s="662" t="s">
        <v>1102</v>
      </c>
      <c r="F88" s="665">
        <v>9</v>
      </c>
      <c r="G88" s="665">
        <v>711.27</v>
      </c>
      <c r="H88" s="678">
        <v>1</v>
      </c>
      <c r="I88" s="665"/>
      <c r="J88" s="665"/>
      <c r="K88" s="678">
        <v>0</v>
      </c>
      <c r="L88" s="665">
        <v>9</v>
      </c>
      <c r="M88" s="666">
        <v>711.27</v>
      </c>
    </row>
    <row r="89" spans="1:13" ht="14.4" customHeight="1" x14ac:dyDescent="0.3">
      <c r="A89" s="661" t="s">
        <v>1068</v>
      </c>
      <c r="B89" s="662" t="s">
        <v>1022</v>
      </c>
      <c r="C89" s="662" t="s">
        <v>1089</v>
      </c>
      <c r="D89" s="662" t="s">
        <v>1090</v>
      </c>
      <c r="E89" s="662" t="s">
        <v>1091</v>
      </c>
      <c r="F89" s="665"/>
      <c r="G89" s="665"/>
      <c r="H89" s="678">
        <v>0</v>
      </c>
      <c r="I89" s="665">
        <v>84</v>
      </c>
      <c r="J89" s="665">
        <v>9957.3599999999988</v>
      </c>
      <c r="K89" s="678">
        <v>1</v>
      </c>
      <c r="L89" s="665">
        <v>84</v>
      </c>
      <c r="M89" s="666">
        <v>9957.3599999999988</v>
      </c>
    </row>
    <row r="90" spans="1:13" ht="14.4" customHeight="1" x14ac:dyDescent="0.3">
      <c r="A90" s="661" t="s">
        <v>1068</v>
      </c>
      <c r="B90" s="662" t="s">
        <v>1022</v>
      </c>
      <c r="C90" s="662" t="s">
        <v>1092</v>
      </c>
      <c r="D90" s="662" t="s">
        <v>1093</v>
      </c>
      <c r="E90" s="662" t="s">
        <v>1094</v>
      </c>
      <c r="F90" s="665"/>
      <c r="G90" s="665"/>
      <c r="H90" s="678">
        <v>0</v>
      </c>
      <c r="I90" s="665">
        <v>5</v>
      </c>
      <c r="J90" s="665">
        <v>296.35000000000002</v>
      </c>
      <c r="K90" s="678">
        <v>1</v>
      </c>
      <c r="L90" s="665">
        <v>5</v>
      </c>
      <c r="M90" s="666">
        <v>296.35000000000002</v>
      </c>
    </row>
    <row r="91" spans="1:13" ht="14.4" customHeight="1" x14ac:dyDescent="0.3">
      <c r="A91" s="661" t="s">
        <v>1068</v>
      </c>
      <c r="B91" s="662" t="s">
        <v>1022</v>
      </c>
      <c r="C91" s="662" t="s">
        <v>780</v>
      </c>
      <c r="D91" s="662" t="s">
        <v>781</v>
      </c>
      <c r="E91" s="662" t="s">
        <v>1026</v>
      </c>
      <c r="F91" s="665"/>
      <c r="G91" s="665"/>
      <c r="H91" s="678">
        <v>0</v>
      </c>
      <c r="I91" s="665">
        <v>3</v>
      </c>
      <c r="J91" s="665">
        <v>138.21</v>
      </c>
      <c r="K91" s="678">
        <v>1</v>
      </c>
      <c r="L91" s="665">
        <v>3</v>
      </c>
      <c r="M91" s="666">
        <v>138.21</v>
      </c>
    </row>
    <row r="92" spans="1:13" ht="14.4" customHeight="1" x14ac:dyDescent="0.3">
      <c r="A92" s="661" t="s">
        <v>1068</v>
      </c>
      <c r="B92" s="662" t="s">
        <v>1022</v>
      </c>
      <c r="C92" s="662" t="s">
        <v>1149</v>
      </c>
      <c r="D92" s="662" t="s">
        <v>1150</v>
      </c>
      <c r="E92" s="662" t="s">
        <v>1102</v>
      </c>
      <c r="F92" s="665">
        <v>10</v>
      </c>
      <c r="G92" s="665">
        <v>790.3</v>
      </c>
      <c r="H92" s="678">
        <v>1</v>
      </c>
      <c r="I92" s="665"/>
      <c r="J92" s="665"/>
      <c r="K92" s="678">
        <v>0</v>
      </c>
      <c r="L92" s="665">
        <v>10</v>
      </c>
      <c r="M92" s="666">
        <v>790.3</v>
      </c>
    </row>
    <row r="93" spans="1:13" ht="14.4" customHeight="1" x14ac:dyDescent="0.3">
      <c r="A93" s="661" t="s">
        <v>1069</v>
      </c>
      <c r="B93" s="662" t="s">
        <v>1661</v>
      </c>
      <c r="C93" s="662" t="s">
        <v>1353</v>
      </c>
      <c r="D93" s="662" t="s">
        <v>1354</v>
      </c>
      <c r="E93" s="662" t="s">
        <v>1171</v>
      </c>
      <c r="F93" s="665"/>
      <c r="G93" s="665"/>
      <c r="H93" s="678">
        <v>0</v>
      </c>
      <c r="I93" s="665">
        <v>3</v>
      </c>
      <c r="J93" s="665">
        <v>211.62</v>
      </c>
      <c r="K93" s="678">
        <v>1</v>
      </c>
      <c r="L93" s="665">
        <v>3</v>
      </c>
      <c r="M93" s="666">
        <v>211.62</v>
      </c>
    </row>
    <row r="94" spans="1:13" ht="14.4" customHeight="1" x14ac:dyDescent="0.3">
      <c r="A94" s="661" t="s">
        <v>1069</v>
      </c>
      <c r="B94" s="662" t="s">
        <v>1661</v>
      </c>
      <c r="C94" s="662" t="s">
        <v>1406</v>
      </c>
      <c r="D94" s="662" t="s">
        <v>1354</v>
      </c>
      <c r="E94" s="662" t="s">
        <v>1407</v>
      </c>
      <c r="F94" s="665"/>
      <c r="G94" s="665"/>
      <c r="H94" s="678">
        <v>0</v>
      </c>
      <c r="I94" s="665">
        <v>3</v>
      </c>
      <c r="J94" s="665">
        <v>211.62</v>
      </c>
      <c r="K94" s="678">
        <v>1</v>
      </c>
      <c r="L94" s="665">
        <v>3</v>
      </c>
      <c r="M94" s="666">
        <v>211.62</v>
      </c>
    </row>
    <row r="95" spans="1:13" ht="14.4" customHeight="1" x14ac:dyDescent="0.3">
      <c r="A95" s="661" t="s">
        <v>1069</v>
      </c>
      <c r="B95" s="662" t="s">
        <v>1033</v>
      </c>
      <c r="C95" s="662" t="s">
        <v>1282</v>
      </c>
      <c r="D95" s="662" t="s">
        <v>1283</v>
      </c>
      <c r="E95" s="662" t="s">
        <v>1284</v>
      </c>
      <c r="F95" s="665">
        <v>1</v>
      </c>
      <c r="G95" s="665">
        <v>36.54</v>
      </c>
      <c r="H95" s="678">
        <v>1</v>
      </c>
      <c r="I95" s="665"/>
      <c r="J95" s="665"/>
      <c r="K95" s="678">
        <v>0</v>
      </c>
      <c r="L95" s="665">
        <v>1</v>
      </c>
      <c r="M95" s="666">
        <v>36.54</v>
      </c>
    </row>
    <row r="96" spans="1:13" ht="14.4" customHeight="1" x14ac:dyDescent="0.3">
      <c r="A96" s="661" t="s">
        <v>1069</v>
      </c>
      <c r="B96" s="662" t="s">
        <v>1665</v>
      </c>
      <c r="C96" s="662" t="s">
        <v>1426</v>
      </c>
      <c r="D96" s="662" t="s">
        <v>1427</v>
      </c>
      <c r="E96" s="662" t="s">
        <v>1428</v>
      </c>
      <c r="F96" s="665">
        <v>1</v>
      </c>
      <c r="G96" s="665">
        <v>189.43</v>
      </c>
      <c r="H96" s="678">
        <v>1</v>
      </c>
      <c r="I96" s="665"/>
      <c r="J96" s="665"/>
      <c r="K96" s="678">
        <v>0</v>
      </c>
      <c r="L96" s="665">
        <v>1</v>
      </c>
      <c r="M96" s="666">
        <v>189.43</v>
      </c>
    </row>
    <row r="97" spans="1:13" ht="14.4" customHeight="1" x14ac:dyDescent="0.3">
      <c r="A97" s="661" t="s">
        <v>1070</v>
      </c>
      <c r="B97" s="662" t="s">
        <v>1656</v>
      </c>
      <c r="C97" s="662" t="s">
        <v>1443</v>
      </c>
      <c r="D97" s="662" t="s">
        <v>1444</v>
      </c>
      <c r="E97" s="662" t="s">
        <v>1130</v>
      </c>
      <c r="F97" s="665">
        <v>7</v>
      </c>
      <c r="G97" s="665">
        <v>245.76999999999998</v>
      </c>
      <c r="H97" s="678">
        <v>1</v>
      </c>
      <c r="I97" s="665"/>
      <c r="J97" s="665"/>
      <c r="K97" s="678">
        <v>0</v>
      </c>
      <c r="L97" s="665">
        <v>7</v>
      </c>
      <c r="M97" s="666">
        <v>245.76999999999998</v>
      </c>
    </row>
    <row r="98" spans="1:13" ht="14.4" customHeight="1" x14ac:dyDescent="0.3">
      <c r="A98" s="661" t="s">
        <v>1070</v>
      </c>
      <c r="B98" s="662" t="s">
        <v>1671</v>
      </c>
      <c r="C98" s="662" t="s">
        <v>1481</v>
      </c>
      <c r="D98" s="662" t="s">
        <v>1482</v>
      </c>
      <c r="E98" s="662" t="s">
        <v>1483</v>
      </c>
      <c r="F98" s="665"/>
      <c r="G98" s="665"/>
      <c r="H98" s="678"/>
      <c r="I98" s="665">
        <v>1</v>
      </c>
      <c r="J98" s="665">
        <v>0</v>
      </c>
      <c r="K98" s="678"/>
      <c r="L98" s="665">
        <v>1</v>
      </c>
      <c r="M98" s="666">
        <v>0</v>
      </c>
    </row>
    <row r="99" spans="1:13" ht="14.4" customHeight="1" x14ac:dyDescent="0.3">
      <c r="A99" s="661" t="s">
        <v>1070</v>
      </c>
      <c r="B99" s="662" t="s">
        <v>1658</v>
      </c>
      <c r="C99" s="662" t="s">
        <v>1301</v>
      </c>
      <c r="D99" s="662" t="s">
        <v>1302</v>
      </c>
      <c r="E99" s="662" t="s">
        <v>1303</v>
      </c>
      <c r="F99" s="665"/>
      <c r="G99" s="665"/>
      <c r="H99" s="678">
        <v>0</v>
      </c>
      <c r="I99" s="665">
        <v>1</v>
      </c>
      <c r="J99" s="665">
        <v>262.23</v>
      </c>
      <c r="K99" s="678">
        <v>1</v>
      </c>
      <c r="L99" s="665">
        <v>1</v>
      </c>
      <c r="M99" s="666">
        <v>262.23</v>
      </c>
    </row>
    <row r="100" spans="1:13" ht="14.4" customHeight="1" x14ac:dyDescent="0.3">
      <c r="A100" s="661" t="s">
        <v>1070</v>
      </c>
      <c r="B100" s="662" t="s">
        <v>1658</v>
      </c>
      <c r="C100" s="662" t="s">
        <v>1472</v>
      </c>
      <c r="D100" s="662" t="s">
        <v>1302</v>
      </c>
      <c r="E100" s="662" t="s">
        <v>1473</v>
      </c>
      <c r="F100" s="665"/>
      <c r="G100" s="665"/>
      <c r="H100" s="678">
        <v>0</v>
      </c>
      <c r="I100" s="665">
        <v>1</v>
      </c>
      <c r="J100" s="665">
        <v>524.45000000000005</v>
      </c>
      <c r="K100" s="678">
        <v>1</v>
      </c>
      <c r="L100" s="665">
        <v>1</v>
      </c>
      <c r="M100" s="666">
        <v>524.45000000000005</v>
      </c>
    </row>
    <row r="101" spans="1:13" ht="14.4" customHeight="1" x14ac:dyDescent="0.3">
      <c r="A101" s="661" t="s">
        <v>1070</v>
      </c>
      <c r="B101" s="662" t="s">
        <v>1022</v>
      </c>
      <c r="C101" s="662" t="s">
        <v>1261</v>
      </c>
      <c r="D101" s="662" t="s">
        <v>1023</v>
      </c>
      <c r="E101" s="662" t="s">
        <v>1262</v>
      </c>
      <c r="F101" s="665"/>
      <c r="G101" s="665"/>
      <c r="H101" s="678"/>
      <c r="I101" s="665">
        <v>4</v>
      </c>
      <c r="J101" s="665">
        <v>0</v>
      </c>
      <c r="K101" s="678"/>
      <c r="L101" s="665">
        <v>4</v>
      </c>
      <c r="M101" s="666">
        <v>0</v>
      </c>
    </row>
    <row r="102" spans="1:13" ht="14.4" customHeight="1" x14ac:dyDescent="0.3">
      <c r="A102" s="661" t="s">
        <v>1070</v>
      </c>
      <c r="B102" s="662" t="s">
        <v>1022</v>
      </c>
      <c r="C102" s="662" t="s">
        <v>1081</v>
      </c>
      <c r="D102" s="662" t="s">
        <v>1023</v>
      </c>
      <c r="E102" s="662" t="s">
        <v>1082</v>
      </c>
      <c r="F102" s="665"/>
      <c r="G102" s="665"/>
      <c r="H102" s="678"/>
      <c r="I102" s="665">
        <v>3</v>
      </c>
      <c r="J102" s="665">
        <v>0</v>
      </c>
      <c r="K102" s="678"/>
      <c r="L102" s="665">
        <v>3</v>
      </c>
      <c r="M102" s="666">
        <v>0</v>
      </c>
    </row>
    <row r="103" spans="1:13" ht="14.4" customHeight="1" x14ac:dyDescent="0.3">
      <c r="A103" s="661" t="s">
        <v>1070</v>
      </c>
      <c r="B103" s="662" t="s">
        <v>1022</v>
      </c>
      <c r="C103" s="662" t="s">
        <v>769</v>
      </c>
      <c r="D103" s="662" t="s">
        <v>1023</v>
      </c>
      <c r="E103" s="662" t="s">
        <v>1024</v>
      </c>
      <c r="F103" s="665"/>
      <c r="G103" s="665"/>
      <c r="H103" s="678">
        <v>0</v>
      </c>
      <c r="I103" s="665">
        <v>1</v>
      </c>
      <c r="J103" s="665">
        <v>88.51</v>
      </c>
      <c r="K103" s="678">
        <v>1</v>
      </c>
      <c r="L103" s="665">
        <v>1</v>
      </c>
      <c r="M103" s="666">
        <v>88.51</v>
      </c>
    </row>
    <row r="104" spans="1:13" ht="14.4" customHeight="1" x14ac:dyDescent="0.3">
      <c r="A104" s="661" t="s">
        <v>1070</v>
      </c>
      <c r="B104" s="662" t="s">
        <v>1022</v>
      </c>
      <c r="C104" s="662" t="s">
        <v>1083</v>
      </c>
      <c r="D104" s="662" t="s">
        <v>1023</v>
      </c>
      <c r="E104" s="662" t="s">
        <v>1084</v>
      </c>
      <c r="F104" s="665">
        <v>7</v>
      </c>
      <c r="G104" s="665">
        <v>0</v>
      </c>
      <c r="H104" s="678"/>
      <c r="I104" s="665"/>
      <c r="J104" s="665"/>
      <c r="K104" s="678"/>
      <c r="L104" s="665">
        <v>7</v>
      </c>
      <c r="M104" s="666">
        <v>0</v>
      </c>
    </row>
    <row r="105" spans="1:13" ht="14.4" customHeight="1" x14ac:dyDescent="0.3">
      <c r="A105" s="661" t="s">
        <v>1070</v>
      </c>
      <c r="B105" s="662" t="s">
        <v>1022</v>
      </c>
      <c r="C105" s="662" t="s">
        <v>1085</v>
      </c>
      <c r="D105" s="662" t="s">
        <v>1023</v>
      </c>
      <c r="E105" s="662" t="s">
        <v>1086</v>
      </c>
      <c r="F105" s="665"/>
      <c r="G105" s="665"/>
      <c r="H105" s="678"/>
      <c r="I105" s="665">
        <v>8</v>
      </c>
      <c r="J105" s="665">
        <v>0</v>
      </c>
      <c r="K105" s="678"/>
      <c r="L105" s="665">
        <v>8</v>
      </c>
      <c r="M105" s="666">
        <v>0</v>
      </c>
    </row>
    <row r="106" spans="1:13" ht="14.4" customHeight="1" x14ac:dyDescent="0.3">
      <c r="A106" s="661" t="s">
        <v>1070</v>
      </c>
      <c r="B106" s="662" t="s">
        <v>1022</v>
      </c>
      <c r="C106" s="662" t="s">
        <v>783</v>
      </c>
      <c r="D106" s="662" t="s">
        <v>784</v>
      </c>
      <c r="E106" s="662" t="s">
        <v>1025</v>
      </c>
      <c r="F106" s="665"/>
      <c r="G106" s="665"/>
      <c r="H106" s="678">
        <v>0</v>
      </c>
      <c r="I106" s="665">
        <v>26</v>
      </c>
      <c r="J106" s="665">
        <v>2568.2799999999997</v>
      </c>
      <c r="K106" s="678">
        <v>1</v>
      </c>
      <c r="L106" s="665">
        <v>26</v>
      </c>
      <c r="M106" s="666">
        <v>2568.2799999999997</v>
      </c>
    </row>
    <row r="107" spans="1:13" ht="14.4" customHeight="1" x14ac:dyDescent="0.3">
      <c r="A107" s="661" t="s">
        <v>1070</v>
      </c>
      <c r="B107" s="662" t="s">
        <v>1022</v>
      </c>
      <c r="C107" s="662" t="s">
        <v>786</v>
      </c>
      <c r="D107" s="662" t="s">
        <v>787</v>
      </c>
      <c r="E107" s="662" t="s">
        <v>1027</v>
      </c>
      <c r="F107" s="665"/>
      <c r="G107" s="665"/>
      <c r="H107" s="678">
        <v>0</v>
      </c>
      <c r="I107" s="665">
        <v>92</v>
      </c>
      <c r="J107" s="665">
        <v>7270.7599999999984</v>
      </c>
      <c r="K107" s="678">
        <v>1</v>
      </c>
      <c r="L107" s="665">
        <v>92</v>
      </c>
      <c r="M107" s="666">
        <v>7270.7599999999984</v>
      </c>
    </row>
    <row r="108" spans="1:13" ht="14.4" customHeight="1" x14ac:dyDescent="0.3">
      <c r="A108" s="661" t="s">
        <v>1070</v>
      </c>
      <c r="B108" s="662" t="s">
        <v>1022</v>
      </c>
      <c r="C108" s="662" t="s">
        <v>1095</v>
      </c>
      <c r="D108" s="662" t="s">
        <v>1023</v>
      </c>
      <c r="E108" s="662" t="s">
        <v>1096</v>
      </c>
      <c r="F108" s="665"/>
      <c r="G108" s="665"/>
      <c r="H108" s="678">
        <v>0</v>
      </c>
      <c r="I108" s="665">
        <v>2</v>
      </c>
      <c r="J108" s="665">
        <v>118.54</v>
      </c>
      <c r="K108" s="678">
        <v>1</v>
      </c>
      <c r="L108" s="665">
        <v>2</v>
      </c>
      <c r="M108" s="666">
        <v>118.54</v>
      </c>
    </row>
    <row r="109" spans="1:13" ht="14.4" customHeight="1" x14ac:dyDescent="0.3">
      <c r="A109" s="661" t="s">
        <v>1070</v>
      </c>
      <c r="B109" s="662" t="s">
        <v>1022</v>
      </c>
      <c r="C109" s="662" t="s">
        <v>1462</v>
      </c>
      <c r="D109" s="662" t="s">
        <v>1023</v>
      </c>
      <c r="E109" s="662" t="s">
        <v>1463</v>
      </c>
      <c r="F109" s="665">
        <v>1</v>
      </c>
      <c r="G109" s="665">
        <v>0</v>
      </c>
      <c r="H109" s="678"/>
      <c r="I109" s="665"/>
      <c r="J109" s="665"/>
      <c r="K109" s="678"/>
      <c r="L109" s="665">
        <v>1</v>
      </c>
      <c r="M109" s="666">
        <v>0</v>
      </c>
    </row>
    <row r="110" spans="1:13" ht="14.4" customHeight="1" x14ac:dyDescent="0.3">
      <c r="A110" s="661" t="s">
        <v>1070</v>
      </c>
      <c r="B110" s="662" t="s">
        <v>1022</v>
      </c>
      <c r="C110" s="662" t="s">
        <v>1097</v>
      </c>
      <c r="D110" s="662" t="s">
        <v>1023</v>
      </c>
      <c r="E110" s="662" t="s">
        <v>1098</v>
      </c>
      <c r="F110" s="665">
        <v>5</v>
      </c>
      <c r="G110" s="665">
        <v>493.9</v>
      </c>
      <c r="H110" s="678">
        <v>1</v>
      </c>
      <c r="I110" s="665"/>
      <c r="J110" s="665"/>
      <c r="K110" s="678">
        <v>0</v>
      </c>
      <c r="L110" s="665">
        <v>5</v>
      </c>
      <c r="M110" s="666">
        <v>493.9</v>
      </c>
    </row>
    <row r="111" spans="1:13" ht="14.4" customHeight="1" x14ac:dyDescent="0.3">
      <c r="A111" s="661" t="s">
        <v>1070</v>
      </c>
      <c r="B111" s="662" t="s">
        <v>1022</v>
      </c>
      <c r="C111" s="662" t="s">
        <v>766</v>
      </c>
      <c r="D111" s="662" t="s">
        <v>1023</v>
      </c>
      <c r="E111" s="662" t="s">
        <v>1028</v>
      </c>
      <c r="F111" s="665"/>
      <c r="G111" s="665"/>
      <c r="H111" s="678">
        <v>0</v>
      </c>
      <c r="I111" s="665">
        <v>6</v>
      </c>
      <c r="J111" s="665">
        <v>276.42</v>
      </c>
      <c r="K111" s="678">
        <v>1</v>
      </c>
      <c r="L111" s="665">
        <v>6</v>
      </c>
      <c r="M111" s="666">
        <v>276.42</v>
      </c>
    </row>
    <row r="112" spans="1:13" ht="14.4" customHeight="1" x14ac:dyDescent="0.3">
      <c r="A112" s="661" t="s">
        <v>1070</v>
      </c>
      <c r="B112" s="662" t="s">
        <v>1022</v>
      </c>
      <c r="C112" s="662" t="s">
        <v>773</v>
      </c>
      <c r="D112" s="662" t="s">
        <v>1023</v>
      </c>
      <c r="E112" s="662" t="s">
        <v>1029</v>
      </c>
      <c r="F112" s="665"/>
      <c r="G112" s="665"/>
      <c r="H112" s="678">
        <v>0</v>
      </c>
      <c r="I112" s="665">
        <v>10</v>
      </c>
      <c r="J112" s="665">
        <v>1185.4000000000001</v>
      </c>
      <c r="K112" s="678">
        <v>1</v>
      </c>
      <c r="L112" s="665">
        <v>10</v>
      </c>
      <c r="M112" s="666">
        <v>1185.4000000000001</v>
      </c>
    </row>
    <row r="113" spans="1:13" ht="14.4" customHeight="1" x14ac:dyDescent="0.3">
      <c r="A113" s="661" t="s">
        <v>1070</v>
      </c>
      <c r="B113" s="662" t="s">
        <v>1022</v>
      </c>
      <c r="C113" s="662" t="s">
        <v>1101</v>
      </c>
      <c r="D113" s="662" t="s">
        <v>1023</v>
      </c>
      <c r="E113" s="662" t="s">
        <v>1102</v>
      </c>
      <c r="F113" s="665">
        <v>18</v>
      </c>
      <c r="G113" s="665">
        <v>1422.5399999999997</v>
      </c>
      <c r="H113" s="678">
        <v>1</v>
      </c>
      <c r="I113" s="665"/>
      <c r="J113" s="665"/>
      <c r="K113" s="678">
        <v>0</v>
      </c>
      <c r="L113" s="665">
        <v>18</v>
      </c>
      <c r="M113" s="666">
        <v>1422.5399999999997</v>
      </c>
    </row>
    <row r="114" spans="1:13" ht="14.4" customHeight="1" x14ac:dyDescent="0.3">
      <c r="A114" s="661" t="s">
        <v>1070</v>
      </c>
      <c r="B114" s="662" t="s">
        <v>1022</v>
      </c>
      <c r="C114" s="662" t="s">
        <v>1089</v>
      </c>
      <c r="D114" s="662" t="s">
        <v>1090</v>
      </c>
      <c r="E114" s="662" t="s">
        <v>1091</v>
      </c>
      <c r="F114" s="665"/>
      <c r="G114" s="665"/>
      <c r="H114" s="678">
        <v>0</v>
      </c>
      <c r="I114" s="665">
        <v>67</v>
      </c>
      <c r="J114" s="665">
        <v>7942.1799999999985</v>
      </c>
      <c r="K114" s="678">
        <v>1</v>
      </c>
      <c r="L114" s="665">
        <v>67</v>
      </c>
      <c r="M114" s="666">
        <v>7942.1799999999985</v>
      </c>
    </row>
    <row r="115" spans="1:13" ht="14.4" customHeight="1" x14ac:dyDescent="0.3">
      <c r="A115" s="661" t="s">
        <v>1070</v>
      </c>
      <c r="B115" s="662" t="s">
        <v>1022</v>
      </c>
      <c r="C115" s="662" t="s">
        <v>1092</v>
      </c>
      <c r="D115" s="662" t="s">
        <v>1093</v>
      </c>
      <c r="E115" s="662" t="s">
        <v>1094</v>
      </c>
      <c r="F115" s="665"/>
      <c r="G115" s="665"/>
      <c r="H115" s="678">
        <v>0</v>
      </c>
      <c r="I115" s="665">
        <v>5</v>
      </c>
      <c r="J115" s="665">
        <v>296.35000000000002</v>
      </c>
      <c r="K115" s="678">
        <v>1</v>
      </c>
      <c r="L115" s="665">
        <v>5</v>
      </c>
      <c r="M115" s="666">
        <v>296.35000000000002</v>
      </c>
    </row>
    <row r="116" spans="1:13" ht="14.4" customHeight="1" x14ac:dyDescent="0.3">
      <c r="A116" s="661" t="s">
        <v>1070</v>
      </c>
      <c r="B116" s="662" t="s">
        <v>1022</v>
      </c>
      <c r="C116" s="662" t="s">
        <v>780</v>
      </c>
      <c r="D116" s="662" t="s">
        <v>781</v>
      </c>
      <c r="E116" s="662" t="s">
        <v>1026</v>
      </c>
      <c r="F116" s="665"/>
      <c r="G116" s="665"/>
      <c r="H116" s="678">
        <v>0</v>
      </c>
      <c r="I116" s="665">
        <v>5</v>
      </c>
      <c r="J116" s="665">
        <v>230.35000000000002</v>
      </c>
      <c r="K116" s="678">
        <v>1</v>
      </c>
      <c r="L116" s="665">
        <v>5</v>
      </c>
      <c r="M116" s="666">
        <v>230.35000000000002</v>
      </c>
    </row>
    <row r="117" spans="1:13" ht="14.4" customHeight="1" x14ac:dyDescent="0.3">
      <c r="A117" s="661" t="s">
        <v>1070</v>
      </c>
      <c r="B117" s="662" t="s">
        <v>1022</v>
      </c>
      <c r="C117" s="662" t="s">
        <v>1149</v>
      </c>
      <c r="D117" s="662" t="s">
        <v>1150</v>
      </c>
      <c r="E117" s="662" t="s">
        <v>1102</v>
      </c>
      <c r="F117" s="665">
        <v>11</v>
      </c>
      <c r="G117" s="665">
        <v>869.33</v>
      </c>
      <c r="H117" s="678">
        <v>1</v>
      </c>
      <c r="I117" s="665"/>
      <c r="J117" s="665"/>
      <c r="K117" s="678">
        <v>0</v>
      </c>
      <c r="L117" s="665">
        <v>11</v>
      </c>
      <c r="M117" s="666">
        <v>869.33</v>
      </c>
    </row>
    <row r="118" spans="1:13" ht="14.4" customHeight="1" x14ac:dyDescent="0.3">
      <c r="A118" s="661" t="s">
        <v>1070</v>
      </c>
      <c r="B118" s="662" t="s">
        <v>1022</v>
      </c>
      <c r="C118" s="662" t="s">
        <v>1464</v>
      </c>
      <c r="D118" s="662" t="s">
        <v>784</v>
      </c>
      <c r="E118" s="662" t="s">
        <v>1465</v>
      </c>
      <c r="F118" s="665">
        <v>1</v>
      </c>
      <c r="G118" s="665">
        <v>0</v>
      </c>
      <c r="H118" s="678"/>
      <c r="I118" s="665"/>
      <c r="J118" s="665"/>
      <c r="K118" s="678"/>
      <c r="L118" s="665">
        <v>1</v>
      </c>
      <c r="M118" s="666">
        <v>0</v>
      </c>
    </row>
    <row r="119" spans="1:13" ht="14.4" customHeight="1" x14ac:dyDescent="0.3">
      <c r="A119" s="661" t="s">
        <v>1070</v>
      </c>
      <c r="B119" s="662" t="s">
        <v>1030</v>
      </c>
      <c r="C119" s="662" t="s">
        <v>1440</v>
      </c>
      <c r="D119" s="662" t="s">
        <v>1441</v>
      </c>
      <c r="E119" s="662" t="s">
        <v>1442</v>
      </c>
      <c r="F119" s="665"/>
      <c r="G119" s="665"/>
      <c r="H119" s="678">
        <v>0</v>
      </c>
      <c r="I119" s="665">
        <v>1</v>
      </c>
      <c r="J119" s="665">
        <v>111.22</v>
      </c>
      <c r="K119" s="678">
        <v>1</v>
      </c>
      <c r="L119" s="665">
        <v>1</v>
      </c>
      <c r="M119" s="666">
        <v>111.22</v>
      </c>
    </row>
    <row r="120" spans="1:13" ht="14.4" customHeight="1" x14ac:dyDescent="0.3">
      <c r="A120" s="661" t="s">
        <v>1070</v>
      </c>
      <c r="B120" s="662" t="s">
        <v>1033</v>
      </c>
      <c r="C120" s="662" t="s">
        <v>1470</v>
      </c>
      <c r="D120" s="662" t="s">
        <v>760</v>
      </c>
      <c r="E120" s="662" t="s">
        <v>1471</v>
      </c>
      <c r="F120" s="665"/>
      <c r="G120" s="665"/>
      <c r="H120" s="678"/>
      <c r="I120" s="665">
        <v>1</v>
      </c>
      <c r="J120" s="665">
        <v>0</v>
      </c>
      <c r="K120" s="678"/>
      <c r="L120" s="665">
        <v>1</v>
      </c>
      <c r="M120" s="666">
        <v>0</v>
      </c>
    </row>
    <row r="121" spans="1:13" ht="14.4" customHeight="1" x14ac:dyDescent="0.3">
      <c r="A121" s="661" t="s">
        <v>1070</v>
      </c>
      <c r="B121" s="662" t="s">
        <v>1033</v>
      </c>
      <c r="C121" s="662" t="s">
        <v>1282</v>
      </c>
      <c r="D121" s="662" t="s">
        <v>1283</v>
      </c>
      <c r="E121" s="662" t="s">
        <v>1284</v>
      </c>
      <c r="F121" s="665">
        <v>3</v>
      </c>
      <c r="G121" s="665">
        <v>133.38</v>
      </c>
      <c r="H121" s="678">
        <v>1</v>
      </c>
      <c r="I121" s="665"/>
      <c r="J121" s="665"/>
      <c r="K121" s="678">
        <v>0</v>
      </c>
      <c r="L121" s="665">
        <v>3</v>
      </c>
      <c r="M121" s="666">
        <v>133.38</v>
      </c>
    </row>
    <row r="122" spans="1:13" ht="14.4" customHeight="1" x14ac:dyDescent="0.3">
      <c r="A122" s="661" t="s">
        <v>1070</v>
      </c>
      <c r="B122" s="662" t="s">
        <v>1662</v>
      </c>
      <c r="C122" s="662" t="s">
        <v>1437</v>
      </c>
      <c r="D122" s="662" t="s">
        <v>1438</v>
      </c>
      <c r="E122" s="662" t="s">
        <v>1439</v>
      </c>
      <c r="F122" s="665">
        <v>1</v>
      </c>
      <c r="G122" s="665">
        <v>4.7</v>
      </c>
      <c r="H122" s="678">
        <v>1</v>
      </c>
      <c r="I122" s="665"/>
      <c r="J122" s="665"/>
      <c r="K122" s="678">
        <v>0</v>
      </c>
      <c r="L122" s="665">
        <v>1</v>
      </c>
      <c r="M122" s="666">
        <v>4.7</v>
      </c>
    </row>
    <row r="123" spans="1:13" ht="14.4" customHeight="1" x14ac:dyDescent="0.3">
      <c r="A123" s="661" t="s">
        <v>1070</v>
      </c>
      <c r="B123" s="662" t="s">
        <v>1663</v>
      </c>
      <c r="C123" s="662" t="s">
        <v>1445</v>
      </c>
      <c r="D123" s="662" t="s">
        <v>1191</v>
      </c>
      <c r="E123" s="662" t="s">
        <v>1192</v>
      </c>
      <c r="F123" s="665"/>
      <c r="G123" s="665"/>
      <c r="H123" s="678">
        <v>0</v>
      </c>
      <c r="I123" s="665">
        <v>1</v>
      </c>
      <c r="J123" s="665">
        <v>170.32</v>
      </c>
      <c r="K123" s="678">
        <v>1</v>
      </c>
      <c r="L123" s="665">
        <v>1</v>
      </c>
      <c r="M123" s="666">
        <v>170.32</v>
      </c>
    </row>
    <row r="124" spans="1:13" ht="14.4" customHeight="1" x14ac:dyDescent="0.3">
      <c r="A124" s="661" t="s">
        <v>1070</v>
      </c>
      <c r="B124" s="662" t="s">
        <v>1668</v>
      </c>
      <c r="C124" s="662" t="s">
        <v>1338</v>
      </c>
      <c r="D124" s="662" t="s">
        <v>1339</v>
      </c>
      <c r="E124" s="662" t="s">
        <v>1340</v>
      </c>
      <c r="F124" s="665"/>
      <c r="G124" s="665"/>
      <c r="H124" s="678">
        <v>0</v>
      </c>
      <c r="I124" s="665">
        <v>2</v>
      </c>
      <c r="J124" s="665">
        <v>267.88</v>
      </c>
      <c r="K124" s="678">
        <v>1</v>
      </c>
      <c r="L124" s="665">
        <v>2</v>
      </c>
      <c r="M124" s="666">
        <v>267.88</v>
      </c>
    </row>
    <row r="125" spans="1:13" ht="14.4" customHeight="1" x14ac:dyDescent="0.3">
      <c r="A125" s="661" t="s">
        <v>1071</v>
      </c>
      <c r="B125" s="662" t="s">
        <v>1030</v>
      </c>
      <c r="C125" s="662" t="s">
        <v>791</v>
      </c>
      <c r="D125" s="662" t="s">
        <v>1031</v>
      </c>
      <c r="E125" s="662" t="s">
        <v>1032</v>
      </c>
      <c r="F125" s="665"/>
      <c r="G125" s="665"/>
      <c r="H125" s="678">
        <v>0</v>
      </c>
      <c r="I125" s="665">
        <v>1</v>
      </c>
      <c r="J125" s="665">
        <v>154.36000000000001</v>
      </c>
      <c r="K125" s="678">
        <v>1</v>
      </c>
      <c r="L125" s="665">
        <v>1</v>
      </c>
      <c r="M125" s="666">
        <v>154.36000000000001</v>
      </c>
    </row>
    <row r="126" spans="1:13" ht="14.4" customHeight="1" x14ac:dyDescent="0.3">
      <c r="A126" s="661" t="s">
        <v>1071</v>
      </c>
      <c r="B126" s="662" t="s">
        <v>1666</v>
      </c>
      <c r="C126" s="662" t="s">
        <v>1502</v>
      </c>
      <c r="D126" s="662" t="s">
        <v>1503</v>
      </c>
      <c r="E126" s="662" t="s">
        <v>1177</v>
      </c>
      <c r="F126" s="665"/>
      <c r="G126" s="665"/>
      <c r="H126" s="678">
        <v>0</v>
      </c>
      <c r="I126" s="665">
        <v>1</v>
      </c>
      <c r="J126" s="665">
        <v>207.45</v>
      </c>
      <c r="K126" s="678">
        <v>1</v>
      </c>
      <c r="L126" s="665">
        <v>1</v>
      </c>
      <c r="M126" s="666">
        <v>207.45</v>
      </c>
    </row>
    <row r="127" spans="1:13" ht="14.4" customHeight="1" x14ac:dyDescent="0.3">
      <c r="A127" s="661" t="s">
        <v>1072</v>
      </c>
      <c r="B127" s="662" t="s">
        <v>1022</v>
      </c>
      <c r="C127" s="662" t="s">
        <v>1081</v>
      </c>
      <c r="D127" s="662" t="s">
        <v>1023</v>
      </c>
      <c r="E127" s="662" t="s">
        <v>1082</v>
      </c>
      <c r="F127" s="665"/>
      <c r="G127" s="665"/>
      <c r="H127" s="678"/>
      <c r="I127" s="665">
        <v>1</v>
      </c>
      <c r="J127" s="665">
        <v>0</v>
      </c>
      <c r="K127" s="678"/>
      <c r="L127" s="665">
        <v>1</v>
      </c>
      <c r="M127" s="666">
        <v>0</v>
      </c>
    </row>
    <row r="128" spans="1:13" ht="14.4" customHeight="1" x14ac:dyDescent="0.3">
      <c r="A128" s="661" t="s">
        <v>1072</v>
      </c>
      <c r="B128" s="662" t="s">
        <v>1022</v>
      </c>
      <c r="C128" s="662" t="s">
        <v>783</v>
      </c>
      <c r="D128" s="662" t="s">
        <v>784</v>
      </c>
      <c r="E128" s="662" t="s">
        <v>1025</v>
      </c>
      <c r="F128" s="665"/>
      <c r="G128" s="665"/>
      <c r="H128" s="678">
        <v>0</v>
      </c>
      <c r="I128" s="665">
        <v>2</v>
      </c>
      <c r="J128" s="665">
        <v>197.56</v>
      </c>
      <c r="K128" s="678">
        <v>1</v>
      </c>
      <c r="L128" s="665">
        <v>2</v>
      </c>
      <c r="M128" s="666">
        <v>197.56</v>
      </c>
    </row>
    <row r="129" spans="1:13" ht="14.4" customHeight="1" x14ac:dyDescent="0.3">
      <c r="A129" s="661" t="s">
        <v>1072</v>
      </c>
      <c r="B129" s="662" t="s">
        <v>1022</v>
      </c>
      <c r="C129" s="662" t="s">
        <v>786</v>
      </c>
      <c r="D129" s="662" t="s">
        <v>787</v>
      </c>
      <c r="E129" s="662" t="s">
        <v>1027</v>
      </c>
      <c r="F129" s="665"/>
      <c r="G129" s="665"/>
      <c r="H129" s="678">
        <v>0</v>
      </c>
      <c r="I129" s="665">
        <v>3</v>
      </c>
      <c r="J129" s="665">
        <v>237.09</v>
      </c>
      <c r="K129" s="678">
        <v>1</v>
      </c>
      <c r="L129" s="665">
        <v>3</v>
      </c>
      <c r="M129" s="666">
        <v>237.09</v>
      </c>
    </row>
    <row r="130" spans="1:13" ht="14.4" customHeight="1" x14ac:dyDescent="0.3">
      <c r="A130" s="661" t="s">
        <v>1072</v>
      </c>
      <c r="B130" s="662" t="s">
        <v>1022</v>
      </c>
      <c r="C130" s="662" t="s">
        <v>1095</v>
      </c>
      <c r="D130" s="662" t="s">
        <v>1023</v>
      </c>
      <c r="E130" s="662" t="s">
        <v>1096</v>
      </c>
      <c r="F130" s="665"/>
      <c r="G130" s="665"/>
      <c r="H130" s="678">
        <v>0</v>
      </c>
      <c r="I130" s="665">
        <v>1</v>
      </c>
      <c r="J130" s="665">
        <v>59.27</v>
      </c>
      <c r="K130" s="678">
        <v>1</v>
      </c>
      <c r="L130" s="665">
        <v>1</v>
      </c>
      <c r="M130" s="666">
        <v>59.27</v>
      </c>
    </row>
    <row r="131" spans="1:13" ht="14.4" customHeight="1" x14ac:dyDescent="0.3">
      <c r="A131" s="661" t="s">
        <v>1072</v>
      </c>
      <c r="B131" s="662" t="s">
        <v>1022</v>
      </c>
      <c r="C131" s="662" t="s">
        <v>1101</v>
      </c>
      <c r="D131" s="662" t="s">
        <v>1023</v>
      </c>
      <c r="E131" s="662" t="s">
        <v>1102</v>
      </c>
      <c r="F131" s="665">
        <v>1</v>
      </c>
      <c r="G131" s="665">
        <v>79.03</v>
      </c>
      <c r="H131" s="678">
        <v>1</v>
      </c>
      <c r="I131" s="665"/>
      <c r="J131" s="665"/>
      <c r="K131" s="678">
        <v>0</v>
      </c>
      <c r="L131" s="665">
        <v>1</v>
      </c>
      <c r="M131" s="666">
        <v>79.03</v>
      </c>
    </row>
    <row r="132" spans="1:13" ht="14.4" customHeight="1" x14ac:dyDescent="0.3">
      <c r="A132" s="661" t="s">
        <v>1072</v>
      </c>
      <c r="B132" s="662" t="s">
        <v>1022</v>
      </c>
      <c r="C132" s="662" t="s">
        <v>1089</v>
      </c>
      <c r="D132" s="662" t="s">
        <v>1090</v>
      </c>
      <c r="E132" s="662" t="s">
        <v>1091</v>
      </c>
      <c r="F132" s="665"/>
      <c r="G132" s="665"/>
      <c r="H132" s="678">
        <v>0</v>
      </c>
      <c r="I132" s="665">
        <v>3</v>
      </c>
      <c r="J132" s="665">
        <v>355.62</v>
      </c>
      <c r="K132" s="678">
        <v>1</v>
      </c>
      <c r="L132" s="665">
        <v>3</v>
      </c>
      <c r="M132" s="666">
        <v>355.62</v>
      </c>
    </row>
    <row r="133" spans="1:13" ht="14.4" customHeight="1" x14ac:dyDescent="0.3">
      <c r="A133" s="661" t="s">
        <v>1072</v>
      </c>
      <c r="B133" s="662" t="s">
        <v>1022</v>
      </c>
      <c r="C133" s="662" t="s">
        <v>1092</v>
      </c>
      <c r="D133" s="662" t="s">
        <v>1093</v>
      </c>
      <c r="E133" s="662" t="s">
        <v>1094</v>
      </c>
      <c r="F133" s="665"/>
      <c r="G133" s="665"/>
      <c r="H133" s="678">
        <v>0</v>
      </c>
      <c r="I133" s="665">
        <v>5</v>
      </c>
      <c r="J133" s="665">
        <v>296.35000000000002</v>
      </c>
      <c r="K133" s="678">
        <v>1</v>
      </c>
      <c r="L133" s="665">
        <v>5</v>
      </c>
      <c r="M133" s="666">
        <v>296.35000000000002</v>
      </c>
    </row>
    <row r="134" spans="1:13" ht="14.4" customHeight="1" x14ac:dyDescent="0.3">
      <c r="A134" s="661" t="s">
        <v>1072</v>
      </c>
      <c r="B134" s="662" t="s">
        <v>1022</v>
      </c>
      <c r="C134" s="662" t="s">
        <v>780</v>
      </c>
      <c r="D134" s="662" t="s">
        <v>781</v>
      </c>
      <c r="E134" s="662" t="s">
        <v>1026</v>
      </c>
      <c r="F134" s="665"/>
      <c r="G134" s="665"/>
      <c r="H134" s="678">
        <v>0</v>
      </c>
      <c r="I134" s="665">
        <v>12</v>
      </c>
      <c r="J134" s="665">
        <v>552.84</v>
      </c>
      <c r="K134" s="678">
        <v>1</v>
      </c>
      <c r="L134" s="665">
        <v>12</v>
      </c>
      <c r="M134" s="666">
        <v>552.84</v>
      </c>
    </row>
    <row r="135" spans="1:13" ht="14.4" customHeight="1" x14ac:dyDescent="0.3">
      <c r="A135" s="661" t="s">
        <v>1072</v>
      </c>
      <c r="B135" s="662" t="s">
        <v>1022</v>
      </c>
      <c r="C135" s="662" t="s">
        <v>1149</v>
      </c>
      <c r="D135" s="662" t="s">
        <v>1150</v>
      </c>
      <c r="E135" s="662" t="s">
        <v>1102</v>
      </c>
      <c r="F135" s="665">
        <v>3</v>
      </c>
      <c r="G135" s="665">
        <v>237.09</v>
      </c>
      <c r="H135" s="678">
        <v>1</v>
      </c>
      <c r="I135" s="665"/>
      <c r="J135" s="665"/>
      <c r="K135" s="678">
        <v>0</v>
      </c>
      <c r="L135" s="665">
        <v>3</v>
      </c>
      <c r="M135" s="666">
        <v>237.09</v>
      </c>
    </row>
    <row r="136" spans="1:13" ht="14.4" customHeight="1" x14ac:dyDescent="0.3">
      <c r="A136" s="661" t="s">
        <v>1073</v>
      </c>
      <c r="B136" s="662" t="s">
        <v>1652</v>
      </c>
      <c r="C136" s="662" t="s">
        <v>1553</v>
      </c>
      <c r="D136" s="662" t="s">
        <v>1291</v>
      </c>
      <c r="E136" s="662" t="s">
        <v>1554</v>
      </c>
      <c r="F136" s="665"/>
      <c r="G136" s="665"/>
      <c r="H136" s="678">
        <v>0</v>
      </c>
      <c r="I136" s="665">
        <v>3</v>
      </c>
      <c r="J136" s="665">
        <v>86.429999999999993</v>
      </c>
      <c r="K136" s="678">
        <v>1</v>
      </c>
      <c r="L136" s="665">
        <v>3</v>
      </c>
      <c r="M136" s="666">
        <v>86.429999999999993</v>
      </c>
    </row>
    <row r="137" spans="1:13" ht="14.4" customHeight="1" x14ac:dyDescent="0.3">
      <c r="A137" s="661" t="s">
        <v>1073</v>
      </c>
      <c r="B137" s="662" t="s">
        <v>1022</v>
      </c>
      <c r="C137" s="662" t="s">
        <v>1261</v>
      </c>
      <c r="D137" s="662" t="s">
        <v>1023</v>
      </c>
      <c r="E137" s="662" t="s">
        <v>1262</v>
      </c>
      <c r="F137" s="665"/>
      <c r="G137" s="665"/>
      <c r="H137" s="678"/>
      <c r="I137" s="665">
        <v>16</v>
      </c>
      <c r="J137" s="665">
        <v>0</v>
      </c>
      <c r="K137" s="678"/>
      <c r="L137" s="665">
        <v>16</v>
      </c>
      <c r="M137" s="666">
        <v>0</v>
      </c>
    </row>
    <row r="138" spans="1:13" ht="14.4" customHeight="1" x14ac:dyDescent="0.3">
      <c r="A138" s="661" t="s">
        <v>1073</v>
      </c>
      <c r="B138" s="662" t="s">
        <v>1022</v>
      </c>
      <c r="C138" s="662" t="s">
        <v>1380</v>
      </c>
      <c r="D138" s="662" t="s">
        <v>1023</v>
      </c>
      <c r="E138" s="662" t="s">
        <v>1381</v>
      </c>
      <c r="F138" s="665"/>
      <c r="G138" s="665"/>
      <c r="H138" s="678">
        <v>0</v>
      </c>
      <c r="I138" s="665">
        <v>5</v>
      </c>
      <c r="J138" s="665">
        <v>347.75</v>
      </c>
      <c r="K138" s="678">
        <v>1</v>
      </c>
      <c r="L138" s="665">
        <v>5</v>
      </c>
      <c r="M138" s="666">
        <v>347.75</v>
      </c>
    </row>
    <row r="139" spans="1:13" ht="14.4" customHeight="1" x14ac:dyDescent="0.3">
      <c r="A139" s="661" t="s">
        <v>1073</v>
      </c>
      <c r="B139" s="662" t="s">
        <v>1022</v>
      </c>
      <c r="C139" s="662" t="s">
        <v>1081</v>
      </c>
      <c r="D139" s="662" t="s">
        <v>1023</v>
      </c>
      <c r="E139" s="662" t="s">
        <v>1082</v>
      </c>
      <c r="F139" s="665"/>
      <c r="G139" s="665"/>
      <c r="H139" s="678"/>
      <c r="I139" s="665">
        <v>9</v>
      </c>
      <c r="J139" s="665">
        <v>0</v>
      </c>
      <c r="K139" s="678"/>
      <c r="L139" s="665">
        <v>9</v>
      </c>
      <c r="M139" s="666">
        <v>0</v>
      </c>
    </row>
    <row r="140" spans="1:13" ht="14.4" customHeight="1" x14ac:dyDescent="0.3">
      <c r="A140" s="661" t="s">
        <v>1073</v>
      </c>
      <c r="B140" s="662" t="s">
        <v>1022</v>
      </c>
      <c r="C140" s="662" t="s">
        <v>769</v>
      </c>
      <c r="D140" s="662" t="s">
        <v>1023</v>
      </c>
      <c r="E140" s="662" t="s">
        <v>1024</v>
      </c>
      <c r="F140" s="665"/>
      <c r="G140" s="665"/>
      <c r="H140" s="678">
        <v>0</v>
      </c>
      <c r="I140" s="665">
        <v>3</v>
      </c>
      <c r="J140" s="665">
        <v>265.53000000000003</v>
      </c>
      <c r="K140" s="678">
        <v>1</v>
      </c>
      <c r="L140" s="665">
        <v>3</v>
      </c>
      <c r="M140" s="666">
        <v>265.53000000000003</v>
      </c>
    </row>
    <row r="141" spans="1:13" ht="14.4" customHeight="1" x14ac:dyDescent="0.3">
      <c r="A141" s="661" t="s">
        <v>1073</v>
      </c>
      <c r="B141" s="662" t="s">
        <v>1022</v>
      </c>
      <c r="C141" s="662" t="s">
        <v>1083</v>
      </c>
      <c r="D141" s="662" t="s">
        <v>1023</v>
      </c>
      <c r="E141" s="662" t="s">
        <v>1084</v>
      </c>
      <c r="F141" s="665">
        <v>11</v>
      </c>
      <c r="G141" s="665">
        <v>0</v>
      </c>
      <c r="H141" s="678"/>
      <c r="I141" s="665"/>
      <c r="J141" s="665"/>
      <c r="K141" s="678"/>
      <c r="L141" s="665">
        <v>11</v>
      </c>
      <c r="M141" s="666">
        <v>0</v>
      </c>
    </row>
    <row r="142" spans="1:13" ht="14.4" customHeight="1" x14ac:dyDescent="0.3">
      <c r="A142" s="661" t="s">
        <v>1073</v>
      </c>
      <c r="B142" s="662" t="s">
        <v>1022</v>
      </c>
      <c r="C142" s="662" t="s">
        <v>1085</v>
      </c>
      <c r="D142" s="662" t="s">
        <v>1023</v>
      </c>
      <c r="E142" s="662" t="s">
        <v>1086</v>
      </c>
      <c r="F142" s="665"/>
      <c r="G142" s="665"/>
      <c r="H142" s="678"/>
      <c r="I142" s="665">
        <v>10</v>
      </c>
      <c r="J142" s="665">
        <v>0</v>
      </c>
      <c r="K142" s="678"/>
      <c r="L142" s="665">
        <v>10</v>
      </c>
      <c r="M142" s="666">
        <v>0</v>
      </c>
    </row>
    <row r="143" spans="1:13" ht="14.4" customHeight="1" x14ac:dyDescent="0.3">
      <c r="A143" s="661" t="s">
        <v>1073</v>
      </c>
      <c r="B143" s="662" t="s">
        <v>1022</v>
      </c>
      <c r="C143" s="662" t="s">
        <v>1087</v>
      </c>
      <c r="D143" s="662" t="s">
        <v>1023</v>
      </c>
      <c r="E143" s="662" t="s">
        <v>1088</v>
      </c>
      <c r="F143" s="665"/>
      <c r="G143" s="665"/>
      <c r="H143" s="678">
        <v>0</v>
      </c>
      <c r="I143" s="665">
        <v>1</v>
      </c>
      <c r="J143" s="665">
        <v>108.26</v>
      </c>
      <c r="K143" s="678">
        <v>1</v>
      </c>
      <c r="L143" s="665">
        <v>1</v>
      </c>
      <c r="M143" s="666">
        <v>108.26</v>
      </c>
    </row>
    <row r="144" spans="1:13" ht="14.4" customHeight="1" x14ac:dyDescent="0.3">
      <c r="A144" s="661" t="s">
        <v>1073</v>
      </c>
      <c r="B144" s="662" t="s">
        <v>1022</v>
      </c>
      <c r="C144" s="662" t="s">
        <v>783</v>
      </c>
      <c r="D144" s="662" t="s">
        <v>784</v>
      </c>
      <c r="E144" s="662" t="s">
        <v>1025</v>
      </c>
      <c r="F144" s="665"/>
      <c r="G144" s="665"/>
      <c r="H144" s="678">
        <v>0</v>
      </c>
      <c r="I144" s="665">
        <v>77</v>
      </c>
      <c r="J144" s="665">
        <v>7606.0599999999986</v>
      </c>
      <c r="K144" s="678">
        <v>1</v>
      </c>
      <c r="L144" s="665">
        <v>77</v>
      </c>
      <c r="M144" s="666">
        <v>7606.0599999999986</v>
      </c>
    </row>
    <row r="145" spans="1:13" ht="14.4" customHeight="1" x14ac:dyDescent="0.3">
      <c r="A145" s="661" t="s">
        <v>1073</v>
      </c>
      <c r="B145" s="662" t="s">
        <v>1022</v>
      </c>
      <c r="C145" s="662" t="s">
        <v>786</v>
      </c>
      <c r="D145" s="662" t="s">
        <v>787</v>
      </c>
      <c r="E145" s="662" t="s">
        <v>1027</v>
      </c>
      <c r="F145" s="665"/>
      <c r="G145" s="665"/>
      <c r="H145" s="678">
        <v>0</v>
      </c>
      <c r="I145" s="665">
        <v>124</v>
      </c>
      <c r="J145" s="665">
        <v>9799.7199999999993</v>
      </c>
      <c r="K145" s="678">
        <v>1</v>
      </c>
      <c r="L145" s="665">
        <v>124</v>
      </c>
      <c r="M145" s="666">
        <v>9799.7199999999993</v>
      </c>
    </row>
    <row r="146" spans="1:13" ht="14.4" customHeight="1" x14ac:dyDescent="0.3">
      <c r="A146" s="661" t="s">
        <v>1073</v>
      </c>
      <c r="B146" s="662" t="s">
        <v>1022</v>
      </c>
      <c r="C146" s="662" t="s">
        <v>1549</v>
      </c>
      <c r="D146" s="662" t="s">
        <v>1093</v>
      </c>
      <c r="E146" s="662" t="s">
        <v>1550</v>
      </c>
      <c r="F146" s="665"/>
      <c r="G146" s="665"/>
      <c r="H146" s="678">
        <v>0</v>
      </c>
      <c r="I146" s="665">
        <v>1</v>
      </c>
      <c r="J146" s="665">
        <v>62.24</v>
      </c>
      <c r="K146" s="678">
        <v>1</v>
      </c>
      <c r="L146" s="665">
        <v>1</v>
      </c>
      <c r="M146" s="666">
        <v>62.24</v>
      </c>
    </row>
    <row r="147" spans="1:13" ht="14.4" customHeight="1" x14ac:dyDescent="0.3">
      <c r="A147" s="661" t="s">
        <v>1073</v>
      </c>
      <c r="B147" s="662" t="s">
        <v>1022</v>
      </c>
      <c r="C147" s="662" t="s">
        <v>1551</v>
      </c>
      <c r="D147" s="662" t="s">
        <v>784</v>
      </c>
      <c r="E147" s="662" t="s">
        <v>785</v>
      </c>
      <c r="F147" s="665"/>
      <c r="G147" s="665"/>
      <c r="H147" s="678">
        <v>0</v>
      </c>
      <c r="I147" s="665">
        <v>3</v>
      </c>
      <c r="J147" s="665">
        <v>311.21999999999997</v>
      </c>
      <c r="K147" s="678">
        <v>1</v>
      </c>
      <c r="L147" s="665">
        <v>3</v>
      </c>
      <c r="M147" s="666">
        <v>311.21999999999997</v>
      </c>
    </row>
    <row r="148" spans="1:13" ht="14.4" customHeight="1" x14ac:dyDescent="0.3">
      <c r="A148" s="661" t="s">
        <v>1073</v>
      </c>
      <c r="B148" s="662" t="s">
        <v>1022</v>
      </c>
      <c r="C148" s="662" t="s">
        <v>1095</v>
      </c>
      <c r="D148" s="662" t="s">
        <v>1023</v>
      </c>
      <c r="E148" s="662" t="s">
        <v>1096</v>
      </c>
      <c r="F148" s="665"/>
      <c r="G148" s="665"/>
      <c r="H148" s="678">
        <v>0</v>
      </c>
      <c r="I148" s="665">
        <v>14</v>
      </c>
      <c r="J148" s="665">
        <v>829.78</v>
      </c>
      <c r="K148" s="678">
        <v>1</v>
      </c>
      <c r="L148" s="665">
        <v>14</v>
      </c>
      <c r="M148" s="666">
        <v>829.78</v>
      </c>
    </row>
    <row r="149" spans="1:13" ht="14.4" customHeight="1" x14ac:dyDescent="0.3">
      <c r="A149" s="661" t="s">
        <v>1073</v>
      </c>
      <c r="B149" s="662" t="s">
        <v>1022</v>
      </c>
      <c r="C149" s="662" t="s">
        <v>1097</v>
      </c>
      <c r="D149" s="662" t="s">
        <v>1023</v>
      </c>
      <c r="E149" s="662" t="s">
        <v>1098</v>
      </c>
      <c r="F149" s="665">
        <v>11</v>
      </c>
      <c r="G149" s="665">
        <v>1086.58</v>
      </c>
      <c r="H149" s="678">
        <v>1</v>
      </c>
      <c r="I149" s="665"/>
      <c r="J149" s="665"/>
      <c r="K149" s="678">
        <v>0</v>
      </c>
      <c r="L149" s="665">
        <v>11</v>
      </c>
      <c r="M149" s="666">
        <v>1086.58</v>
      </c>
    </row>
    <row r="150" spans="1:13" ht="14.4" customHeight="1" x14ac:dyDescent="0.3">
      <c r="A150" s="661" t="s">
        <v>1073</v>
      </c>
      <c r="B150" s="662" t="s">
        <v>1022</v>
      </c>
      <c r="C150" s="662" t="s">
        <v>1384</v>
      </c>
      <c r="D150" s="662" t="s">
        <v>1090</v>
      </c>
      <c r="E150" s="662" t="s">
        <v>1385</v>
      </c>
      <c r="F150" s="665"/>
      <c r="G150" s="665"/>
      <c r="H150" s="678">
        <v>0</v>
      </c>
      <c r="I150" s="665">
        <v>9</v>
      </c>
      <c r="J150" s="665">
        <v>1066.8600000000001</v>
      </c>
      <c r="K150" s="678">
        <v>1</v>
      </c>
      <c r="L150" s="665">
        <v>9</v>
      </c>
      <c r="M150" s="666">
        <v>1066.8600000000001</v>
      </c>
    </row>
    <row r="151" spans="1:13" ht="14.4" customHeight="1" x14ac:dyDescent="0.3">
      <c r="A151" s="661" t="s">
        <v>1073</v>
      </c>
      <c r="B151" s="662" t="s">
        <v>1022</v>
      </c>
      <c r="C151" s="662" t="s">
        <v>1263</v>
      </c>
      <c r="D151" s="662" t="s">
        <v>781</v>
      </c>
      <c r="E151" s="662" t="s">
        <v>1264</v>
      </c>
      <c r="F151" s="665"/>
      <c r="G151" s="665"/>
      <c r="H151" s="678">
        <v>0</v>
      </c>
      <c r="I151" s="665">
        <v>1</v>
      </c>
      <c r="J151" s="665">
        <v>46.07</v>
      </c>
      <c r="K151" s="678">
        <v>1</v>
      </c>
      <c r="L151" s="665">
        <v>1</v>
      </c>
      <c r="M151" s="666">
        <v>46.07</v>
      </c>
    </row>
    <row r="152" spans="1:13" ht="14.4" customHeight="1" x14ac:dyDescent="0.3">
      <c r="A152" s="661" t="s">
        <v>1073</v>
      </c>
      <c r="B152" s="662" t="s">
        <v>1022</v>
      </c>
      <c r="C152" s="662" t="s">
        <v>1099</v>
      </c>
      <c r="D152" s="662" t="s">
        <v>787</v>
      </c>
      <c r="E152" s="662" t="s">
        <v>1100</v>
      </c>
      <c r="F152" s="665"/>
      <c r="G152" s="665"/>
      <c r="H152" s="678">
        <v>0</v>
      </c>
      <c r="I152" s="665">
        <v>6</v>
      </c>
      <c r="J152" s="665">
        <v>474.17999999999995</v>
      </c>
      <c r="K152" s="678">
        <v>1</v>
      </c>
      <c r="L152" s="665">
        <v>6</v>
      </c>
      <c r="M152" s="666">
        <v>474.17999999999995</v>
      </c>
    </row>
    <row r="153" spans="1:13" ht="14.4" customHeight="1" x14ac:dyDescent="0.3">
      <c r="A153" s="661" t="s">
        <v>1073</v>
      </c>
      <c r="B153" s="662" t="s">
        <v>1022</v>
      </c>
      <c r="C153" s="662" t="s">
        <v>766</v>
      </c>
      <c r="D153" s="662" t="s">
        <v>1023</v>
      </c>
      <c r="E153" s="662" t="s">
        <v>1028</v>
      </c>
      <c r="F153" s="665"/>
      <c r="G153" s="665"/>
      <c r="H153" s="678">
        <v>0</v>
      </c>
      <c r="I153" s="665">
        <v>3</v>
      </c>
      <c r="J153" s="665">
        <v>138.21</v>
      </c>
      <c r="K153" s="678">
        <v>1</v>
      </c>
      <c r="L153" s="665">
        <v>3</v>
      </c>
      <c r="M153" s="666">
        <v>138.21</v>
      </c>
    </row>
    <row r="154" spans="1:13" ht="14.4" customHeight="1" x14ac:dyDescent="0.3">
      <c r="A154" s="661" t="s">
        <v>1073</v>
      </c>
      <c r="B154" s="662" t="s">
        <v>1022</v>
      </c>
      <c r="C154" s="662" t="s">
        <v>773</v>
      </c>
      <c r="D154" s="662" t="s">
        <v>1023</v>
      </c>
      <c r="E154" s="662" t="s">
        <v>1029</v>
      </c>
      <c r="F154" s="665"/>
      <c r="G154" s="665"/>
      <c r="H154" s="678">
        <v>0</v>
      </c>
      <c r="I154" s="665">
        <v>38</v>
      </c>
      <c r="J154" s="665">
        <v>4504.5199999999995</v>
      </c>
      <c r="K154" s="678">
        <v>1</v>
      </c>
      <c r="L154" s="665">
        <v>38</v>
      </c>
      <c r="M154" s="666">
        <v>4504.5199999999995</v>
      </c>
    </row>
    <row r="155" spans="1:13" ht="14.4" customHeight="1" x14ac:dyDescent="0.3">
      <c r="A155" s="661" t="s">
        <v>1073</v>
      </c>
      <c r="B155" s="662" t="s">
        <v>1022</v>
      </c>
      <c r="C155" s="662" t="s">
        <v>1101</v>
      </c>
      <c r="D155" s="662" t="s">
        <v>1023</v>
      </c>
      <c r="E155" s="662" t="s">
        <v>1102</v>
      </c>
      <c r="F155" s="665">
        <v>43</v>
      </c>
      <c r="G155" s="665">
        <v>3398.2899999999995</v>
      </c>
      <c r="H155" s="678">
        <v>1</v>
      </c>
      <c r="I155" s="665"/>
      <c r="J155" s="665"/>
      <c r="K155" s="678">
        <v>0</v>
      </c>
      <c r="L155" s="665">
        <v>43</v>
      </c>
      <c r="M155" s="666">
        <v>3398.2899999999995</v>
      </c>
    </row>
    <row r="156" spans="1:13" ht="14.4" customHeight="1" x14ac:dyDescent="0.3">
      <c r="A156" s="661" t="s">
        <v>1073</v>
      </c>
      <c r="B156" s="662" t="s">
        <v>1022</v>
      </c>
      <c r="C156" s="662" t="s">
        <v>1089</v>
      </c>
      <c r="D156" s="662" t="s">
        <v>1090</v>
      </c>
      <c r="E156" s="662" t="s">
        <v>1091</v>
      </c>
      <c r="F156" s="665"/>
      <c r="G156" s="665"/>
      <c r="H156" s="678">
        <v>0</v>
      </c>
      <c r="I156" s="665">
        <v>85</v>
      </c>
      <c r="J156" s="665">
        <v>10075.899999999998</v>
      </c>
      <c r="K156" s="678">
        <v>1</v>
      </c>
      <c r="L156" s="665">
        <v>85</v>
      </c>
      <c r="M156" s="666">
        <v>10075.899999999998</v>
      </c>
    </row>
    <row r="157" spans="1:13" ht="14.4" customHeight="1" x14ac:dyDescent="0.3">
      <c r="A157" s="661" t="s">
        <v>1073</v>
      </c>
      <c r="B157" s="662" t="s">
        <v>1022</v>
      </c>
      <c r="C157" s="662" t="s">
        <v>1092</v>
      </c>
      <c r="D157" s="662" t="s">
        <v>1093</v>
      </c>
      <c r="E157" s="662" t="s">
        <v>1094</v>
      </c>
      <c r="F157" s="665"/>
      <c r="G157" s="665"/>
      <c r="H157" s="678">
        <v>0</v>
      </c>
      <c r="I157" s="665">
        <v>15</v>
      </c>
      <c r="J157" s="665">
        <v>889.05</v>
      </c>
      <c r="K157" s="678">
        <v>1</v>
      </c>
      <c r="L157" s="665">
        <v>15</v>
      </c>
      <c r="M157" s="666">
        <v>889.05</v>
      </c>
    </row>
    <row r="158" spans="1:13" ht="14.4" customHeight="1" x14ac:dyDescent="0.3">
      <c r="A158" s="661" t="s">
        <v>1073</v>
      </c>
      <c r="B158" s="662" t="s">
        <v>1022</v>
      </c>
      <c r="C158" s="662" t="s">
        <v>780</v>
      </c>
      <c r="D158" s="662" t="s">
        <v>781</v>
      </c>
      <c r="E158" s="662" t="s">
        <v>1026</v>
      </c>
      <c r="F158" s="665"/>
      <c r="G158" s="665"/>
      <c r="H158" s="678">
        <v>0</v>
      </c>
      <c r="I158" s="665">
        <v>5</v>
      </c>
      <c r="J158" s="665">
        <v>230.35000000000002</v>
      </c>
      <c r="K158" s="678">
        <v>1</v>
      </c>
      <c r="L158" s="665">
        <v>5</v>
      </c>
      <c r="M158" s="666">
        <v>230.35000000000002</v>
      </c>
    </row>
    <row r="159" spans="1:13" ht="14.4" customHeight="1" x14ac:dyDescent="0.3">
      <c r="A159" s="661" t="s">
        <v>1073</v>
      </c>
      <c r="B159" s="662" t="s">
        <v>1022</v>
      </c>
      <c r="C159" s="662" t="s">
        <v>1149</v>
      </c>
      <c r="D159" s="662" t="s">
        <v>1150</v>
      </c>
      <c r="E159" s="662" t="s">
        <v>1102</v>
      </c>
      <c r="F159" s="665">
        <v>16</v>
      </c>
      <c r="G159" s="665">
        <v>1264.48</v>
      </c>
      <c r="H159" s="678">
        <v>1</v>
      </c>
      <c r="I159" s="665"/>
      <c r="J159" s="665"/>
      <c r="K159" s="678">
        <v>0</v>
      </c>
      <c r="L159" s="665">
        <v>16</v>
      </c>
      <c r="M159" s="666">
        <v>1264.48</v>
      </c>
    </row>
    <row r="160" spans="1:13" ht="14.4" customHeight="1" x14ac:dyDescent="0.3">
      <c r="A160" s="661" t="s">
        <v>1073</v>
      </c>
      <c r="B160" s="662" t="s">
        <v>1030</v>
      </c>
      <c r="C160" s="662" t="s">
        <v>791</v>
      </c>
      <c r="D160" s="662" t="s">
        <v>1031</v>
      </c>
      <c r="E160" s="662" t="s">
        <v>1032</v>
      </c>
      <c r="F160" s="665"/>
      <c r="G160" s="665"/>
      <c r="H160" s="678">
        <v>0</v>
      </c>
      <c r="I160" s="665">
        <v>1</v>
      </c>
      <c r="J160" s="665">
        <v>154.36000000000001</v>
      </c>
      <c r="K160" s="678">
        <v>1</v>
      </c>
      <c r="L160" s="665">
        <v>1</v>
      </c>
      <c r="M160" s="666">
        <v>154.36000000000001</v>
      </c>
    </row>
    <row r="161" spans="1:13" ht="14.4" customHeight="1" x14ac:dyDescent="0.3">
      <c r="A161" s="661" t="s">
        <v>1073</v>
      </c>
      <c r="B161" s="662" t="s">
        <v>1033</v>
      </c>
      <c r="C161" s="662" t="s">
        <v>1145</v>
      </c>
      <c r="D161" s="662" t="s">
        <v>760</v>
      </c>
      <c r="E161" s="662" t="s">
        <v>1146</v>
      </c>
      <c r="F161" s="665"/>
      <c r="G161" s="665"/>
      <c r="H161" s="678">
        <v>0</v>
      </c>
      <c r="I161" s="665">
        <v>1</v>
      </c>
      <c r="J161" s="665">
        <v>36.54</v>
      </c>
      <c r="K161" s="678">
        <v>1</v>
      </c>
      <c r="L161" s="665">
        <v>1</v>
      </c>
      <c r="M161" s="666">
        <v>36.54</v>
      </c>
    </row>
    <row r="162" spans="1:13" ht="14.4" customHeight="1" x14ac:dyDescent="0.3">
      <c r="A162" s="661" t="s">
        <v>1073</v>
      </c>
      <c r="B162" s="662" t="s">
        <v>1033</v>
      </c>
      <c r="C162" s="662" t="s">
        <v>1282</v>
      </c>
      <c r="D162" s="662" t="s">
        <v>1283</v>
      </c>
      <c r="E162" s="662" t="s">
        <v>1284</v>
      </c>
      <c r="F162" s="665">
        <v>1</v>
      </c>
      <c r="G162" s="665">
        <v>48.42</v>
      </c>
      <c r="H162" s="678">
        <v>1</v>
      </c>
      <c r="I162" s="665"/>
      <c r="J162" s="665"/>
      <c r="K162" s="678">
        <v>0</v>
      </c>
      <c r="L162" s="665">
        <v>1</v>
      </c>
      <c r="M162" s="666">
        <v>48.42</v>
      </c>
    </row>
    <row r="163" spans="1:13" ht="14.4" customHeight="1" x14ac:dyDescent="0.3">
      <c r="A163" s="661" t="s">
        <v>1073</v>
      </c>
      <c r="B163" s="662" t="s">
        <v>1672</v>
      </c>
      <c r="C163" s="662" t="s">
        <v>1566</v>
      </c>
      <c r="D163" s="662" t="s">
        <v>1567</v>
      </c>
      <c r="E163" s="662" t="s">
        <v>1568</v>
      </c>
      <c r="F163" s="665">
        <v>1</v>
      </c>
      <c r="G163" s="665">
        <v>0</v>
      </c>
      <c r="H163" s="678"/>
      <c r="I163" s="665"/>
      <c r="J163" s="665"/>
      <c r="K163" s="678"/>
      <c r="L163" s="665">
        <v>1</v>
      </c>
      <c r="M163" s="666">
        <v>0</v>
      </c>
    </row>
    <row r="164" spans="1:13" ht="14.4" customHeight="1" x14ac:dyDescent="0.3">
      <c r="A164" s="661" t="s">
        <v>1073</v>
      </c>
      <c r="B164" s="662" t="s">
        <v>1672</v>
      </c>
      <c r="C164" s="662" t="s">
        <v>1569</v>
      </c>
      <c r="D164" s="662" t="s">
        <v>1570</v>
      </c>
      <c r="E164" s="662" t="s">
        <v>1571</v>
      </c>
      <c r="F164" s="665">
        <v>2</v>
      </c>
      <c r="G164" s="665">
        <v>241.54</v>
      </c>
      <c r="H164" s="678">
        <v>1</v>
      </c>
      <c r="I164" s="665"/>
      <c r="J164" s="665"/>
      <c r="K164" s="678">
        <v>0</v>
      </c>
      <c r="L164" s="665">
        <v>2</v>
      </c>
      <c r="M164" s="666">
        <v>241.54</v>
      </c>
    </row>
    <row r="165" spans="1:13" ht="14.4" customHeight="1" x14ac:dyDescent="0.3">
      <c r="A165" s="661" t="s">
        <v>1073</v>
      </c>
      <c r="B165" s="662" t="s">
        <v>1035</v>
      </c>
      <c r="C165" s="662" t="s">
        <v>1520</v>
      </c>
      <c r="D165" s="662" t="s">
        <v>756</v>
      </c>
      <c r="E165" s="662" t="s">
        <v>1521</v>
      </c>
      <c r="F165" s="665"/>
      <c r="G165" s="665"/>
      <c r="H165" s="678">
        <v>0</v>
      </c>
      <c r="I165" s="665">
        <v>1</v>
      </c>
      <c r="J165" s="665">
        <v>207.45</v>
      </c>
      <c r="K165" s="678">
        <v>1</v>
      </c>
      <c r="L165" s="665">
        <v>1</v>
      </c>
      <c r="M165" s="666">
        <v>207.45</v>
      </c>
    </row>
    <row r="166" spans="1:13" ht="14.4" customHeight="1" x14ac:dyDescent="0.3">
      <c r="A166" s="661" t="s">
        <v>1074</v>
      </c>
      <c r="B166" s="662" t="s">
        <v>1660</v>
      </c>
      <c r="C166" s="662" t="s">
        <v>1166</v>
      </c>
      <c r="D166" s="662" t="s">
        <v>1167</v>
      </c>
      <c r="E166" s="662" t="s">
        <v>1122</v>
      </c>
      <c r="F166" s="665"/>
      <c r="G166" s="665"/>
      <c r="H166" s="678">
        <v>0</v>
      </c>
      <c r="I166" s="665">
        <v>1</v>
      </c>
      <c r="J166" s="665">
        <v>196.21</v>
      </c>
      <c r="K166" s="678">
        <v>1</v>
      </c>
      <c r="L166" s="665">
        <v>1</v>
      </c>
      <c r="M166" s="666">
        <v>196.21</v>
      </c>
    </row>
    <row r="167" spans="1:13" ht="14.4" customHeight="1" x14ac:dyDescent="0.3">
      <c r="A167" s="661" t="s">
        <v>1074</v>
      </c>
      <c r="B167" s="662" t="s">
        <v>1660</v>
      </c>
      <c r="C167" s="662" t="s">
        <v>1575</v>
      </c>
      <c r="D167" s="662" t="s">
        <v>1167</v>
      </c>
      <c r="E167" s="662" t="s">
        <v>1576</v>
      </c>
      <c r="F167" s="665"/>
      <c r="G167" s="665"/>
      <c r="H167" s="678">
        <v>0</v>
      </c>
      <c r="I167" s="665">
        <v>3</v>
      </c>
      <c r="J167" s="665">
        <v>1811.19</v>
      </c>
      <c r="K167" s="678">
        <v>1</v>
      </c>
      <c r="L167" s="665">
        <v>3</v>
      </c>
      <c r="M167" s="666">
        <v>1811.19</v>
      </c>
    </row>
    <row r="168" spans="1:13" ht="14.4" customHeight="1" x14ac:dyDescent="0.3">
      <c r="A168" s="661" t="s">
        <v>1074</v>
      </c>
      <c r="B168" s="662" t="s">
        <v>1022</v>
      </c>
      <c r="C168" s="662" t="s">
        <v>1089</v>
      </c>
      <c r="D168" s="662" t="s">
        <v>1090</v>
      </c>
      <c r="E168" s="662" t="s">
        <v>1091</v>
      </c>
      <c r="F168" s="665"/>
      <c r="G168" s="665"/>
      <c r="H168" s="678">
        <v>0</v>
      </c>
      <c r="I168" s="665">
        <v>2</v>
      </c>
      <c r="J168" s="665">
        <v>237.08</v>
      </c>
      <c r="K168" s="678">
        <v>1</v>
      </c>
      <c r="L168" s="665">
        <v>2</v>
      </c>
      <c r="M168" s="666">
        <v>237.08</v>
      </c>
    </row>
    <row r="169" spans="1:13" ht="14.4" customHeight="1" x14ac:dyDescent="0.3">
      <c r="A169" s="661" t="s">
        <v>1075</v>
      </c>
      <c r="B169" s="662" t="s">
        <v>1655</v>
      </c>
      <c r="C169" s="662" t="s">
        <v>1371</v>
      </c>
      <c r="D169" s="662" t="s">
        <v>1235</v>
      </c>
      <c r="E169" s="662" t="s">
        <v>1372</v>
      </c>
      <c r="F169" s="665">
        <v>1</v>
      </c>
      <c r="G169" s="665">
        <v>1322.72</v>
      </c>
      <c r="H169" s="678">
        <v>1</v>
      </c>
      <c r="I169" s="665"/>
      <c r="J169" s="665"/>
      <c r="K169" s="678">
        <v>0</v>
      </c>
      <c r="L169" s="665">
        <v>1</v>
      </c>
      <c r="M169" s="666">
        <v>1322.72</v>
      </c>
    </row>
    <row r="170" spans="1:13" ht="14.4" customHeight="1" x14ac:dyDescent="0.3">
      <c r="A170" s="661" t="s">
        <v>1075</v>
      </c>
      <c r="B170" s="662" t="s">
        <v>1673</v>
      </c>
      <c r="C170" s="662" t="s">
        <v>1607</v>
      </c>
      <c r="D170" s="662" t="s">
        <v>1608</v>
      </c>
      <c r="E170" s="662" t="s">
        <v>1609</v>
      </c>
      <c r="F170" s="665"/>
      <c r="G170" s="665"/>
      <c r="H170" s="678">
        <v>0</v>
      </c>
      <c r="I170" s="665">
        <v>3</v>
      </c>
      <c r="J170" s="665">
        <v>316.38</v>
      </c>
      <c r="K170" s="678">
        <v>1</v>
      </c>
      <c r="L170" s="665">
        <v>3</v>
      </c>
      <c r="M170" s="666">
        <v>316.38</v>
      </c>
    </row>
    <row r="171" spans="1:13" ht="14.4" customHeight="1" x14ac:dyDescent="0.3">
      <c r="A171" s="661" t="s">
        <v>1075</v>
      </c>
      <c r="B171" s="662" t="s">
        <v>1660</v>
      </c>
      <c r="C171" s="662" t="s">
        <v>1594</v>
      </c>
      <c r="D171" s="662" t="s">
        <v>1167</v>
      </c>
      <c r="E171" s="662" t="s">
        <v>1595</v>
      </c>
      <c r="F171" s="665"/>
      <c r="G171" s="665"/>
      <c r="H171" s="678">
        <v>0</v>
      </c>
      <c r="I171" s="665">
        <v>1</v>
      </c>
      <c r="J171" s="665">
        <v>392.42</v>
      </c>
      <c r="K171" s="678">
        <v>1</v>
      </c>
      <c r="L171" s="665">
        <v>1</v>
      </c>
      <c r="M171" s="666">
        <v>392.42</v>
      </c>
    </row>
    <row r="172" spans="1:13" ht="14.4" customHeight="1" x14ac:dyDescent="0.3">
      <c r="A172" s="661" t="s">
        <v>1075</v>
      </c>
      <c r="B172" s="662" t="s">
        <v>1022</v>
      </c>
      <c r="C172" s="662" t="s">
        <v>1261</v>
      </c>
      <c r="D172" s="662" t="s">
        <v>1023</v>
      </c>
      <c r="E172" s="662" t="s">
        <v>1262</v>
      </c>
      <c r="F172" s="665"/>
      <c r="G172" s="665"/>
      <c r="H172" s="678"/>
      <c r="I172" s="665">
        <v>2</v>
      </c>
      <c r="J172" s="665">
        <v>0</v>
      </c>
      <c r="K172" s="678"/>
      <c r="L172" s="665">
        <v>2</v>
      </c>
      <c r="M172" s="666">
        <v>0</v>
      </c>
    </row>
    <row r="173" spans="1:13" ht="14.4" customHeight="1" x14ac:dyDescent="0.3">
      <c r="A173" s="661" t="s">
        <v>1075</v>
      </c>
      <c r="B173" s="662" t="s">
        <v>1022</v>
      </c>
      <c r="C173" s="662" t="s">
        <v>1380</v>
      </c>
      <c r="D173" s="662" t="s">
        <v>1023</v>
      </c>
      <c r="E173" s="662" t="s">
        <v>1381</v>
      </c>
      <c r="F173" s="665"/>
      <c r="G173" s="665"/>
      <c r="H173" s="678">
        <v>0</v>
      </c>
      <c r="I173" s="665">
        <v>5</v>
      </c>
      <c r="J173" s="665">
        <v>347.75</v>
      </c>
      <c r="K173" s="678">
        <v>1</v>
      </c>
      <c r="L173" s="665">
        <v>5</v>
      </c>
      <c r="M173" s="666">
        <v>347.75</v>
      </c>
    </row>
    <row r="174" spans="1:13" ht="14.4" customHeight="1" x14ac:dyDescent="0.3">
      <c r="A174" s="661" t="s">
        <v>1075</v>
      </c>
      <c r="B174" s="662" t="s">
        <v>1022</v>
      </c>
      <c r="C174" s="662" t="s">
        <v>1081</v>
      </c>
      <c r="D174" s="662" t="s">
        <v>1023</v>
      </c>
      <c r="E174" s="662" t="s">
        <v>1082</v>
      </c>
      <c r="F174" s="665"/>
      <c r="G174" s="665"/>
      <c r="H174" s="678"/>
      <c r="I174" s="665">
        <v>8</v>
      </c>
      <c r="J174" s="665">
        <v>0</v>
      </c>
      <c r="K174" s="678"/>
      <c r="L174" s="665">
        <v>8</v>
      </c>
      <c r="M174" s="666">
        <v>0</v>
      </c>
    </row>
    <row r="175" spans="1:13" ht="14.4" customHeight="1" x14ac:dyDescent="0.3">
      <c r="A175" s="661" t="s">
        <v>1075</v>
      </c>
      <c r="B175" s="662" t="s">
        <v>1022</v>
      </c>
      <c r="C175" s="662" t="s">
        <v>769</v>
      </c>
      <c r="D175" s="662" t="s">
        <v>1023</v>
      </c>
      <c r="E175" s="662" t="s">
        <v>1024</v>
      </c>
      <c r="F175" s="665"/>
      <c r="G175" s="665"/>
      <c r="H175" s="678">
        <v>0</v>
      </c>
      <c r="I175" s="665">
        <v>4</v>
      </c>
      <c r="J175" s="665">
        <v>354.04</v>
      </c>
      <c r="K175" s="678">
        <v>1</v>
      </c>
      <c r="L175" s="665">
        <v>4</v>
      </c>
      <c r="M175" s="666">
        <v>354.04</v>
      </c>
    </row>
    <row r="176" spans="1:13" ht="14.4" customHeight="1" x14ac:dyDescent="0.3">
      <c r="A176" s="661" t="s">
        <v>1075</v>
      </c>
      <c r="B176" s="662" t="s">
        <v>1022</v>
      </c>
      <c r="C176" s="662" t="s">
        <v>1083</v>
      </c>
      <c r="D176" s="662" t="s">
        <v>1023</v>
      </c>
      <c r="E176" s="662" t="s">
        <v>1084</v>
      </c>
      <c r="F176" s="665">
        <v>5</v>
      </c>
      <c r="G176" s="665">
        <v>0</v>
      </c>
      <c r="H176" s="678"/>
      <c r="I176" s="665"/>
      <c r="J176" s="665"/>
      <c r="K176" s="678"/>
      <c r="L176" s="665">
        <v>5</v>
      </c>
      <c r="M176" s="666">
        <v>0</v>
      </c>
    </row>
    <row r="177" spans="1:13" ht="14.4" customHeight="1" x14ac:dyDescent="0.3">
      <c r="A177" s="661" t="s">
        <v>1075</v>
      </c>
      <c r="B177" s="662" t="s">
        <v>1022</v>
      </c>
      <c r="C177" s="662" t="s">
        <v>1382</v>
      </c>
      <c r="D177" s="662" t="s">
        <v>1023</v>
      </c>
      <c r="E177" s="662" t="s">
        <v>1383</v>
      </c>
      <c r="F177" s="665">
        <v>5</v>
      </c>
      <c r="G177" s="665">
        <v>790.25</v>
      </c>
      <c r="H177" s="678">
        <v>1</v>
      </c>
      <c r="I177" s="665"/>
      <c r="J177" s="665"/>
      <c r="K177" s="678">
        <v>0</v>
      </c>
      <c r="L177" s="665">
        <v>5</v>
      </c>
      <c r="M177" s="666">
        <v>790.25</v>
      </c>
    </row>
    <row r="178" spans="1:13" ht="14.4" customHeight="1" x14ac:dyDescent="0.3">
      <c r="A178" s="661" t="s">
        <v>1075</v>
      </c>
      <c r="B178" s="662" t="s">
        <v>1022</v>
      </c>
      <c r="C178" s="662" t="s">
        <v>1085</v>
      </c>
      <c r="D178" s="662" t="s">
        <v>1023</v>
      </c>
      <c r="E178" s="662" t="s">
        <v>1086</v>
      </c>
      <c r="F178" s="665"/>
      <c r="G178" s="665"/>
      <c r="H178" s="678"/>
      <c r="I178" s="665">
        <v>10</v>
      </c>
      <c r="J178" s="665">
        <v>0</v>
      </c>
      <c r="K178" s="678"/>
      <c r="L178" s="665">
        <v>10</v>
      </c>
      <c r="M178" s="666">
        <v>0</v>
      </c>
    </row>
    <row r="179" spans="1:13" ht="14.4" customHeight="1" x14ac:dyDescent="0.3">
      <c r="A179" s="661" t="s">
        <v>1075</v>
      </c>
      <c r="B179" s="662" t="s">
        <v>1022</v>
      </c>
      <c r="C179" s="662" t="s">
        <v>783</v>
      </c>
      <c r="D179" s="662" t="s">
        <v>784</v>
      </c>
      <c r="E179" s="662" t="s">
        <v>1025</v>
      </c>
      <c r="F179" s="665"/>
      <c r="G179" s="665"/>
      <c r="H179" s="678">
        <v>0</v>
      </c>
      <c r="I179" s="665">
        <v>24</v>
      </c>
      <c r="J179" s="665">
        <v>2370.7199999999998</v>
      </c>
      <c r="K179" s="678">
        <v>1</v>
      </c>
      <c r="L179" s="665">
        <v>24</v>
      </c>
      <c r="M179" s="666">
        <v>2370.7199999999998</v>
      </c>
    </row>
    <row r="180" spans="1:13" ht="14.4" customHeight="1" x14ac:dyDescent="0.3">
      <c r="A180" s="661" t="s">
        <v>1075</v>
      </c>
      <c r="B180" s="662" t="s">
        <v>1022</v>
      </c>
      <c r="C180" s="662" t="s">
        <v>786</v>
      </c>
      <c r="D180" s="662" t="s">
        <v>787</v>
      </c>
      <c r="E180" s="662" t="s">
        <v>1027</v>
      </c>
      <c r="F180" s="665"/>
      <c r="G180" s="665"/>
      <c r="H180" s="678">
        <v>0</v>
      </c>
      <c r="I180" s="665">
        <v>50</v>
      </c>
      <c r="J180" s="665">
        <v>3951.4999999999995</v>
      </c>
      <c r="K180" s="678">
        <v>1</v>
      </c>
      <c r="L180" s="665">
        <v>50</v>
      </c>
      <c r="M180" s="666">
        <v>3951.4999999999995</v>
      </c>
    </row>
    <row r="181" spans="1:13" ht="14.4" customHeight="1" x14ac:dyDescent="0.3">
      <c r="A181" s="661" t="s">
        <v>1075</v>
      </c>
      <c r="B181" s="662" t="s">
        <v>1022</v>
      </c>
      <c r="C181" s="662" t="s">
        <v>1549</v>
      </c>
      <c r="D181" s="662" t="s">
        <v>1093</v>
      </c>
      <c r="E181" s="662" t="s">
        <v>1550</v>
      </c>
      <c r="F181" s="665"/>
      <c r="G181" s="665"/>
      <c r="H181" s="678">
        <v>0</v>
      </c>
      <c r="I181" s="665">
        <v>3</v>
      </c>
      <c r="J181" s="665">
        <v>186.72</v>
      </c>
      <c r="K181" s="678">
        <v>1</v>
      </c>
      <c r="L181" s="665">
        <v>3</v>
      </c>
      <c r="M181" s="666">
        <v>186.72</v>
      </c>
    </row>
    <row r="182" spans="1:13" ht="14.4" customHeight="1" x14ac:dyDescent="0.3">
      <c r="A182" s="661" t="s">
        <v>1075</v>
      </c>
      <c r="B182" s="662" t="s">
        <v>1022</v>
      </c>
      <c r="C182" s="662" t="s">
        <v>1551</v>
      </c>
      <c r="D182" s="662" t="s">
        <v>784</v>
      </c>
      <c r="E182" s="662" t="s">
        <v>785</v>
      </c>
      <c r="F182" s="665"/>
      <c r="G182" s="665"/>
      <c r="H182" s="678">
        <v>0</v>
      </c>
      <c r="I182" s="665">
        <v>4</v>
      </c>
      <c r="J182" s="665">
        <v>414.96</v>
      </c>
      <c r="K182" s="678">
        <v>1</v>
      </c>
      <c r="L182" s="665">
        <v>4</v>
      </c>
      <c r="M182" s="666">
        <v>414.96</v>
      </c>
    </row>
    <row r="183" spans="1:13" ht="14.4" customHeight="1" x14ac:dyDescent="0.3">
      <c r="A183" s="661" t="s">
        <v>1075</v>
      </c>
      <c r="B183" s="662" t="s">
        <v>1022</v>
      </c>
      <c r="C183" s="662" t="s">
        <v>1095</v>
      </c>
      <c r="D183" s="662" t="s">
        <v>1023</v>
      </c>
      <c r="E183" s="662" t="s">
        <v>1096</v>
      </c>
      <c r="F183" s="665"/>
      <c r="G183" s="665"/>
      <c r="H183" s="678">
        <v>0</v>
      </c>
      <c r="I183" s="665">
        <v>2</v>
      </c>
      <c r="J183" s="665">
        <v>118.54</v>
      </c>
      <c r="K183" s="678">
        <v>1</v>
      </c>
      <c r="L183" s="665">
        <v>2</v>
      </c>
      <c r="M183" s="666">
        <v>118.54</v>
      </c>
    </row>
    <row r="184" spans="1:13" ht="14.4" customHeight="1" x14ac:dyDescent="0.3">
      <c r="A184" s="661" t="s">
        <v>1075</v>
      </c>
      <c r="B184" s="662" t="s">
        <v>1022</v>
      </c>
      <c r="C184" s="662" t="s">
        <v>1462</v>
      </c>
      <c r="D184" s="662" t="s">
        <v>1023</v>
      </c>
      <c r="E184" s="662" t="s">
        <v>1463</v>
      </c>
      <c r="F184" s="665">
        <v>2</v>
      </c>
      <c r="G184" s="665">
        <v>0</v>
      </c>
      <c r="H184" s="678"/>
      <c r="I184" s="665"/>
      <c r="J184" s="665"/>
      <c r="K184" s="678"/>
      <c r="L184" s="665">
        <v>2</v>
      </c>
      <c r="M184" s="666">
        <v>0</v>
      </c>
    </row>
    <row r="185" spans="1:13" ht="14.4" customHeight="1" x14ac:dyDescent="0.3">
      <c r="A185" s="661" t="s">
        <v>1075</v>
      </c>
      <c r="B185" s="662" t="s">
        <v>1022</v>
      </c>
      <c r="C185" s="662" t="s">
        <v>1097</v>
      </c>
      <c r="D185" s="662" t="s">
        <v>1023</v>
      </c>
      <c r="E185" s="662" t="s">
        <v>1098</v>
      </c>
      <c r="F185" s="665">
        <v>8</v>
      </c>
      <c r="G185" s="665">
        <v>790.2399999999999</v>
      </c>
      <c r="H185" s="678">
        <v>1</v>
      </c>
      <c r="I185" s="665"/>
      <c r="J185" s="665"/>
      <c r="K185" s="678">
        <v>0</v>
      </c>
      <c r="L185" s="665">
        <v>8</v>
      </c>
      <c r="M185" s="666">
        <v>790.2399999999999</v>
      </c>
    </row>
    <row r="186" spans="1:13" ht="14.4" customHeight="1" x14ac:dyDescent="0.3">
      <c r="A186" s="661" t="s">
        <v>1075</v>
      </c>
      <c r="B186" s="662" t="s">
        <v>1022</v>
      </c>
      <c r="C186" s="662" t="s">
        <v>1384</v>
      </c>
      <c r="D186" s="662" t="s">
        <v>1090</v>
      </c>
      <c r="E186" s="662" t="s">
        <v>1385</v>
      </c>
      <c r="F186" s="665"/>
      <c r="G186" s="665"/>
      <c r="H186" s="678">
        <v>0</v>
      </c>
      <c r="I186" s="665">
        <v>18</v>
      </c>
      <c r="J186" s="665">
        <v>2133.7199999999998</v>
      </c>
      <c r="K186" s="678">
        <v>1</v>
      </c>
      <c r="L186" s="665">
        <v>18</v>
      </c>
      <c r="M186" s="666">
        <v>2133.7199999999998</v>
      </c>
    </row>
    <row r="187" spans="1:13" ht="14.4" customHeight="1" x14ac:dyDescent="0.3">
      <c r="A187" s="661" t="s">
        <v>1075</v>
      </c>
      <c r="B187" s="662" t="s">
        <v>1022</v>
      </c>
      <c r="C187" s="662" t="s">
        <v>1263</v>
      </c>
      <c r="D187" s="662" t="s">
        <v>781</v>
      </c>
      <c r="E187" s="662" t="s">
        <v>1264</v>
      </c>
      <c r="F187" s="665"/>
      <c r="G187" s="665"/>
      <c r="H187" s="678">
        <v>0</v>
      </c>
      <c r="I187" s="665">
        <v>1</v>
      </c>
      <c r="J187" s="665">
        <v>46.07</v>
      </c>
      <c r="K187" s="678">
        <v>1</v>
      </c>
      <c r="L187" s="665">
        <v>1</v>
      </c>
      <c r="M187" s="666">
        <v>46.07</v>
      </c>
    </row>
    <row r="188" spans="1:13" ht="14.4" customHeight="1" x14ac:dyDescent="0.3">
      <c r="A188" s="661" t="s">
        <v>1075</v>
      </c>
      <c r="B188" s="662" t="s">
        <v>1022</v>
      </c>
      <c r="C188" s="662" t="s">
        <v>1099</v>
      </c>
      <c r="D188" s="662" t="s">
        <v>787</v>
      </c>
      <c r="E188" s="662" t="s">
        <v>1100</v>
      </c>
      <c r="F188" s="665"/>
      <c r="G188" s="665"/>
      <c r="H188" s="678">
        <v>0</v>
      </c>
      <c r="I188" s="665">
        <v>48</v>
      </c>
      <c r="J188" s="665">
        <v>3793.4399999999996</v>
      </c>
      <c r="K188" s="678">
        <v>1</v>
      </c>
      <c r="L188" s="665">
        <v>48</v>
      </c>
      <c r="M188" s="666">
        <v>3793.4399999999996</v>
      </c>
    </row>
    <row r="189" spans="1:13" ht="14.4" customHeight="1" x14ac:dyDescent="0.3">
      <c r="A189" s="661" t="s">
        <v>1075</v>
      </c>
      <c r="B189" s="662" t="s">
        <v>1022</v>
      </c>
      <c r="C189" s="662" t="s">
        <v>766</v>
      </c>
      <c r="D189" s="662" t="s">
        <v>1023</v>
      </c>
      <c r="E189" s="662" t="s">
        <v>1028</v>
      </c>
      <c r="F189" s="665"/>
      <c r="G189" s="665"/>
      <c r="H189" s="678">
        <v>0</v>
      </c>
      <c r="I189" s="665">
        <v>7</v>
      </c>
      <c r="J189" s="665">
        <v>322.49</v>
      </c>
      <c r="K189" s="678">
        <v>1</v>
      </c>
      <c r="L189" s="665">
        <v>7</v>
      </c>
      <c r="M189" s="666">
        <v>322.49</v>
      </c>
    </row>
    <row r="190" spans="1:13" ht="14.4" customHeight="1" x14ac:dyDescent="0.3">
      <c r="A190" s="661" t="s">
        <v>1075</v>
      </c>
      <c r="B190" s="662" t="s">
        <v>1022</v>
      </c>
      <c r="C190" s="662" t="s">
        <v>773</v>
      </c>
      <c r="D190" s="662" t="s">
        <v>1023</v>
      </c>
      <c r="E190" s="662" t="s">
        <v>1029</v>
      </c>
      <c r="F190" s="665"/>
      <c r="G190" s="665"/>
      <c r="H190" s="678">
        <v>0</v>
      </c>
      <c r="I190" s="665">
        <v>10</v>
      </c>
      <c r="J190" s="665">
        <v>1185.3999999999999</v>
      </c>
      <c r="K190" s="678">
        <v>1</v>
      </c>
      <c r="L190" s="665">
        <v>10</v>
      </c>
      <c r="M190" s="666">
        <v>1185.3999999999999</v>
      </c>
    </row>
    <row r="191" spans="1:13" ht="14.4" customHeight="1" x14ac:dyDescent="0.3">
      <c r="A191" s="661" t="s">
        <v>1075</v>
      </c>
      <c r="B191" s="662" t="s">
        <v>1022</v>
      </c>
      <c r="C191" s="662" t="s">
        <v>1101</v>
      </c>
      <c r="D191" s="662" t="s">
        <v>1023</v>
      </c>
      <c r="E191" s="662" t="s">
        <v>1102</v>
      </c>
      <c r="F191" s="665">
        <v>15</v>
      </c>
      <c r="G191" s="665">
        <v>1185.4499999999998</v>
      </c>
      <c r="H191" s="678">
        <v>1</v>
      </c>
      <c r="I191" s="665"/>
      <c r="J191" s="665"/>
      <c r="K191" s="678">
        <v>0</v>
      </c>
      <c r="L191" s="665">
        <v>15</v>
      </c>
      <c r="M191" s="666">
        <v>1185.4499999999998</v>
      </c>
    </row>
    <row r="192" spans="1:13" ht="14.4" customHeight="1" x14ac:dyDescent="0.3">
      <c r="A192" s="661" t="s">
        <v>1075</v>
      </c>
      <c r="B192" s="662" t="s">
        <v>1022</v>
      </c>
      <c r="C192" s="662" t="s">
        <v>1089</v>
      </c>
      <c r="D192" s="662" t="s">
        <v>1090</v>
      </c>
      <c r="E192" s="662" t="s">
        <v>1091</v>
      </c>
      <c r="F192" s="665"/>
      <c r="G192" s="665"/>
      <c r="H192" s="678">
        <v>0</v>
      </c>
      <c r="I192" s="665">
        <v>54</v>
      </c>
      <c r="J192" s="665">
        <v>6401.1599999999989</v>
      </c>
      <c r="K192" s="678">
        <v>1</v>
      </c>
      <c r="L192" s="665">
        <v>54</v>
      </c>
      <c r="M192" s="666">
        <v>6401.1599999999989</v>
      </c>
    </row>
    <row r="193" spans="1:13" ht="14.4" customHeight="1" x14ac:dyDescent="0.3">
      <c r="A193" s="661" t="s">
        <v>1075</v>
      </c>
      <c r="B193" s="662" t="s">
        <v>1022</v>
      </c>
      <c r="C193" s="662" t="s">
        <v>1092</v>
      </c>
      <c r="D193" s="662" t="s">
        <v>1093</v>
      </c>
      <c r="E193" s="662" t="s">
        <v>1094</v>
      </c>
      <c r="F193" s="665"/>
      <c r="G193" s="665"/>
      <c r="H193" s="678">
        <v>0</v>
      </c>
      <c r="I193" s="665">
        <v>4</v>
      </c>
      <c r="J193" s="665">
        <v>237.08</v>
      </c>
      <c r="K193" s="678">
        <v>1</v>
      </c>
      <c r="L193" s="665">
        <v>4</v>
      </c>
      <c r="M193" s="666">
        <v>237.08</v>
      </c>
    </row>
    <row r="194" spans="1:13" ht="14.4" customHeight="1" x14ac:dyDescent="0.3">
      <c r="A194" s="661" t="s">
        <v>1075</v>
      </c>
      <c r="B194" s="662" t="s">
        <v>1022</v>
      </c>
      <c r="C194" s="662" t="s">
        <v>780</v>
      </c>
      <c r="D194" s="662" t="s">
        <v>781</v>
      </c>
      <c r="E194" s="662" t="s">
        <v>1026</v>
      </c>
      <c r="F194" s="665"/>
      <c r="G194" s="665"/>
      <c r="H194" s="678">
        <v>0</v>
      </c>
      <c r="I194" s="665">
        <v>4</v>
      </c>
      <c r="J194" s="665">
        <v>184.28</v>
      </c>
      <c r="K194" s="678">
        <v>1</v>
      </c>
      <c r="L194" s="665">
        <v>4</v>
      </c>
      <c r="M194" s="666">
        <v>184.28</v>
      </c>
    </row>
    <row r="195" spans="1:13" ht="14.4" customHeight="1" x14ac:dyDescent="0.3">
      <c r="A195" s="661" t="s">
        <v>1075</v>
      </c>
      <c r="B195" s="662" t="s">
        <v>1022</v>
      </c>
      <c r="C195" s="662" t="s">
        <v>1149</v>
      </c>
      <c r="D195" s="662" t="s">
        <v>1150</v>
      </c>
      <c r="E195" s="662" t="s">
        <v>1102</v>
      </c>
      <c r="F195" s="665">
        <v>16</v>
      </c>
      <c r="G195" s="665">
        <v>1264.48</v>
      </c>
      <c r="H195" s="678">
        <v>1</v>
      </c>
      <c r="I195" s="665"/>
      <c r="J195" s="665"/>
      <c r="K195" s="678">
        <v>0</v>
      </c>
      <c r="L195" s="665">
        <v>16</v>
      </c>
      <c r="M195" s="666">
        <v>1264.48</v>
      </c>
    </row>
    <row r="196" spans="1:13" ht="14.4" customHeight="1" x14ac:dyDescent="0.3">
      <c r="A196" s="661" t="s">
        <v>1075</v>
      </c>
      <c r="B196" s="662" t="s">
        <v>1022</v>
      </c>
      <c r="C196" s="662" t="s">
        <v>1103</v>
      </c>
      <c r="D196" s="662" t="s">
        <v>1023</v>
      </c>
      <c r="E196" s="662" t="s">
        <v>1104</v>
      </c>
      <c r="F196" s="665"/>
      <c r="G196" s="665"/>
      <c r="H196" s="678"/>
      <c r="I196" s="665">
        <v>1</v>
      </c>
      <c r="J196" s="665">
        <v>0</v>
      </c>
      <c r="K196" s="678"/>
      <c r="L196" s="665">
        <v>1</v>
      </c>
      <c r="M196" s="666">
        <v>0</v>
      </c>
    </row>
    <row r="197" spans="1:13" ht="14.4" customHeight="1" x14ac:dyDescent="0.3">
      <c r="A197" s="661" t="s">
        <v>1075</v>
      </c>
      <c r="B197" s="662" t="s">
        <v>1022</v>
      </c>
      <c r="C197" s="662" t="s">
        <v>1601</v>
      </c>
      <c r="D197" s="662" t="s">
        <v>1093</v>
      </c>
      <c r="E197" s="662" t="s">
        <v>1602</v>
      </c>
      <c r="F197" s="665">
        <v>1</v>
      </c>
      <c r="G197" s="665">
        <v>0</v>
      </c>
      <c r="H197" s="678"/>
      <c r="I197" s="665"/>
      <c r="J197" s="665"/>
      <c r="K197" s="678"/>
      <c r="L197" s="665">
        <v>1</v>
      </c>
      <c r="M197" s="666">
        <v>0</v>
      </c>
    </row>
    <row r="198" spans="1:13" ht="14.4" customHeight="1" x14ac:dyDescent="0.3">
      <c r="A198" s="661" t="s">
        <v>1075</v>
      </c>
      <c r="B198" s="662" t="s">
        <v>1022</v>
      </c>
      <c r="C198" s="662" t="s">
        <v>1603</v>
      </c>
      <c r="D198" s="662" t="s">
        <v>1604</v>
      </c>
      <c r="E198" s="662" t="s">
        <v>1605</v>
      </c>
      <c r="F198" s="665">
        <v>1</v>
      </c>
      <c r="G198" s="665">
        <v>79.03</v>
      </c>
      <c r="H198" s="678">
        <v>1</v>
      </c>
      <c r="I198" s="665"/>
      <c r="J198" s="665"/>
      <c r="K198" s="678">
        <v>0</v>
      </c>
      <c r="L198" s="665">
        <v>1</v>
      </c>
      <c r="M198" s="666">
        <v>79.03</v>
      </c>
    </row>
    <row r="199" spans="1:13" ht="14.4" customHeight="1" x14ac:dyDescent="0.3">
      <c r="A199" s="661" t="s">
        <v>1076</v>
      </c>
      <c r="B199" s="662" t="s">
        <v>1660</v>
      </c>
      <c r="C199" s="662" t="s">
        <v>1617</v>
      </c>
      <c r="D199" s="662" t="s">
        <v>1167</v>
      </c>
      <c r="E199" s="662" t="s">
        <v>1521</v>
      </c>
      <c r="F199" s="665">
        <v>1</v>
      </c>
      <c r="G199" s="665">
        <v>0</v>
      </c>
      <c r="H199" s="678"/>
      <c r="I199" s="665"/>
      <c r="J199" s="665"/>
      <c r="K199" s="678"/>
      <c r="L199" s="665">
        <v>1</v>
      </c>
      <c r="M199" s="666">
        <v>0</v>
      </c>
    </row>
    <row r="200" spans="1:13" ht="14.4" customHeight="1" x14ac:dyDescent="0.3">
      <c r="A200" s="661" t="s">
        <v>1076</v>
      </c>
      <c r="B200" s="662" t="s">
        <v>1022</v>
      </c>
      <c r="C200" s="662" t="s">
        <v>1081</v>
      </c>
      <c r="D200" s="662" t="s">
        <v>1023</v>
      </c>
      <c r="E200" s="662" t="s">
        <v>1082</v>
      </c>
      <c r="F200" s="665"/>
      <c r="G200" s="665"/>
      <c r="H200" s="678"/>
      <c r="I200" s="665">
        <v>5</v>
      </c>
      <c r="J200" s="665">
        <v>0</v>
      </c>
      <c r="K200" s="678"/>
      <c r="L200" s="665">
        <v>5</v>
      </c>
      <c r="M200" s="666">
        <v>0</v>
      </c>
    </row>
    <row r="201" spans="1:13" ht="14.4" customHeight="1" x14ac:dyDescent="0.3">
      <c r="A201" s="661" t="s">
        <v>1076</v>
      </c>
      <c r="B201" s="662" t="s">
        <v>1022</v>
      </c>
      <c r="C201" s="662" t="s">
        <v>769</v>
      </c>
      <c r="D201" s="662" t="s">
        <v>1023</v>
      </c>
      <c r="E201" s="662" t="s">
        <v>1024</v>
      </c>
      <c r="F201" s="665"/>
      <c r="G201" s="665"/>
      <c r="H201" s="678">
        <v>0</v>
      </c>
      <c r="I201" s="665">
        <v>1</v>
      </c>
      <c r="J201" s="665">
        <v>88.51</v>
      </c>
      <c r="K201" s="678">
        <v>1</v>
      </c>
      <c r="L201" s="665">
        <v>1</v>
      </c>
      <c r="M201" s="666">
        <v>88.51</v>
      </c>
    </row>
    <row r="202" spans="1:13" ht="14.4" customHeight="1" x14ac:dyDescent="0.3">
      <c r="A202" s="661" t="s">
        <v>1076</v>
      </c>
      <c r="B202" s="662" t="s">
        <v>1022</v>
      </c>
      <c r="C202" s="662" t="s">
        <v>1083</v>
      </c>
      <c r="D202" s="662" t="s">
        <v>1023</v>
      </c>
      <c r="E202" s="662" t="s">
        <v>1084</v>
      </c>
      <c r="F202" s="665">
        <v>10</v>
      </c>
      <c r="G202" s="665">
        <v>0</v>
      </c>
      <c r="H202" s="678"/>
      <c r="I202" s="665"/>
      <c r="J202" s="665"/>
      <c r="K202" s="678"/>
      <c r="L202" s="665">
        <v>10</v>
      </c>
      <c r="M202" s="666">
        <v>0</v>
      </c>
    </row>
    <row r="203" spans="1:13" ht="14.4" customHeight="1" x14ac:dyDescent="0.3">
      <c r="A203" s="661" t="s">
        <v>1076</v>
      </c>
      <c r="B203" s="662" t="s">
        <v>1022</v>
      </c>
      <c r="C203" s="662" t="s">
        <v>1085</v>
      </c>
      <c r="D203" s="662" t="s">
        <v>1023</v>
      </c>
      <c r="E203" s="662" t="s">
        <v>1086</v>
      </c>
      <c r="F203" s="665"/>
      <c r="G203" s="665"/>
      <c r="H203" s="678"/>
      <c r="I203" s="665">
        <v>5</v>
      </c>
      <c r="J203" s="665">
        <v>0</v>
      </c>
      <c r="K203" s="678"/>
      <c r="L203" s="665">
        <v>5</v>
      </c>
      <c r="M203" s="666">
        <v>0</v>
      </c>
    </row>
    <row r="204" spans="1:13" ht="14.4" customHeight="1" x14ac:dyDescent="0.3">
      <c r="A204" s="661" t="s">
        <v>1076</v>
      </c>
      <c r="B204" s="662" t="s">
        <v>1022</v>
      </c>
      <c r="C204" s="662" t="s">
        <v>1087</v>
      </c>
      <c r="D204" s="662" t="s">
        <v>1023</v>
      </c>
      <c r="E204" s="662" t="s">
        <v>1088</v>
      </c>
      <c r="F204" s="665"/>
      <c r="G204" s="665"/>
      <c r="H204" s="678">
        <v>0</v>
      </c>
      <c r="I204" s="665">
        <v>1</v>
      </c>
      <c r="J204" s="665">
        <v>108.26</v>
      </c>
      <c r="K204" s="678">
        <v>1</v>
      </c>
      <c r="L204" s="665">
        <v>1</v>
      </c>
      <c r="M204" s="666">
        <v>108.26</v>
      </c>
    </row>
    <row r="205" spans="1:13" ht="14.4" customHeight="1" x14ac:dyDescent="0.3">
      <c r="A205" s="661" t="s">
        <v>1076</v>
      </c>
      <c r="B205" s="662" t="s">
        <v>1022</v>
      </c>
      <c r="C205" s="662" t="s">
        <v>783</v>
      </c>
      <c r="D205" s="662" t="s">
        <v>784</v>
      </c>
      <c r="E205" s="662" t="s">
        <v>1025</v>
      </c>
      <c r="F205" s="665"/>
      <c r="G205" s="665"/>
      <c r="H205" s="678">
        <v>0</v>
      </c>
      <c r="I205" s="665">
        <v>29</v>
      </c>
      <c r="J205" s="665">
        <v>2864.62</v>
      </c>
      <c r="K205" s="678">
        <v>1</v>
      </c>
      <c r="L205" s="665">
        <v>29</v>
      </c>
      <c r="M205" s="666">
        <v>2864.62</v>
      </c>
    </row>
    <row r="206" spans="1:13" ht="14.4" customHeight="1" x14ac:dyDescent="0.3">
      <c r="A206" s="661" t="s">
        <v>1076</v>
      </c>
      <c r="B206" s="662" t="s">
        <v>1022</v>
      </c>
      <c r="C206" s="662" t="s">
        <v>786</v>
      </c>
      <c r="D206" s="662" t="s">
        <v>787</v>
      </c>
      <c r="E206" s="662" t="s">
        <v>1027</v>
      </c>
      <c r="F206" s="665"/>
      <c r="G206" s="665"/>
      <c r="H206" s="678">
        <v>0</v>
      </c>
      <c r="I206" s="665">
        <v>65</v>
      </c>
      <c r="J206" s="665">
        <v>5136.9499999999989</v>
      </c>
      <c r="K206" s="678">
        <v>1</v>
      </c>
      <c r="L206" s="665">
        <v>65</v>
      </c>
      <c r="M206" s="666">
        <v>5136.9499999999989</v>
      </c>
    </row>
    <row r="207" spans="1:13" ht="14.4" customHeight="1" x14ac:dyDescent="0.3">
      <c r="A207" s="661" t="s">
        <v>1076</v>
      </c>
      <c r="B207" s="662" t="s">
        <v>1022</v>
      </c>
      <c r="C207" s="662" t="s">
        <v>1097</v>
      </c>
      <c r="D207" s="662" t="s">
        <v>1023</v>
      </c>
      <c r="E207" s="662" t="s">
        <v>1098</v>
      </c>
      <c r="F207" s="665">
        <v>4</v>
      </c>
      <c r="G207" s="665">
        <v>395.12</v>
      </c>
      <c r="H207" s="678">
        <v>1</v>
      </c>
      <c r="I207" s="665"/>
      <c r="J207" s="665"/>
      <c r="K207" s="678">
        <v>0</v>
      </c>
      <c r="L207" s="665">
        <v>4</v>
      </c>
      <c r="M207" s="666">
        <v>395.12</v>
      </c>
    </row>
    <row r="208" spans="1:13" ht="14.4" customHeight="1" x14ac:dyDescent="0.3">
      <c r="A208" s="661" t="s">
        <v>1076</v>
      </c>
      <c r="B208" s="662" t="s">
        <v>1022</v>
      </c>
      <c r="C208" s="662" t="s">
        <v>773</v>
      </c>
      <c r="D208" s="662" t="s">
        <v>1023</v>
      </c>
      <c r="E208" s="662" t="s">
        <v>1029</v>
      </c>
      <c r="F208" s="665"/>
      <c r="G208" s="665"/>
      <c r="H208" s="678">
        <v>0</v>
      </c>
      <c r="I208" s="665">
        <v>20</v>
      </c>
      <c r="J208" s="665">
        <v>2370.7999999999997</v>
      </c>
      <c r="K208" s="678">
        <v>1</v>
      </c>
      <c r="L208" s="665">
        <v>20</v>
      </c>
      <c r="M208" s="666">
        <v>2370.7999999999997</v>
      </c>
    </row>
    <row r="209" spans="1:13" ht="14.4" customHeight="1" x14ac:dyDescent="0.3">
      <c r="A209" s="661" t="s">
        <v>1076</v>
      </c>
      <c r="B209" s="662" t="s">
        <v>1022</v>
      </c>
      <c r="C209" s="662" t="s">
        <v>1101</v>
      </c>
      <c r="D209" s="662" t="s">
        <v>1023</v>
      </c>
      <c r="E209" s="662" t="s">
        <v>1102</v>
      </c>
      <c r="F209" s="665">
        <v>15</v>
      </c>
      <c r="G209" s="665">
        <v>1185.4499999999998</v>
      </c>
      <c r="H209" s="678">
        <v>1</v>
      </c>
      <c r="I209" s="665"/>
      <c r="J209" s="665"/>
      <c r="K209" s="678">
        <v>0</v>
      </c>
      <c r="L209" s="665">
        <v>15</v>
      </c>
      <c r="M209" s="666">
        <v>1185.4499999999998</v>
      </c>
    </row>
    <row r="210" spans="1:13" ht="14.4" customHeight="1" x14ac:dyDescent="0.3">
      <c r="A210" s="661" t="s">
        <v>1076</v>
      </c>
      <c r="B210" s="662" t="s">
        <v>1022</v>
      </c>
      <c r="C210" s="662" t="s">
        <v>1089</v>
      </c>
      <c r="D210" s="662" t="s">
        <v>1090</v>
      </c>
      <c r="E210" s="662" t="s">
        <v>1091</v>
      </c>
      <c r="F210" s="665"/>
      <c r="G210" s="665"/>
      <c r="H210" s="678">
        <v>0</v>
      </c>
      <c r="I210" s="665">
        <v>67</v>
      </c>
      <c r="J210" s="665">
        <v>7942.1799999999985</v>
      </c>
      <c r="K210" s="678">
        <v>1</v>
      </c>
      <c r="L210" s="665">
        <v>67</v>
      </c>
      <c r="M210" s="666">
        <v>7942.1799999999985</v>
      </c>
    </row>
    <row r="211" spans="1:13" ht="14.4" customHeight="1" x14ac:dyDescent="0.3">
      <c r="A211" s="661" t="s">
        <v>1076</v>
      </c>
      <c r="B211" s="662" t="s">
        <v>1022</v>
      </c>
      <c r="C211" s="662" t="s">
        <v>1092</v>
      </c>
      <c r="D211" s="662" t="s">
        <v>1093</v>
      </c>
      <c r="E211" s="662" t="s">
        <v>1094</v>
      </c>
      <c r="F211" s="665"/>
      <c r="G211" s="665"/>
      <c r="H211" s="678">
        <v>0</v>
      </c>
      <c r="I211" s="665">
        <v>4</v>
      </c>
      <c r="J211" s="665">
        <v>237.08</v>
      </c>
      <c r="K211" s="678">
        <v>1</v>
      </c>
      <c r="L211" s="665">
        <v>4</v>
      </c>
      <c r="M211" s="666">
        <v>237.08</v>
      </c>
    </row>
    <row r="212" spans="1:13" ht="14.4" customHeight="1" x14ac:dyDescent="0.3">
      <c r="A212" s="661" t="s">
        <v>1076</v>
      </c>
      <c r="B212" s="662" t="s">
        <v>1022</v>
      </c>
      <c r="C212" s="662" t="s">
        <v>780</v>
      </c>
      <c r="D212" s="662" t="s">
        <v>781</v>
      </c>
      <c r="E212" s="662" t="s">
        <v>1026</v>
      </c>
      <c r="F212" s="665"/>
      <c r="G212" s="665"/>
      <c r="H212" s="678">
        <v>0</v>
      </c>
      <c r="I212" s="665">
        <v>2</v>
      </c>
      <c r="J212" s="665">
        <v>92.14</v>
      </c>
      <c r="K212" s="678">
        <v>1</v>
      </c>
      <c r="L212" s="665">
        <v>2</v>
      </c>
      <c r="M212" s="666">
        <v>92.14</v>
      </c>
    </row>
    <row r="213" spans="1:13" ht="14.4" customHeight="1" x14ac:dyDescent="0.3">
      <c r="A213" s="661" t="s">
        <v>1076</v>
      </c>
      <c r="B213" s="662" t="s">
        <v>1022</v>
      </c>
      <c r="C213" s="662" t="s">
        <v>1149</v>
      </c>
      <c r="D213" s="662" t="s">
        <v>1150</v>
      </c>
      <c r="E213" s="662" t="s">
        <v>1102</v>
      </c>
      <c r="F213" s="665">
        <v>5</v>
      </c>
      <c r="G213" s="665">
        <v>395.15</v>
      </c>
      <c r="H213" s="678">
        <v>1</v>
      </c>
      <c r="I213" s="665"/>
      <c r="J213" s="665"/>
      <c r="K213" s="678">
        <v>0</v>
      </c>
      <c r="L213" s="665">
        <v>5</v>
      </c>
      <c r="M213" s="666">
        <v>395.15</v>
      </c>
    </row>
    <row r="214" spans="1:13" ht="14.4" customHeight="1" thickBot="1" x14ac:dyDescent="0.35">
      <c r="A214" s="667" t="s">
        <v>1076</v>
      </c>
      <c r="B214" s="668" t="s">
        <v>1022</v>
      </c>
      <c r="C214" s="668" t="s">
        <v>1151</v>
      </c>
      <c r="D214" s="668" t="s">
        <v>1090</v>
      </c>
      <c r="E214" s="668" t="s">
        <v>1152</v>
      </c>
      <c r="F214" s="671">
        <v>2</v>
      </c>
      <c r="G214" s="671">
        <v>0</v>
      </c>
      <c r="H214" s="679"/>
      <c r="I214" s="671"/>
      <c r="J214" s="671"/>
      <c r="K214" s="679"/>
      <c r="L214" s="671">
        <v>2</v>
      </c>
      <c r="M214" s="672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313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260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521</v>
      </c>
      <c r="B5" s="646" t="s">
        <v>522</v>
      </c>
      <c r="C5" s="647" t="s">
        <v>523</v>
      </c>
      <c r="D5" s="647" t="s">
        <v>523</v>
      </c>
      <c r="E5" s="647"/>
      <c r="F5" s="647" t="s">
        <v>523</v>
      </c>
      <c r="G5" s="647" t="s">
        <v>523</v>
      </c>
      <c r="H5" s="647" t="s">
        <v>523</v>
      </c>
      <c r="I5" s="648" t="s">
        <v>523</v>
      </c>
      <c r="J5" s="649" t="s">
        <v>74</v>
      </c>
    </row>
    <row r="6" spans="1:10" ht="14.4" customHeight="1" x14ac:dyDescent="0.3">
      <c r="A6" s="645" t="s">
        <v>521</v>
      </c>
      <c r="B6" s="646" t="s">
        <v>331</v>
      </c>
      <c r="C6" s="647">
        <v>0.99486999999999992</v>
      </c>
      <c r="D6" s="647">
        <v>0</v>
      </c>
      <c r="E6" s="647"/>
      <c r="F6" s="647">
        <v>0.2165</v>
      </c>
      <c r="G6" s="647">
        <v>1.000000090276</v>
      </c>
      <c r="H6" s="647">
        <v>-0.78350009027599998</v>
      </c>
      <c r="I6" s="648">
        <v>0.21649998045524776</v>
      </c>
      <c r="J6" s="649" t="s">
        <v>1</v>
      </c>
    </row>
    <row r="7" spans="1:10" ht="14.4" customHeight="1" x14ac:dyDescent="0.3">
      <c r="A7" s="645" t="s">
        <v>521</v>
      </c>
      <c r="B7" s="646" t="s">
        <v>332</v>
      </c>
      <c r="C7" s="647">
        <v>0.76122999999999996</v>
      </c>
      <c r="D7" s="647">
        <v>0.55901999999999996</v>
      </c>
      <c r="E7" s="647"/>
      <c r="F7" s="647">
        <v>0.27224999999999999</v>
      </c>
      <c r="G7" s="647">
        <v>0.55902005046799996</v>
      </c>
      <c r="H7" s="647">
        <v>-0.28677005046799997</v>
      </c>
      <c r="I7" s="648">
        <v>0.48701294304574222</v>
      </c>
      <c r="J7" s="649" t="s">
        <v>1</v>
      </c>
    </row>
    <row r="8" spans="1:10" ht="14.4" customHeight="1" x14ac:dyDescent="0.3">
      <c r="A8" s="645" t="s">
        <v>521</v>
      </c>
      <c r="B8" s="646" t="s">
        <v>333</v>
      </c>
      <c r="C8" s="647">
        <v>20.084609999999998</v>
      </c>
      <c r="D8" s="647">
        <v>32.549639999999997</v>
      </c>
      <c r="E8" s="647"/>
      <c r="F8" s="647">
        <v>27.655150000000006</v>
      </c>
      <c r="G8" s="647">
        <v>23.000002076426</v>
      </c>
      <c r="H8" s="647">
        <v>4.6551479235740061</v>
      </c>
      <c r="I8" s="648">
        <v>1.2023977175352227</v>
      </c>
      <c r="J8" s="649" t="s">
        <v>1</v>
      </c>
    </row>
    <row r="9" spans="1:10" ht="14.4" customHeight="1" x14ac:dyDescent="0.3">
      <c r="A9" s="645" t="s">
        <v>521</v>
      </c>
      <c r="B9" s="646" t="s">
        <v>334</v>
      </c>
      <c r="C9" s="647">
        <v>1397.96729</v>
      </c>
      <c r="D9" s="647">
        <v>2002.0234699999992</v>
      </c>
      <c r="E9" s="647"/>
      <c r="F9" s="647">
        <v>2661.9624800000006</v>
      </c>
      <c r="G9" s="647">
        <v>2898.0002616299457</v>
      </c>
      <c r="H9" s="647">
        <v>-236.03778162994513</v>
      </c>
      <c r="I9" s="648">
        <v>0.91855149747392073</v>
      </c>
      <c r="J9" s="649" t="s">
        <v>1</v>
      </c>
    </row>
    <row r="10" spans="1:10" ht="14.4" customHeight="1" x14ac:dyDescent="0.3">
      <c r="A10" s="645" t="s">
        <v>521</v>
      </c>
      <c r="B10" s="646" t="s">
        <v>1675</v>
      </c>
      <c r="C10" s="647">
        <v>0</v>
      </c>
      <c r="D10" s="647" t="s">
        <v>523</v>
      </c>
      <c r="E10" s="647"/>
      <c r="F10" s="647" t="s">
        <v>523</v>
      </c>
      <c r="G10" s="647" t="s">
        <v>523</v>
      </c>
      <c r="H10" s="647" t="s">
        <v>523</v>
      </c>
      <c r="I10" s="648" t="s">
        <v>523</v>
      </c>
      <c r="J10" s="649" t="s">
        <v>1</v>
      </c>
    </row>
    <row r="11" spans="1:10" ht="14.4" customHeight="1" x14ac:dyDescent="0.3">
      <c r="A11" s="645" t="s">
        <v>521</v>
      </c>
      <c r="B11" s="646" t="s">
        <v>335</v>
      </c>
      <c r="C11" s="647">
        <v>9.7634900000000009</v>
      </c>
      <c r="D11" s="647">
        <v>13.520950000000001</v>
      </c>
      <c r="E11" s="647"/>
      <c r="F11" s="647">
        <v>9.3126199999989989</v>
      </c>
      <c r="G11" s="647">
        <v>10.000000902793001</v>
      </c>
      <c r="H11" s="647">
        <v>-0.68738090279400232</v>
      </c>
      <c r="I11" s="648">
        <v>0.93126191592622587</v>
      </c>
      <c r="J11" s="649" t="s">
        <v>1</v>
      </c>
    </row>
    <row r="12" spans="1:10" ht="14.4" customHeight="1" x14ac:dyDescent="0.3">
      <c r="A12" s="645" t="s">
        <v>521</v>
      </c>
      <c r="B12" s="646" t="s">
        <v>336</v>
      </c>
      <c r="C12" s="647">
        <v>60.47186</v>
      </c>
      <c r="D12" s="647">
        <v>56.596949999998003</v>
      </c>
      <c r="E12" s="647"/>
      <c r="F12" s="647">
        <v>55.551749999998997</v>
      </c>
      <c r="G12" s="647">
        <v>62.000005597326002</v>
      </c>
      <c r="H12" s="647">
        <v>-6.4482555973270053</v>
      </c>
      <c r="I12" s="648">
        <v>0.89599588685190201</v>
      </c>
      <c r="J12" s="649" t="s">
        <v>1</v>
      </c>
    </row>
    <row r="13" spans="1:10" ht="14.4" customHeight="1" x14ac:dyDescent="0.3">
      <c r="A13" s="645" t="s">
        <v>521</v>
      </c>
      <c r="B13" s="646" t="s">
        <v>526</v>
      </c>
      <c r="C13" s="647">
        <v>1490.0433500000001</v>
      </c>
      <c r="D13" s="647">
        <v>2105.250029999997</v>
      </c>
      <c r="E13" s="647"/>
      <c r="F13" s="647">
        <v>2754.9707499999986</v>
      </c>
      <c r="G13" s="647">
        <v>2994.5592903472348</v>
      </c>
      <c r="H13" s="647">
        <v>-239.58854034723618</v>
      </c>
      <c r="I13" s="648">
        <v>0.91999205321479727</v>
      </c>
      <c r="J13" s="649" t="s">
        <v>527</v>
      </c>
    </row>
    <row r="15" spans="1:10" ht="14.4" customHeight="1" x14ac:dyDescent="0.3">
      <c r="A15" s="645" t="s">
        <v>521</v>
      </c>
      <c r="B15" s="646" t="s">
        <v>522</v>
      </c>
      <c r="C15" s="647" t="s">
        <v>523</v>
      </c>
      <c r="D15" s="647" t="s">
        <v>523</v>
      </c>
      <c r="E15" s="647"/>
      <c r="F15" s="647" t="s">
        <v>523</v>
      </c>
      <c r="G15" s="647" t="s">
        <v>523</v>
      </c>
      <c r="H15" s="647" t="s">
        <v>523</v>
      </c>
      <c r="I15" s="648" t="s">
        <v>523</v>
      </c>
      <c r="J15" s="649" t="s">
        <v>74</v>
      </c>
    </row>
    <row r="16" spans="1:10" ht="14.4" customHeight="1" x14ac:dyDescent="0.3">
      <c r="A16" s="645" t="s">
        <v>528</v>
      </c>
      <c r="B16" s="646" t="s">
        <v>529</v>
      </c>
      <c r="C16" s="647" t="s">
        <v>523</v>
      </c>
      <c r="D16" s="647" t="s">
        <v>523</v>
      </c>
      <c r="E16" s="647"/>
      <c r="F16" s="647" t="s">
        <v>523</v>
      </c>
      <c r="G16" s="647" t="s">
        <v>523</v>
      </c>
      <c r="H16" s="647" t="s">
        <v>523</v>
      </c>
      <c r="I16" s="648" t="s">
        <v>523</v>
      </c>
      <c r="J16" s="649" t="s">
        <v>0</v>
      </c>
    </row>
    <row r="17" spans="1:10" ht="14.4" customHeight="1" x14ac:dyDescent="0.3">
      <c r="A17" s="645" t="s">
        <v>528</v>
      </c>
      <c r="B17" s="646" t="s">
        <v>331</v>
      </c>
      <c r="C17" s="647" t="s">
        <v>523</v>
      </c>
      <c r="D17" s="647" t="s">
        <v>523</v>
      </c>
      <c r="E17" s="647"/>
      <c r="F17" s="647">
        <v>0</v>
      </c>
      <c r="G17" s="647">
        <v>9.0909099115999994E-2</v>
      </c>
      <c r="H17" s="647">
        <v>-9.0909099115999994E-2</v>
      </c>
      <c r="I17" s="648">
        <v>0</v>
      </c>
      <c r="J17" s="649" t="s">
        <v>1</v>
      </c>
    </row>
    <row r="18" spans="1:10" ht="14.4" customHeight="1" x14ac:dyDescent="0.3">
      <c r="A18" s="645" t="s">
        <v>528</v>
      </c>
      <c r="B18" s="646" t="s">
        <v>333</v>
      </c>
      <c r="C18" s="647">
        <v>2.0944199999999999</v>
      </c>
      <c r="D18" s="647">
        <v>1.9038599999999999</v>
      </c>
      <c r="E18" s="647"/>
      <c r="F18" s="647">
        <v>3.8522000000000003</v>
      </c>
      <c r="G18" s="647">
        <v>1.8644658561409999</v>
      </c>
      <c r="H18" s="647">
        <v>1.9877341438590004</v>
      </c>
      <c r="I18" s="648">
        <v>2.0661145321122354</v>
      </c>
      <c r="J18" s="649" t="s">
        <v>1</v>
      </c>
    </row>
    <row r="19" spans="1:10" ht="14.4" customHeight="1" x14ac:dyDescent="0.3">
      <c r="A19" s="645" t="s">
        <v>528</v>
      </c>
      <c r="B19" s="646" t="s">
        <v>334</v>
      </c>
      <c r="C19" s="647">
        <v>14.743080000000001</v>
      </c>
      <c r="D19" s="647">
        <v>13.177499999999998</v>
      </c>
      <c r="E19" s="647"/>
      <c r="F19" s="647">
        <v>14.225809999999999</v>
      </c>
      <c r="G19" s="647">
        <v>16.217981728571999</v>
      </c>
      <c r="H19" s="647">
        <v>-1.992171728572</v>
      </c>
      <c r="I19" s="648">
        <v>0.87716278375981305</v>
      </c>
      <c r="J19" s="649" t="s">
        <v>1</v>
      </c>
    </row>
    <row r="20" spans="1:10" ht="14.4" customHeight="1" x14ac:dyDescent="0.3">
      <c r="A20" s="645" t="s">
        <v>528</v>
      </c>
      <c r="B20" s="646" t="s">
        <v>335</v>
      </c>
      <c r="C20" s="647">
        <v>2.7840000000000003</v>
      </c>
      <c r="D20" s="647">
        <v>5.125</v>
      </c>
      <c r="E20" s="647"/>
      <c r="F20" s="647">
        <v>3.2429999999989998</v>
      </c>
      <c r="G20" s="647">
        <v>3.6496592625100002</v>
      </c>
      <c r="H20" s="647">
        <v>-0.40665926251100037</v>
      </c>
      <c r="I20" s="648">
        <v>0.88857610169577139</v>
      </c>
      <c r="J20" s="649" t="s">
        <v>1</v>
      </c>
    </row>
    <row r="21" spans="1:10" ht="14.4" customHeight="1" x14ac:dyDescent="0.3">
      <c r="A21" s="645" t="s">
        <v>528</v>
      </c>
      <c r="B21" s="646" t="s">
        <v>336</v>
      </c>
      <c r="C21" s="647">
        <v>8.8529999999999998</v>
      </c>
      <c r="D21" s="647">
        <v>6.7179999999999991</v>
      </c>
      <c r="E21" s="647"/>
      <c r="F21" s="647">
        <v>6.6559999999999997</v>
      </c>
      <c r="G21" s="647">
        <v>8.4518105237800008</v>
      </c>
      <c r="H21" s="647">
        <v>-1.7958105237800011</v>
      </c>
      <c r="I21" s="648">
        <v>0.78752357039627052</v>
      </c>
      <c r="J21" s="649" t="s">
        <v>1</v>
      </c>
    </row>
    <row r="22" spans="1:10" ht="14.4" customHeight="1" x14ac:dyDescent="0.3">
      <c r="A22" s="645" t="s">
        <v>528</v>
      </c>
      <c r="B22" s="646" t="s">
        <v>530</v>
      </c>
      <c r="C22" s="647">
        <v>28.474499999999999</v>
      </c>
      <c r="D22" s="647">
        <v>26.924359999999997</v>
      </c>
      <c r="E22" s="647"/>
      <c r="F22" s="647">
        <v>27.977009999998998</v>
      </c>
      <c r="G22" s="647">
        <v>30.274826470118999</v>
      </c>
      <c r="H22" s="647">
        <v>-2.2978164701200008</v>
      </c>
      <c r="I22" s="648">
        <v>0.92410141566334236</v>
      </c>
      <c r="J22" s="649" t="s">
        <v>531</v>
      </c>
    </row>
    <row r="23" spans="1:10" ht="14.4" customHeight="1" x14ac:dyDescent="0.3">
      <c r="A23" s="645" t="s">
        <v>523</v>
      </c>
      <c r="B23" s="646" t="s">
        <v>523</v>
      </c>
      <c r="C23" s="647" t="s">
        <v>523</v>
      </c>
      <c r="D23" s="647" t="s">
        <v>523</v>
      </c>
      <c r="E23" s="647"/>
      <c r="F23" s="647" t="s">
        <v>523</v>
      </c>
      <c r="G23" s="647" t="s">
        <v>523</v>
      </c>
      <c r="H23" s="647" t="s">
        <v>523</v>
      </c>
      <c r="I23" s="648" t="s">
        <v>523</v>
      </c>
      <c r="J23" s="649" t="s">
        <v>532</v>
      </c>
    </row>
    <row r="24" spans="1:10" ht="14.4" customHeight="1" x14ac:dyDescent="0.3">
      <c r="A24" s="645" t="s">
        <v>533</v>
      </c>
      <c r="B24" s="646" t="s">
        <v>534</v>
      </c>
      <c r="C24" s="647" t="s">
        <v>523</v>
      </c>
      <c r="D24" s="647" t="s">
        <v>523</v>
      </c>
      <c r="E24" s="647"/>
      <c r="F24" s="647" t="s">
        <v>523</v>
      </c>
      <c r="G24" s="647" t="s">
        <v>523</v>
      </c>
      <c r="H24" s="647" t="s">
        <v>523</v>
      </c>
      <c r="I24" s="648" t="s">
        <v>523</v>
      </c>
      <c r="J24" s="649" t="s">
        <v>0</v>
      </c>
    </row>
    <row r="25" spans="1:10" ht="14.4" customHeight="1" x14ac:dyDescent="0.3">
      <c r="A25" s="645" t="s">
        <v>533</v>
      </c>
      <c r="B25" s="646" t="s">
        <v>331</v>
      </c>
      <c r="C25" s="647" t="s">
        <v>523</v>
      </c>
      <c r="D25" s="647" t="s">
        <v>523</v>
      </c>
      <c r="E25" s="647"/>
      <c r="F25" s="647">
        <v>0</v>
      </c>
      <c r="G25" s="647">
        <v>9.0909099115999994E-2</v>
      </c>
      <c r="H25" s="647">
        <v>-9.0909099115999994E-2</v>
      </c>
      <c r="I25" s="648">
        <v>0</v>
      </c>
      <c r="J25" s="649" t="s">
        <v>1</v>
      </c>
    </row>
    <row r="26" spans="1:10" ht="14.4" customHeight="1" x14ac:dyDescent="0.3">
      <c r="A26" s="645" t="s">
        <v>533</v>
      </c>
      <c r="B26" s="646" t="s">
        <v>332</v>
      </c>
      <c r="C26" s="647" t="s">
        <v>523</v>
      </c>
      <c r="D26" s="647" t="s">
        <v>523</v>
      </c>
      <c r="E26" s="647"/>
      <c r="F26" s="647">
        <v>9.0749999999999997E-2</v>
      </c>
      <c r="G26" s="647">
        <v>0</v>
      </c>
      <c r="H26" s="647">
        <v>9.0749999999999997E-2</v>
      </c>
      <c r="I26" s="648" t="s">
        <v>523</v>
      </c>
      <c r="J26" s="649" t="s">
        <v>1</v>
      </c>
    </row>
    <row r="27" spans="1:10" ht="14.4" customHeight="1" x14ac:dyDescent="0.3">
      <c r="A27" s="645" t="s">
        <v>533</v>
      </c>
      <c r="B27" s="646" t="s">
        <v>333</v>
      </c>
      <c r="C27" s="647">
        <v>3.7911200000000003</v>
      </c>
      <c r="D27" s="647">
        <v>6.2561600000000004</v>
      </c>
      <c r="E27" s="647"/>
      <c r="F27" s="647">
        <v>3.9352899999999997</v>
      </c>
      <c r="G27" s="647">
        <v>4.3752052215340003</v>
      </c>
      <c r="H27" s="647">
        <v>-0.43991522153400053</v>
      </c>
      <c r="I27" s="648">
        <v>0.89945266581580807</v>
      </c>
      <c r="J27" s="649" t="s">
        <v>1</v>
      </c>
    </row>
    <row r="28" spans="1:10" ht="14.4" customHeight="1" x14ac:dyDescent="0.3">
      <c r="A28" s="645" t="s">
        <v>533</v>
      </c>
      <c r="B28" s="646" t="s">
        <v>334</v>
      </c>
      <c r="C28" s="647">
        <v>90.909099999999995</v>
      </c>
      <c r="D28" s="647">
        <v>120.56313999999901</v>
      </c>
      <c r="E28" s="647"/>
      <c r="F28" s="647">
        <v>129.54996</v>
      </c>
      <c r="G28" s="647">
        <v>145.871050795641</v>
      </c>
      <c r="H28" s="647">
        <v>-16.321090795640998</v>
      </c>
      <c r="I28" s="648">
        <v>0.88811288664461507</v>
      </c>
      <c r="J28" s="649" t="s">
        <v>1</v>
      </c>
    </row>
    <row r="29" spans="1:10" ht="14.4" customHeight="1" x14ac:dyDescent="0.3">
      <c r="A29" s="645" t="s">
        <v>533</v>
      </c>
      <c r="B29" s="646" t="s">
        <v>335</v>
      </c>
      <c r="C29" s="647">
        <v>2.41</v>
      </c>
      <c r="D29" s="647">
        <v>2.87</v>
      </c>
      <c r="E29" s="647"/>
      <c r="F29" s="647">
        <v>1.5486199999999999</v>
      </c>
      <c r="G29" s="647">
        <v>1.6107215259729999</v>
      </c>
      <c r="H29" s="647">
        <v>-6.2101525973000005E-2</v>
      </c>
      <c r="I29" s="648">
        <v>0.9614449021934528</v>
      </c>
      <c r="J29" s="649" t="s">
        <v>1</v>
      </c>
    </row>
    <row r="30" spans="1:10" ht="14.4" customHeight="1" x14ac:dyDescent="0.3">
      <c r="A30" s="645" t="s">
        <v>533</v>
      </c>
      <c r="B30" s="646" t="s">
        <v>336</v>
      </c>
      <c r="C30" s="647">
        <v>15.758800000000004</v>
      </c>
      <c r="D30" s="647">
        <v>18.311699999999</v>
      </c>
      <c r="E30" s="647"/>
      <c r="F30" s="647">
        <v>17.256260000000001</v>
      </c>
      <c r="G30" s="647">
        <v>18.433448034057999</v>
      </c>
      <c r="H30" s="647">
        <v>-1.1771880340579983</v>
      </c>
      <c r="I30" s="648">
        <v>0.93613847871092792</v>
      </c>
      <c r="J30" s="649" t="s">
        <v>1</v>
      </c>
    </row>
    <row r="31" spans="1:10" ht="14.4" customHeight="1" x14ac:dyDescent="0.3">
      <c r="A31" s="645" t="s">
        <v>533</v>
      </c>
      <c r="B31" s="646" t="s">
        <v>535</v>
      </c>
      <c r="C31" s="647">
        <v>112.86902000000001</v>
      </c>
      <c r="D31" s="647">
        <v>148.00099999999802</v>
      </c>
      <c r="E31" s="647"/>
      <c r="F31" s="647">
        <v>152.38087999999999</v>
      </c>
      <c r="G31" s="647">
        <v>170.38133467632198</v>
      </c>
      <c r="H31" s="647">
        <v>-18.000454676321993</v>
      </c>
      <c r="I31" s="648">
        <v>0.8943519563893666</v>
      </c>
      <c r="J31" s="649" t="s">
        <v>531</v>
      </c>
    </row>
    <row r="32" spans="1:10" ht="14.4" customHeight="1" x14ac:dyDescent="0.3">
      <c r="A32" s="645" t="s">
        <v>523</v>
      </c>
      <c r="B32" s="646" t="s">
        <v>523</v>
      </c>
      <c r="C32" s="647" t="s">
        <v>523</v>
      </c>
      <c r="D32" s="647" t="s">
        <v>523</v>
      </c>
      <c r="E32" s="647"/>
      <c r="F32" s="647" t="s">
        <v>523</v>
      </c>
      <c r="G32" s="647" t="s">
        <v>523</v>
      </c>
      <c r="H32" s="647" t="s">
        <v>523</v>
      </c>
      <c r="I32" s="648" t="s">
        <v>523</v>
      </c>
      <c r="J32" s="649" t="s">
        <v>532</v>
      </c>
    </row>
    <row r="33" spans="1:10" ht="14.4" customHeight="1" x14ac:dyDescent="0.3">
      <c r="A33" s="645" t="s">
        <v>536</v>
      </c>
      <c r="B33" s="646" t="s">
        <v>537</v>
      </c>
      <c r="C33" s="647" t="s">
        <v>523</v>
      </c>
      <c r="D33" s="647" t="s">
        <v>523</v>
      </c>
      <c r="E33" s="647"/>
      <c r="F33" s="647" t="s">
        <v>523</v>
      </c>
      <c r="G33" s="647" t="s">
        <v>523</v>
      </c>
      <c r="H33" s="647" t="s">
        <v>523</v>
      </c>
      <c r="I33" s="648" t="s">
        <v>523</v>
      </c>
      <c r="J33" s="649" t="s">
        <v>0</v>
      </c>
    </row>
    <row r="34" spans="1:10" ht="14.4" customHeight="1" x14ac:dyDescent="0.3">
      <c r="A34" s="645" t="s">
        <v>536</v>
      </c>
      <c r="B34" s="646" t="s">
        <v>331</v>
      </c>
      <c r="C34" s="647">
        <v>0.99486999999999992</v>
      </c>
      <c r="D34" s="647">
        <v>0</v>
      </c>
      <c r="E34" s="647"/>
      <c r="F34" s="647">
        <v>0.2165</v>
      </c>
      <c r="G34" s="647">
        <v>9.0909099115999994E-2</v>
      </c>
      <c r="H34" s="647">
        <v>0.12559090088399999</v>
      </c>
      <c r="I34" s="648">
        <v>2.3814997850077257</v>
      </c>
      <c r="J34" s="649" t="s">
        <v>1</v>
      </c>
    </row>
    <row r="35" spans="1:10" ht="14.4" customHeight="1" x14ac:dyDescent="0.3">
      <c r="A35" s="645" t="s">
        <v>536</v>
      </c>
      <c r="B35" s="646" t="s">
        <v>332</v>
      </c>
      <c r="C35" s="647">
        <v>0.76122999999999996</v>
      </c>
      <c r="D35" s="647">
        <v>0.55901999999999996</v>
      </c>
      <c r="E35" s="647"/>
      <c r="F35" s="647">
        <v>0</v>
      </c>
      <c r="G35" s="647">
        <v>0.55902005046799996</v>
      </c>
      <c r="H35" s="647">
        <v>-0.55902005046799996</v>
      </c>
      <c r="I35" s="648">
        <v>0</v>
      </c>
      <c r="J35" s="649" t="s">
        <v>1</v>
      </c>
    </row>
    <row r="36" spans="1:10" ht="14.4" customHeight="1" x14ac:dyDescent="0.3">
      <c r="A36" s="645" t="s">
        <v>536</v>
      </c>
      <c r="B36" s="646" t="s">
        <v>333</v>
      </c>
      <c r="C36" s="647">
        <v>0.33295999999999998</v>
      </c>
      <c r="D36" s="647">
        <v>3.2149999999999999</v>
      </c>
      <c r="E36" s="647"/>
      <c r="F36" s="647">
        <v>1.5878399999999999</v>
      </c>
      <c r="G36" s="647">
        <v>2.6691952304990001</v>
      </c>
      <c r="H36" s="647">
        <v>-1.0813552304990002</v>
      </c>
      <c r="I36" s="648">
        <v>0.594875931837761</v>
      </c>
      <c r="J36" s="649" t="s">
        <v>1</v>
      </c>
    </row>
    <row r="37" spans="1:10" ht="14.4" customHeight="1" x14ac:dyDescent="0.3">
      <c r="A37" s="645" t="s">
        <v>536</v>
      </c>
      <c r="B37" s="646" t="s">
        <v>334</v>
      </c>
      <c r="C37" s="647">
        <v>7.3934299999999995</v>
      </c>
      <c r="D37" s="647">
        <v>4.8639999999999999</v>
      </c>
      <c r="E37" s="647"/>
      <c r="F37" s="647">
        <v>5.5224700000000002</v>
      </c>
      <c r="G37" s="647">
        <v>6.3641215303329997</v>
      </c>
      <c r="H37" s="647">
        <v>-0.84165153033299944</v>
      </c>
      <c r="I37" s="648">
        <v>0.86775055656598055</v>
      </c>
      <c r="J37" s="649" t="s">
        <v>1</v>
      </c>
    </row>
    <row r="38" spans="1:10" ht="14.4" customHeight="1" x14ac:dyDescent="0.3">
      <c r="A38" s="645" t="s">
        <v>536</v>
      </c>
      <c r="B38" s="646" t="s">
        <v>335</v>
      </c>
      <c r="C38" s="647">
        <v>3.0694900000000001</v>
      </c>
      <c r="D38" s="647">
        <v>3.6932400000000003</v>
      </c>
      <c r="E38" s="647"/>
      <c r="F38" s="647">
        <v>3.4049999999999998</v>
      </c>
      <c r="G38" s="647">
        <v>3.3807080535640006</v>
      </c>
      <c r="H38" s="647">
        <v>2.429194643599919E-2</v>
      </c>
      <c r="I38" s="648">
        <v>1.0071854611670445</v>
      </c>
      <c r="J38" s="649" t="s">
        <v>1</v>
      </c>
    </row>
    <row r="39" spans="1:10" ht="14.4" customHeight="1" x14ac:dyDescent="0.3">
      <c r="A39" s="645" t="s">
        <v>536</v>
      </c>
      <c r="B39" s="646" t="s">
        <v>336</v>
      </c>
      <c r="C39" s="647">
        <v>8.2206399999999995</v>
      </c>
      <c r="D39" s="647">
        <v>7.2717099999999997</v>
      </c>
      <c r="E39" s="647"/>
      <c r="F39" s="647">
        <v>7.7899999999989999</v>
      </c>
      <c r="G39" s="647">
        <v>7.9093545973200001</v>
      </c>
      <c r="H39" s="647">
        <v>-0.11935459732100018</v>
      </c>
      <c r="I39" s="648">
        <v>0.98490969195369715</v>
      </c>
      <c r="J39" s="649" t="s">
        <v>1</v>
      </c>
    </row>
    <row r="40" spans="1:10" ht="14.4" customHeight="1" x14ac:dyDescent="0.3">
      <c r="A40" s="645" t="s">
        <v>536</v>
      </c>
      <c r="B40" s="646" t="s">
        <v>538</v>
      </c>
      <c r="C40" s="647">
        <v>20.772619999999996</v>
      </c>
      <c r="D40" s="647">
        <v>19.602969999999999</v>
      </c>
      <c r="E40" s="647"/>
      <c r="F40" s="647">
        <v>18.521809999999</v>
      </c>
      <c r="G40" s="647">
        <v>20.973308561300001</v>
      </c>
      <c r="H40" s="647">
        <v>-2.4514985613010012</v>
      </c>
      <c r="I40" s="648">
        <v>0.88311340797109561</v>
      </c>
      <c r="J40" s="649" t="s">
        <v>531</v>
      </c>
    </row>
    <row r="41" spans="1:10" ht="14.4" customHeight="1" x14ac:dyDescent="0.3">
      <c r="A41" s="645" t="s">
        <v>523</v>
      </c>
      <c r="B41" s="646" t="s">
        <v>523</v>
      </c>
      <c r="C41" s="647" t="s">
        <v>523</v>
      </c>
      <c r="D41" s="647" t="s">
        <v>523</v>
      </c>
      <c r="E41" s="647"/>
      <c r="F41" s="647" t="s">
        <v>523</v>
      </c>
      <c r="G41" s="647" t="s">
        <v>523</v>
      </c>
      <c r="H41" s="647" t="s">
        <v>523</v>
      </c>
      <c r="I41" s="648" t="s">
        <v>523</v>
      </c>
      <c r="J41" s="649" t="s">
        <v>532</v>
      </c>
    </row>
    <row r="42" spans="1:10" ht="14.4" customHeight="1" x14ac:dyDescent="0.3">
      <c r="A42" s="645" t="s">
        <v>539</v>
      </c>
      <c r="B42" s="646" t="s">
        <v>540</v>
      </c>
      <c r="C42" s="647" t="s">
        <v>523</v>
      </c>
      <c r="D42" s="647" t="s">
        <v>523</v>
      </c>
      <c r="E42" s="647"/>
      <c r="F42" s="647" t="s">
        <v>523</v>
      </c>
      <c r="G42" s="647" t="s">
        <v>523</v>
      </c>
      <c r="H42" s="647" t="s">
        <v>523</v>
      </c>
      <c r="I42" s="648" t="s">
        <v>523</v>
      </c>
      <c r="J42" s="649" t="s">
        <v>0</v>
      </c>
    </row>
    <row r="43" spans="1:10" ht="14.4" customHeight="1" x14ac:dyDescent="0.3">
      <c r="A43" s="645" t="s">
        <v>539</v>
      </c>
      <c r="B43" s="646" t="s">
        <v>331</v>
      </c>
      <c r="C43" s="647" t="s">
        <v>523</v>
      </c>
      <c r="D43" s="647" t="s">
        <v>523</v>
      </c>
      <c r="E43" s="647"/>
      <c r="F43" s="647">
        <v>0</v>
      </c>
      <c r="G43" s="647">
        <v>9.0909099115999994E-2</v>
      </c>
      <c r="H43" s="647">
        <v>-9.0909099115999994E-2</v>
      </c>
      <c r="I43" s="648">
        <v>0</v>
      </c>
      <c r="J43" s="649" t="s">
        <v>1</v>
      </c>
    </row>
    <row r="44" spans="1:10" ht="14.4" customHeight="1" x14ac:dyDescent="0.3">
      <c r="A44" s="645" t="s">
        <v>539</v>
      </c>
      <c r="B44" s="646" t="s">
        <v>332</v>
      </c>
      <c r="C44" s="647" t="s">
        <v>523</v>
      </c>
      <c r="D44" s="647" t="s">
        <v>523</v>
      </c>
      <c r="E44" s="647"/>
      <c r="F44" s="647">
        <v>0.18149999999999999</v>
      </c>
      <c r="G44" s="647">
        <v>0</v>
      </c>
      <c r="H44" s="647">
        <v>0.18149999999999999</v>
      </c>
      <c r="I44" s="648" t="s">
        <v>523</v>
      </c>
      <c r="J44" s="649" t="s">
        <v>1</v>
      </c>
    </row>
    <row r="45" spans="1:10" ht="14.4" customHeight="1" x14ac:dyDescent="0.3">
      <c r="A45" s="645" t="s">
        <v>539</v>
      </c>
      <c r="B45" s="646" t="s">
        <v>333</v>
      </c>
      <c r="C45" s="647">
        <v>13.866109999999999</v>
      </c>
      <c r="D45" s="647">
        <v>21.174619999999997</v>
      </c>
      <c r="E45" s="647"/>
      <c r="F45" s="647">
        <v>18.279820000000004</v>
      </c>
      <c r="G45" s="647">
        <v>14.091135768252002</v>
      </c>
      <c r="H45" s="647">
        <v>4.1886842317480024</v>
      </c>
      <c r="I45" s="648">
        <v>1.2972566797053582</v>
      </c>
      <c r="J45" s="649" t="s">
        <v>1</v>
      </c>
    </row>
    <row r="46" spans="1:10" ht="14.4" customHeight="1" x14ac:dyDescent="0.3">
      <c r="A46" s="645" t="s">
        <v>539</v>
      </c>
      <c r="B46" s="646" t="s">
        <v>334</v>
      </c>
      <c r="C46" s="647">
        <v>1284.9216800000002</v>
      </c>
      <c r="D46" s="647">
        <v>1863.4188300000001</v>
      </c>
      <c r="E46" s="647"/>
      <c r="F46" s="647">
        <v>2512.6642400000005</v>
      </c>
      <c r="G46" s="647">
        <v>2729.5471075753999</v>
      </c>
      <c r="H46" s="647">
        <v>-216.88286757539936</v>
      </c>
      <c r="I46" s="648">
        <v>0.920542544595227</v>
      </c>
      <c r="J46" s="649" t="s">
        <v>1</v>
      </c>
    </row>
    <row r="47" spans="1:10" ht="14.4" customHeight="1" x14ac:dyDescent="0.3">
      <c r="A47" s="645" t="s">
        <v>539</v>
      </c>
      <c r="B47" s="646" t="s">
        <v>1675</v>
      </c>
      <c r="C47" s="647">
        <v>0</v>
      </c>
      <c r="D47" s="647" t="s">
        <v>523</v>
      </c>
      <c r="E47" s="647"/>
      <c r="F47" s="647" t="s">
        <v>523</v>
      </c>
      <c r="G47" s="647" t="s">
        <v>523</v>
      </c>
      <c r="H47" s="647" t="s">
        <v>523</v>
      </c>
      <c r="I47" s="648" t="s">
        <v>523</v>
      </c>
      <c r="J47" s="649" t="s">
        <v>1</v>
      </c>
    </row>
    <row r="48" spans="1:10" ht="14.4" customHeight="1" x14ac:dyDescent="0.3">
      <c r="A48" s="645" t="s">
        <v>539</v>
      </c>
      <c r="B48" s="646" t="s">
        <v>335</v>
      </c>
      <c r="C48" s="647">
        <v>1.5</v>
      </c>
      <c r="D48" s="647">
        <v>1.8327100000000001</v>
      </c>
      <c r="E48" s="647"/>
      <c r="F48" s="647">
        <v>1.1160000000000001</v>
      </c>
      <c r="G48" s="647">
        <v>1.3589120607459999</v>
      </c>
      <c r="H48" s="647">
        <v>-0.2429120607459998</v>
      </c>
      <c r="I48" s="648">
        <v>0.82124519476804947</v>
      </c>
      <c r="J48" s="649" t="s">
        <v>1</v>
      </c>
    </row>
    <row r="49" spans="1:10" ht="14.4" customHeight="1" x14ac:dyDescent="0.3">
      <c r="A49" s="645" t="s">
        <v>539</v>
      </c>
      <c r="B49" s="646" t="s">
        <v>336</v>
      </c>
      <c r="C49" s="647">
        <v>27.639419999999994</v>
      </c>
      <c r="D49" s="647">
        <v>24.295539999998997</v>
      </c>
      <c r="E49" s="647"/>
      <c r="F49" s="647">
        <v>23.849489999999996</v>
      </c>
      <c r="G49" s="647">
        <v>27.205392442167998</v>
      </c>
      <c r="H49" s="647">
        <v>-3.3559024421680022</v>
      </c>
      <c r="I49" s="648">
        <v>0.87664568892722905</v>
      </c>
      <c r="J49" s="649" t="s">
        <v>1</v>
      </c>
    </row>
    <row r="50" spans="1:10" ht="14.4" customHeight="1" x14ac:dyDescent="0.3">
      <c r="A50" s="645" t="s">
        <v>539</v>
      </c>
      <c r="B50" s="646" t="s">
        <v>541</v>
      </c>
      <c r="C50" s="647">
        <v>1327.9272100000001</v>
      </c>
      <c r="D50" s="647">
        <v>1910.7216999999989</v>
      </c>
      <c r="E50" s="647"/>
      <c r="F50" s="647">
        <v>2556.0910500000005</v>
      </c>
      <c r="G50" s="647">
        <v>2772.293456945682</v>
      </c>
      <c r="H50" s="647">
        <v>-216.20240694568156</v>
      </c>
      <c r="I50" s="648">
        <v>0.92201315975261933</v>
      </c>
      <c r="J50" s="649" t="s">
        <v>531</v>
      </c>
    </row>
    <row r="51" spans="1:10" ht="14.4" customHeight="1" x14ac:dyDescent="0.3">
      <c r="A51" s="645" t="s">
        <v>523</v>
      </c>
      <c r="B51" s="646" t="s">
        <v>523</v>
      </c>
      <c r="C51" s="647" t="s">
        <v>523</v>
      </c>
      <c r="D51" s="647" t="s">
        <v>523</v>
      </c>
      <c r="E51" s="647"/>
      <c r="F51" s="647" t="s">
        <v>523</v>
      </c>
      <c r="G51" s="647" t="s">
        <v>523</v>
      </c>
      <c r="H51" s="647" t="s">
        <v>523</v>
      </c>
      <c r="I51" s="648" t="s">
        <v>523</v>
      </c>
      <c r="J51" s="649" t="s">
        <v>532</v>
      </c>
    </row>
    <row r="52" spans="1:10" ht="14.4" customHeight="1" x14ac:dyDescent="0.3">
      <c r="A52" s="645" t="s">
        <v>1676</v>
      </c>
      <c r="B52" s="646" t="s">
        <v>1677</v>
      </c>
      <c r="C52" s="647" t="s">
        <v>523</v>
      </c>
      <c r="D52" s="647" t="s">
        <v>523</v>
      </c>
      <c r="E52" s="647"/>
      <c r="F52" s="647" t="s">
        <v>523</v>
      </c>
      <c r="G52" s="647" t="s">
        <v>523</v>
      </c>
      <c r="H52" s="647" t="s">
        <v>523</v>
      </c>
      <c r="I52" s="648" t="s">
        <v>523</v>
      </c>
      <c r="J52" s="649" t="s">
        <v>0</v>
      </c>
    </row>
    <row r="53" spans="1:10" ht="14.4" customHeight="1" x14ac:dyDescent="0.3">
      <c r="A53" s="645" t="s">
        <v>1676</v>
      </c>
      <c r="B53" s="646" t="s">
        <v>331</v>
      </c>
      <c r="C53" s="647" t="s">
        <v>523</v>
      </c>
      <c r="D53" s="647" t="s">
        <v>523</v>
      </c>
      <c r="E53" s="647"/>
      <c r="F53" s="647">
        <v>0</v>
      </c>
      <c r="G53" s="647">
        <v>9.0909099115999994E-2</v>
      </c>
      <c r="H53" s="647">
        <v>-9.0909099115999994E-2</v>
      </c>
      <c r="I53" s="648">
        <v>0</v>
      </c>
      <c r="J53" s="649" t="s">
        <v>1</v>
      </c>
    </row>
    <row r="54" spans="1:10" ht="14.4" customHeight="1" x14ac:dyDescent="0.3">
      <c r="A54" s="645" t="s">
        <v>1676</v>
      </c>
      <c r="B54" s="646" t="s">
        <v>1678</v>
      </c>
      <c r="C54" s="647" t="s">
        <v>523</v>
      </c>
      <c r="D54" s="647" t="s">
        <v>523</v>
      </c>
      <c r="E54" s="647"/>
      <c r="F54" s="647">
        <v>0</v>
      </c>
      <c r="G54" s="647">
        <v>9.0909099115999994E-2</v>
      </c>
      <c r="H54" s="647">
        <v>-9.0909099115999994E-2</v>
      </c>
      <c r="I54" s="648">
        <v>0</v>
      </c>
      <c r="J54" s="649" t="s">
        <v>531</v>
      </c>
    </row>
    <row r="55" spans="1:10" ht="14.4" customHeight="1" x14ac:dyDescent="0.3">
      <c r="A55" s="645" t="s">
        <v>523</v>
      </c>
      <c r="B55" s="646" t="s">
        <v>523</v>
      </c>
      <c r="C55" s="647" t="s">
        <v>523</v>
      </c>
      <c r="D55" s="647" t="s">
        <v>523</v>
      </c>
      <c r="E55" s="647"/>
      <c r="F55" s="647" t="s">
        <v>523</v>
      </c>
      <c r="G55" s="647" t="s">
        <v>523</v>
      </c>
      <c r="H55" s="647" t="s">
        <v>523</v>
      </c>
      <c r="I55" s="648" t="s">
        <v>523</v>
      </c>
      <c r="J55" s="649" t="s">
        <v>532</v>
      </c>
    </row>
    <row r="56" spans="1:10" ht="14.4" customHeight="1" x14ac:dyDescent="0.3">
      <c r="A56" s="645" t="s">
        <v>1679</v>
      </c>
      <c r="B56" s="646" t="s">
        <v>1680</v>
      </c>
      <c r="C56" s="647" t="s">
        <v>523</v>
      </c>
      <c r="D56" s="647" t="s">
        <v>523</v>
      </c>
      <c r="E56" s="647"/>
      <c r="F56" s="647" t="s">
        <v>523</v>
      </c>
      <c r="G56" s="647" t="s">
        <v>523</v>
      </c>
      <c r="H56" s="647" t="s">
        <v>523</v>
      </c>
      <c r="I56" s="648" t="s">
        <v>523</v>
      </c>
      <c r="J56" s="649" t="s">
        <v>0</v>
      </c>
    </row>
    <row r="57" spans="1:10" ht="14.4" customHeight="1" x14ac:dyDescent="0.3">
      <c r="A57" s="645" t="s">
        <v>1679</v>
      </c>
      <c r="B57" s="646" t="s">
        <v>331</v>
      </c>
      <c r="C57" s="647" t="s">
        <v>523</v>
      </c>
      <c r="D57" s="647" t="s">
        <v>523</v>
      </c>
      <c r="E57" s="647"/>
      <c r="F57" s="647">
        <v>0</v>
      </c>
      <c r="G57" s="647">
        <v>9.0909099115999994E-2</v>
      </c>
      <c r="H57" s="647">
        <v>-9.0909099115999994E-2</v>
      </c>
      <c r="I57" s="648">
        <v>0</v>
      </c>
      <c r="J57" s="649" t="s">
        <v>1</v>
      </c>
    </row>
    <row r="58" spans="1:10" ht="14.4" customHeight="1" x14ac:dyDescent="0.3">
      <c r="A58" s="645" t="s">
        <v>1679</v>
      </c>
      <c r="B58" s="646" t="s">
        <v>1681</v>
      </c>
      <c r="C58" s="647" t="s">
        <v>523</v>
      </c>
      <c r="D58" s="647" t="s">
        <v>523</v>
      </c>
      <c r="E58" s="647"/>
      <c r="F58" s="647">
        <v>0</v>
      </c>
      <c r="G58" s="647">
        <v>9.0909099115999994E-2</v>
      </c>
      <c r="H58" s="647">
        <v>-9.0909099115999994E-2</v>
      </c>
      <c r="I58" s="648">
        <v>0</v>
      </c>
      <c r="J58" s="649" t="s">
        <v>531</v>
      </c>
    </row>
    <row r="59" spans="1:10" ht="14.4" customHeight="1" x14ac:dyDescent="0.3">
      <c r="A59" s="645" t="s">
        <v>523</v>
      </c>
      <c r="B59" s="646" t="s">
        <v>523</v>
      </c>
      <c r="C59" s="647" t="s">
        <v>523</v>
      </c>
      <c r="D59" s="647" t="s">
        <v>523</v>
      </c>
      <c r="E59" s="647"/>
      <c r="F59" s="647" t="s">
        <v>523</v>
      </c>
      <c r="G59" s="647" t="s">
        <v>523</v>
      </c>
      <c r="H59" s="647" t="s">
        <v>523</v>
      </c>
      <c r="I59" s="648" t="s">
        <v>523</v>
      </c>
      <c r="J59" s="649" t="s">
        <v>532</v>
      </c>
    </row>
    <row r="60" spans="1:10" ht="14.4" customHeight="1" x14ac:dyDescent="0.3">
      <c r="A60" s="645" t="s">
        <v>1682</v>
      </c>
      <c r="B60" s="646" t="s">
        <v>1683</v>
      </c>
      <c r="C60" s="647" t="s">
        <v>523</v>
      </c>
      <c r="D60" s="647" t="s">
        <v>523</v>
      </c>
      <c r="E60" s="647"/>
      <c r="F60" s="647" t="s">
        <v>523</v>
      </c>
      <c r="G60" s="647" t="s">
        <v>523</v>
      </c>
      <c r="H60" s="647" t="s">
        <v>523</v>
      </c>
      <c r="I60" s="648" t="s">
        <v>523</v>
      </c>
      <c r="J60" s="649" t="s">
        <v>0</v>
      </c>
    </row>
    <row r="61" spans="1:10" ht="14.4" customHeight="1" x14ac:dyDescent="0.3">
      <c r="A61" s="645" t="s">
        <v>1682</v>
      </c>
      <c r="B61" s="646" t="s">
        <v>331</v>
      </c>
      <c r="C61" s="647" t="s">
        <v>523</v>
      </c>
      <c r="D61" s="647" t="s">
        <v>523</v>
      </c>
      <c r="E61" s="647"/>
      <c r="F61" s="647">
        <v>0</v>
      </c>
      <c r="G61" s="647">
        <v>9.0909099115999994E-2</v>
      </c>
      <c r="H61" s="647">
        <v>-9.0909099115999994E-2</v>
      </c>
      <c r="I61" s="648">
        <v>0</v>
      </c>
      <c r="J61" s="649" t="s">
        <v>1</v>
      </c>
    </row>
    <row r="62" spans="1:10" ht="14.4" customHeight="1" x14ac:dyDescent="0.3">
      <c r="A62" s="645" t="s">
        <v>1682</v>
      </c>
      <c r="B62" s="646" t="s">
        <v>1684</v>
      </c>
      <c r="C62" s="647" t="s">
        <v>523</v>
      </c>
      <c r="D62" s="647" t="s">
        <v>523</v>
      </c>
      <c r="E62" s="647"/>
      <c r="F62" s="647">
        <v>0</v>
      </c>
      <c r="G62" s="647">
        <v>9.0909099115999994E-2</v>
      </c>
      <c r="H62" s="647">
        <v>-9.0909099115999994E-2</v>
      </c>
      <c r="I62" s="648">
        <v>0</v>
      </c>
      <c r="J62" s="649" t="s">
        <v>531</v>
      </c>
    </row>
    <row r="63" spans="1:10" ht="14.4" customHeight="1" x14ac:dyDescent="0.3">
      <c r="A63" s="645" t="s">
        <v>523</v>
      </c>
      <c r="B63" s="646" t="s">
        <v>523</v>
      </c>
      <c r="C63" s="647" t="s">
        <v>523</v>
      </c>
      <c r="D63" s="647" t="s">
        <v>523</v>
      </c>
      <c r="E63" s="647"/>
      <c r="F63" s="647" t="s">
        <v>523</v>
      </c>
      <c r="G63" s="647" t="s">
        <v>523</v>
      </c>
      <c r="H63" s="647" t="s">
        <v>523</v>
      </c>
      <c r="I63" s="648" t="s">
        <v>523</v>
      </c>
      <c r="J63" s="649" t="s">
        <v>532</v>
      </c>
    </row>
    <row r="64" spans="1:10" ht="14.4" customHeight="1" x14ac:dyDescent="0.3">
      <c r="A64" s="645" t="s">
        <v>1685</v>
      </c>
      <c r="B64" s="646" t="s">
        <v>1686</v>
      </c>
      <c r="C64" s="647" t="s">
        <v>523</v>
      </c>
      <c r="D64" s="647" t="s">
        <v>523</v>
      </c>
      <c r="E64" s="647"/>
      <c r="F64" s="647" t="s">
        <v>523</v>
      </c>
      <c r="G64" s="647" t="s">
        <v>523</v>
      </c>
      <c r="H64" s="647" t="s">
        <v>523</v>
      </c>
      <c r="I64" s="648" t="s">
        <v>523</v>
      </c>
      <c r="J64" s="649" t="s">
        <v>0</v>
      </c>
    </row>
    <row r="65" spans="1:10" ht="14.4" customHeight="1" x14ac:dyDescent="0.3">
      <c r="A65" s="645" t="s">
        <v>1685</v>
      </c>
      <c r="B65" s="646" t="s">
        <v>331</v>
      </c>
      <c r="C65" s="647" t="s">
        <v>523</v>
      </c>
      <c r="D65" s="647" t="s">
        <v>523</v>
      </c>
      <c r="E65" s="647"/>
      <c r="F65" s="647">
        <v>0</v>
      </c>
      <c r="G65" s="647">
        <v>9.0909099115999994E-2</v>
      </c>
      <c r="H65" s="647">
        <v>-9.0909099115999994E-2</v>
      </c>
      <c r="I65" s="648">
        <v>0</v>
      </c>
      <c r="J65" s="649" t="s">
        <v>1</v>
      </c>
    </row>
    <row r="66" spans="1:10" ht="14.4" customHeight="1" x14ac:dyDescent="0.3">
      <c r="A66" s="645" t="s">
        <v>1685</v>
      </c>
      <c r="B66" s="646" t="s">
        <v>1687</v>
      </c>
      <c r="C66" s="647" t="s">
        <v>523</v>
      </c>
      <c r="D66" s="647" t="s">
        <v>523</v>
      </c>
      <c r="E66" s="647"/>
      <c r="F66" s="647">
        <v>0</v>
      </c>
      <c r="G66" s="647">
        <v>9.0909099115999994E-2</v>
      </c>
      <c r="H66" s="647">
        <v>-9.0909099115999994E-2</v>
      </c>
      <c r="I66" s="648">
        <v>0</v>
      </c>
      <c r="J66" s="649" t="s">
        <v>531</v>
      </c>
    </row>
    <row r="67" spans="1:10" ht="14.4" customHeight="1" x14ac:dyDescent="0.3">
      <c r="A67" s="645" t="s">
        <v>523</v>
      </c>
      <c r="B67" s="646" t="s">
        <v>523</v>
      </c>
      <c r="C67" s="647" t="s">
        <v>523</v>
      </c>
      <c r="D67" s="647" t="s">
        <v>523</v>
      </c>
      <c r="E67" s="647"/>
      <c r="F67" s="647" t="s">
        <v>523</v>
      </c>
      <c r="G67" s="647" t="s">
        <v>523</v>
      </c>
      <c r="H67" s="647" t="s">
        <v>523</v>
      </c>
      <c r="I67" s="648" t="s">
        <v>523</v>
      </c>
      <c r="J67" s="649" t="s">
        <v>532</v>
      </c>
    </row>
    <row r="68" spans="1:10" ht="14.4" customHeight="1" x14ac:dyDescent="0.3">
      <c r="A68" s="645" t="s">
        <v>1688</v>
      </c>
      <c r="B68" s="646" t="s">
        <v>1686</v>
      </c>
      <c r="C68" s="647" t="s">
        <v>523</v>
      </c>
      <c r="D68" s="647" t="s">
        <v>523</v>
      </c>
      <c r="E68" s="647"/>
      <c r="F68" s="647" t="s">
        <v>523</v>
      </c>
      <c r="G68" s="647" t="s">
        <v>523</v>
      </c>
      <c r="H68" s="647" t="s">
        <v>523</v>
      </c>
      <c r="I68" s="648" t="s">
        <v>523</v>
      </c>
      <c r="J68" s="649" t="s">
        <v>0</v>
      </c>
    </row>
    <row r="69" spans="1:10" ht="14.4" customHeight="1" x14ac:dyDescent="0.3">
      <c r="A69" s="645" t="s">
        <v>1688</v>
      </c>
      <c r="B69" s="646" t="s">
        <v>331</v>
      </c>
      <c r="C69" s="647" t="s">
        <v>523</v>
      </c>
      <c r="D69" s="647" t="s">
        <v>523</v>
      </c>
      <c r="E69" s="647"/>
      <c r="F69" s="647">
        <v>0</v>
      </c>
      <c r="G69" s="647">
        <v>9.0909099115999994E-2</v>
      </c>
      <c r="H69" s="647">
        <v>-9.0909099115999994E-2</v>
      </c>
      <c r="I69" s="648">
        <v>0</v>
      </c>
      <c r="J69" s="649" t="s">
        <v>1</v>
      </c>
    </row>
    <row r="70" spans="1:10" ht="14.4" customHeight="1" x14ac:dyDescent="0.3">
      <c r="A70" s="645" t="s">
        <v>1688</v>
      </c>
      <c r="B70" s="646" t="s">
        <v>1687</v>
      </c>
      <c r="C70" s="647" t="s">
        <v>523</v>
      </c>
      <c r="D70" s="647" t="s">
        <v>523</v>
      </c>
      <c r="E70" s="647"/>
      <c r="F70" s="647">
        <v>0</v>
      </c>
      <c r="G70" s="647">
        <v>9.0909099115999994E-2</v>
      </c>
      <c r="H70" s="647">
        <v>-9.0909099115999994E-2</v>
      </c>
      <c r="I70" s="648">
        <v>0</v>
      </c>
      <c r="J70" s="649" t="s">
        <v>531</v>
      </c>
    </row>
    <row r="71" spans="1:10" ht="14.4" customHeight="1" x14ac:dyDescent="0.3">
      <c r="A71" s="645" t="s">
        <v>523</v>
      </c>
      <c r="B71" s="646" t="s">
        <v>523</v>
      </c>
      <c r="C71" s="647" t="s">
        <v>523</v>
      </c>
      <c r="D71" s="647" t="s">
        <v>523</v>
      </c>
      <c r="E71" s="647"/>
      <c r="F71" s="647" t="s">
        <v>523</v>
      </c>
      <c r="G71" s="647" t="s">
        <v>523</v>
      </c>
      <c r="H71" s="647" t="s">
        <v>523</v>
      </c>
      <c r="I71" s="648" t="s">
        <v>523</v>
      </c>
      <c r="J71" s="649" t="s">
        <v>532</v>
      </c>
    </row>
    <row r="72" spans="1:10" ht="14.4" customHeight="1" x14ac:dyDescent="0.3">
      <c r="A72" s="645" t="s">
        <v>1689</v>
      </c>
      <c r="B72" s="646" t="s">
        <v>1686</v>
      </c>
      <c r="C72" s="647" t="s">
        <v>523</v>
      </c>
      <c r="D72" s="647" t="s">
        <v>523</v>
      </c>
      <c r="E72" s="647"/>
      <c r="F72" s="647" t="s">
        <v>523</v>
      </c>
      <c r="G72" s="647" t="s">
        <v>523</v>
      </c>
      <c r="H72" s="647" t="s">
        <v>523</v>
      </c>
      <c r="I72" s="648" t="s">
        <v>523</v>
      </c>
      <c r="J72" s="649" t="s">
        <v>0</v>
      </c>
    </row>
    <row r="73" spans="1:10" ht="14.4" customHeight="1" x14ac:dyDescent="0.3">
      <c r="A73" s="645" t="s">
        <v>1689</v>
      </c>
      <c r="B73" s="646" t="s">
        <v>331</v>
      </c>
      <c r="C73" s="647" t="s">
        <v>523</v>
      </c>
      <c r="D73" s="647" t="s">
        <v>523</v>
      </c>
      <c r="E73" s="647"/>
      <c r="F73" s="647">
        <v>0</v>
      </c>
      <c r="G73" s="647">
        <v>9.0909099115999994E-2</v>
      </c>
      <c r="H73" s="647">
        <v>-9.0909099115999994E-2</v>
      </c>
      <c r="I73" s="648">
        <v>0</v>
      </c>
      <c r="J73" s="649" t="s">
        <v>1</v>
      </c>
    </row>
    <row r="74" spans="1:10" ht="14.4" customHeight="1" x14ac:dyDescent="0.3">
      <c r="A74" s="645" t="s">
        <v>1689</v>
      </c>
      <c r="B74" s="646" t="s">
        <v>1687</v>
      </c>
      <c r="C74" s="647" t="s">
        <v>523</v>
      </c>
      <c r="D74" s="647" t="s">
        <v>523</v>
      </c>
      <c r="E74" s="647"/>
      <c r="F74" s="647">
        <v>0</v>
      </c>
      <c r="G74" s="647">
        <v>9.0909099115999994E-2</v>
      </c>
      <c r="H74" s="647">
        <v>-9.0909099115999994E-2</v>
      </c>
      <c r="I74" s="648">
        <v>0</v>
      </c>
      <c r="J74" s="649" t="s">
        <v>531</v>
      </c>
    </row>
    <row r="75" spans="1:10" ht="14.4" customHeight="1" x14ac:dyDescent="0.3">
      <c r="A75" s="645" t="s">
        <v>523</v>
      </c>
      <c r="B75" s="646" t="s">
        <v>523</v>
      </c>
      <c r="C75" s="647" t="s">
        <v>523</v>
      </c>
      <c r="D75" s="647" t="s">
        <v>523</v>
      </c>
      <c r="E75" s="647"/>
      <c r="F75" s="647" t="s">
        <v>523</v>
      </c>
      <c r="G75" s="647" t="s">
        <v>523</v>
      </c>
      <c r="H75" s="647" t="s">
        <v>523</v>
      </c>
      <c r="I75" s="648" t="s">
        <v>523</v>
      </c>
      <c r="J75" s="649" t="s">
        <v>532</v>
      </c>
    </row>
    <row r="76" spans="1:10" ht="14.4" customHeight="1" x14ac:dyDescent="0.3">
      <c r="A76" s="645" t="s">
        <v>542</v>
      </c>
      <c r="B76" s="646" t="s">
        <v>543</v>
      </c>
      <c r="C76" s="647" t="s">
        <v>523</v>
      </c>
      <c r="D76" s="647" t="s">
        <v>523</v>
      </c>
      <c r="E76" s="647"/>
      <c r="F76" s="647" t="s">
        <v>523</v>
      </c>
      <c r="G76" s="647" t="s">
        <v>523</v>
      </c>
      <c r="H76" s="647" t="s">
        <v>523</v>
      </c>
      <c r="I76" s="648" t="s">
        <v>523</v>
      </c>
      <c r="J76" s="649" t="s">
        <v>0</v>
      </c>
    </row>
    <row r="77" spans="1:10" ht="14.4" customHeight="1" x14ac:dyDescent="0.3">
      <c r="A77" s="645" t="s">
        <v>542</v>
      </c>
      <c r="B77" s="646" t="s">
        <v>331</v>
      </c>
      <c r="C77" s="647" t="s">
        <v>523</v>
      </c>
      <c r="D77" s="647" t="s">
        <v>523</v>
      </c>
      <c r="E77" s="647"/>
      <c r="F77" s="647">
        <v>0</v>
      </c>
      <c r="G77" s="647">
        <v>9.0909099115999994E-2</v>
      </c>
      <c r="H77" s="647">
        <v>-9.0909099115999994E-2</v>
      </c>
      <c r="I77" s="648">
        <v>0</v>
      </c>
      <c r="J77" s="649" t="s">
        <v>1</v>
      </c>
    </row>
    <row r="78" spans="1:10" ht="14.4" customHeight="1" x14ac:dyDescent="0.3">
      <c r="A78" s="645" t="s">
        <v>542</v>
      </c>
      <c r="B78" s="646" t="s">
        <v>544</v>
      </c>
      <c r="C78" s="647" t="s">
        <v>523</v>
      </c>
      <c r="D78" s="647" t="s">
        <v>523</v>
      </c>
      <c r="E78" s="647"/>
      <c r="F78" s="647">
        <v>0</v>
      </c>
      <c r="G78" s="647">
        <v>9.0909099115999994E-2</v>
      </c>
      <c r="H78" s="647">
        <v>-9.0909099115999994E-2</v>
      </c>
      <c r="I78" s="648">
        <v>0</v>
      </c>
      <c r="J78" s="649" t="s">
        <v>531</v>
      </c>
    </row>
    <row r="79" spans="1:10" ht="14.4" customHeight="1" x14ac:dyDescent="0.3">
      <c r="A79" s="645" t="s">
        <v>523</v>
      </c>
      <c r="B79" s="646" t="s">
        <v>523</v>
      </c>
      <c r="C79" s="647" t="s">
        <v>523</v>
      </c>
      <c r="D79" s="647" t="s">
        <v>523</v>
      </c>
      <c r="E79" s="647"/>
      <c r="F79" s="647" t="s">
        <v>523</v>
      </c>
      <c r="G79" s="647" t="s">
        <v>523</v>
      </c>
      <c r="H79" s="647" t="s">
        <v>523</v>
      </c>
      <c r="I79" s="648" t="s">
        <v>523</v>
      </c>
      <c r="J79" s="649" t="s">
        <v>532</v>
      </c>
    </row>
    <row r="80" spans="1:10" ht="14.4" customHeight="1" x14ac:dyDescent="0.3">
      <c r="A80" s="645" t="s">
        <v>521</v>
      </c>
      <c r="B80" s="646" t="s">
        <v>526</v>
      </c>
      <c r="C80" s="647">
        <v>1490.0433500000001</v>
      </c>
      <c r="D80" s="647">
        <v>2105.2500299999974</v>
      </c>
      <c r="E80" s="647"/>
      <c r="F80" s="647">
        <v>2754.9707499999986</v>
      </c>
      <c r="G80" s="647">
        <v>2994.5592903472339</v>
      </c>
      <c r="H80" s="647">
        <v>-239.58854034723527</v>
      </c>
      <c r="I80" s="648">
        <v>0.91999205321479749</v>
      </c>
      <c r="J80" s="649" t="s">
        <v>527</v>
      </c>
    </row>
  </sheetData>
  <mergeCells count="3">
    <mergeCell ref="A1:I1"/>
    <mergeCell ref="F3:I3"/>
    <mergeCell ref="C4:D4"/>
  </mergeCells>
  <conditionalFormatting sqref="F14 F81:F65537">
    <cfRule type="cellIs" dxfId="42" priority="18" stopIfTrue="1" operator="greaterThan">
      <formula>1</formula>
    </cfRule>
  </conditionalFormatting>
  <conditionalFormatting sqref="H5:H13">
    <cfRule type="expression" dxfId="41" priority="14">
      <formula>$H5&gt;0</formula>
    </cfRule>
  </conditionalFormatting>
  <conditionalFormatting sqref="I5:I13">
    <cfRule type="expression" dxfId="40" priority="15">
      <formula>$I5&gt;1</formula>
    </cfRule>
  </conditionalFormatting>
  <conditionalFormatting sqref="B5:B13">
    <cfRule type="expression" dxfId="39" priority="11">
      <formula>OR($J5="NS",$J5="SumaNS",$J5="Účet")</formula>
    </cfRule>
  </conditionalFormatting>
  <conditionalFormatting sqref="F5:I13 B5:D13">
    <cfRule type="expression" dxfId="38" priority="17">
      <formula>AND($J5&lt;&gt;"",$J5&lt;&gt;"mezeraKL")</formula>
    </cfRule>
  </conditionalFormatting>
  <conditionalFormatting sqref="B5:D13 F5:I13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6" priority="13">
      <formula>OR($J5="SumaNS",$J5="NS")</formula>
    </cfRule>
  </conditionalFormatting>
  <conditionalFormatting sqref="A5:A13">
    <cfRule type="expression" dxfId="35" priority="9">
      <formula>AND($J5&lt;&gt;"mezeraKL",$J5&lt;&gt;"")</formula>
    </cfRule>
  </conditionalFormatting>
  <conditionalFormatting sqref="A5:A13">
    <cfRule type="expression" dxfId="34" priority="10">
      <formula>AND($J5&lt;&gt;"",$J5&lt;&gt;"mezeraKL")</formula>
    </cfRule>
  </conditionalFormatting>
  <conditionalFormatting sqref="H15:H80">
    <cfRule type="expression" dxfId="33" priority="5">
      <formula>$H15&gt;0</formula>
    </cfRule>
  </conditionalFormatting>
  <conditionalFormatting sqref="A15:A80">
    <cfRule type="expression" dxfId="32" priority="2">
      <formula>AND($J15&lt;&gt;"mezeraKL",$J15&lt;&gt;"")</formula>
    </cfRule>
  </conditionalFormatting>
  <conditionalFormatting sqref="I15:I80">
    <cfRule type="expression" dxfId="31" priority="6">
      <formula>$I15&gt;1</formula>
    </cfRule>
  </conditionalFormatting>
  <conditionalFormatting sqref="B15:B80">
    <cfRule type="expression" dxfId="30" priority="1">
      <formula>OR($J15="NS",$J15="SumaNS",$J15="Účet")</formula>
    </cfRule>
  </conditionalFormatting>
  <conditionalFormatting sqref="A15:D80 F15:I80">
    <cfRule type="expression" dxfId="29" priority="8">
      <formula>AND($J15&lt;&gt;"",$J15&lt;&gt;"mezeraKL")</formula>
    </cfRule>
  </conditionalFormatting>
  <conditionalFormatting sqref="B15:D80 F15:I80">
    <cfRule type="expression" dxfId="2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80 F15:I80">
    <cfRule type="expression" dxfId="2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4" t="s">
        <v>1856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2" t="s">
        <v>313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15.219655661992993</v>
      </c>
      <c r="J3" s="207">
        <f>SUBTOTAL(9,J5:J1048576)</f>
        <v>181014</v>
      </c>
      <c r="K3" s="208">
        <f>SUBTOTAL(9,K5:K1048576)</f>
        <v>2754970.7499999995</v>
      </c>
    </row>
    <row r="4" spans="1:11" s="337" customFormat="1" ht="14.4" customHeight="1" thickBot="1" x14ac:dyDescent="0.35">
      <c r="A4" s="753" t="s">
        <v>4</v>
      </c>
      <c r="B4" s="754" t="s">
        <v>5</v>
      </c>
      <c r="C4" s="754" t="s">
        <v>0</v>
      </c>
      <c r="D4" s="754" t="s">
        <v>6</v>
      </c>
      <c r="E4" s="754" t="s">
        <v>7</v>
      </c>
      <c r="F4" s="754" t="s">
        <v>1</v>
      </c>
      <c r="G4" s="754" t="s">
        <v>90</v>
      </c>
      <c r="H4" s="652" t="s">
        <v>11</v>
      </c>
      <c r="I4" s="653" t="s">
        <v>184</v>
      </c>
      <c r="J4" s="653" t="s">
        <v>13</v>
      </c>
      <c r="K4" s="654" t="s">
        <v>201</v>
      </c>
    </row>
    <row r="5" spans="1:11" ht="14.4" customHeight="1" x14ac:dyDescent="0.3">
      <c r="A5" s="736" t="s">
        <v>521</v>
      </c>
      <c r="B5" s="737" t="s">
        <v>522</v>
      </c>
      <c r="C5" s="740" t="s">
        <v>528</v>
      </c>
      <c r="D5" s="755" t="s">
        <v>993</v>
      </c>
      <c r="E5" s="740" t="s">
        <v>1844</v>
      </c>
      <c r="F5" s="755" t="s">
        <v>1845</v>
      </c>
      <c r="G5" s="740" t="s">
        <v>1690</v>
      </c>
      <c r="H5" s="740" t="s">
        <v>1691</v>
      </c>
      <c r="I5" s="229">
        <v>1.38</v>
      </c>
      <c r="J5" s="229">
        <v>400</v>
      </c>
      <c r="K5" s="750">
        <v>552</v>
      </c>
    </row>
    <row r="6" spans="1:11" ht="14.4" customHeight="1" x14ac:dyDescent="0.3">
      <c r="A6" s="661" t="s">
        <v>521</v>
      </c>
      <c r="B6" s="662" t="s">
        <v>522</v>
      </c>
      <c r="C6" s="663" t="s">
        <v>528</v>
      </c>
      <c r="D6" s="664" t="s">
        <v>993</v>
      </c>
      <c r="E6" s="663" t="s">
        <v>1844</v>
      </c>
      <c r="F6" s="664" t="s">
        <v>1845</v>
      </c>
      <c r="G6" s="663" t="s">
        <v>1692</v>
      </c>
      <c r="H6" s="663" t="s">
        <v>1693</v>
      </c>
      <c r="I6" s="665">
        <v>8.58</v>
      </c>
      <c r="J6" s="665">
        <v>24</v>
      </c>
      <c r="K6" s="666">
        <v>205.92</v>
      </c>
    </row>
    <row r="7" spans="1:11" ht="14.4" customHeight="1" x14ac:dyDescent="0.3">
      <c r="A7" s="661" t="s">
        <v>521</v>
      </c>
      <c r="B7" s="662" t="s">
        <v>522</v>
      </c>
      <c r="C7" s="663" t="s">
        <v>528</v>
      </c>
      <c r="D7" s="664" t="s">
        <v>993</v>
      </c>
      <c r="E7" s="663" t="s">
        <v>1844</v>
      </c>
      <c r="F7" s="664" t="s">
        <v>1845</v>
      </c>
      <c r="G7" s="663" t="s">
        <v>1694</v>
      </c>
      <c r="H7" s="663" t="s">
        <v>1695</v>
      </c>
      <c r="I7" s="665">
        <v>13.015000000000001</v>
      </c>
      <c r="J7" s="665">
        <v>35</v>
      </c>
      <c r="K7" s="666">
        <v>455.4</v>
      </c>
    </row>
    <row r="8" spans="1:11" ht="14.4" customHeight="1" x14ac:dyDescent="0.3">
      <c r="A8" s="661" t="s">
        <v>521</v>
      </c>
      <c r="B8" s="662" t="s">
        <v>522</v>
      </c>
      <c r="C8" s="663" t="s">
        <v>528</v>
      </c>
      <c r="D8" s="664" t="s">
        <v>993</v>
      </c>
      <c r="E8" s="663" t="s">
        <v>1844</v>
      </c>
      <c r="F8" s="664" t="s">
        <v>1845</v>
      </c>
      <c r="G8" s="663" t="s">
        <v>1696</v>
      </c>
      <c r="H8" s="663" t="s">
        <v>1697</v>
      </c>
      <c r="I8" s="665">
        <v>27.88</v>
      </c>
      <c r="J8" s="665">
        <v>14</v>
      </c>
      <c r="K8" s="666">
        <v>390.32</v>
      </c>
    </row>
    <row r="9" spans="1:11" ht="14.4" customHeight="1" x14ac:dyDescent="0.3">
      <c r="A9" s="661" t="s">
        <v>521</v>
      </c>
      <c r="B9" s="662" t="s">
        <v>522</v>
      </c>
      <c r="C9" s="663" t="s">
        <v>528</v>
      </c>
      <c r="D9" s="664" t="s">
        <v>993</v>
      </c>
      <c r="E9" s="663" t="s">
        <v>1844</v>
      </c>
      <c r="F9" s="664" t="s">
        <v>1845</v>
      </c>
      <c r="G9" s="663" t="s">
        <v>1698</v>
      </c>
      <c r="H9" s="663" t="s">
        <v>1699</v>
      </c>
      <c r="I9" s="665">
        <v>17.62</v>
      </c>
      <c r="J9" s="665">
        <v>5</v>
      </c>
      <c r="K9" s="666">
        <v>88.1</v>
      </c>
    </row>
    <row r="10" spans="1:11" ht="14.4" customHeight="1" x14ac:dyDescent="0.3">
      <c r="A10" s="661" t="s">
        <v>521</v>
      </c>
      <c r="B10" s="662" t="s">
        <v>522</v>
      </c>
      <c r="C10" s="663" t="s">
        <v>528</v>
      </c>
      <c r="D10" s="664" t="s">
        <v>993</v>
      </c>
      <c r="E10" s="663" t="s">
        <v>1844</v>
      </c>
      <c r="F10" s="664" t="s">
        <v>1845</v>
      </c>
      <c r="G10" s="663" t="s">
        <v>1700</v>
      </c>
      <c r="H10" s="663" t="s">
        <v>1701</v>
      </c>
      <c r="I10" s="665">
        <v>22.31</v>
      </c>
      <c r="J10" s="665">
        <v>5</v>
      </c>
      <c r="K10" s="666">
        <v>111.56</v>
      </c>
    </row>
    <row r="11" spans="1:11" ht="14.4" customHeight="1" x14ac:dyDescent="0.3">
      <c r="A11" s="661" t="s">
        <v>521</v>
      </c>
      <c r="B11" s="662" t="s">
        <v>522</v>
      </c>
      <c r="C11" s="663" t="s">
        <v>528</v>
      </c>
      <c r="D11" s="664" t="s">
        <v>993</v>
      </c>
      <c r="E11" s="663" t="s">
        <v>1844</v>
      </c>
      <c r="F11" s="664" t="s">
        <v>1845</v>
      </c>
      <c r="G11" s="663" t="s">
        <v>1702</v>
      </c>
      <c r="H11" s="663" t="s">
        <v>1703</v>
      </c>
      <c r="I11" s="665">
        <v>2.67</v>
      </c>
      <c r="J11" s="665">
        <v>20</v>
      </c>
      <c r="K11" s="666">
        <v>53.4</v>
      </c>
    </row>
    <row r="12" spans="1:11" ht="14.4" customHeight="1" x14ac:dyDescent="0.3">
      <c r="A12" s="661" t="s">
        <v>521</v>
      </c>
      <c r="B12" s="662" t="s">
        <v>522</v>
      </c>
      <c r="C12" s="663" t="s">
        <v>528</v>
      </c>
      <c r="D12" s="664" t="s">
        <v>993</v>
      </c>
      <c r="E12" s="663" t="s">
        <v>1844</v>
      </c>
      <c r="F12" s="664" t="s">
        <v>1845</v>
      </c>
      <c r="G12" s="663" t="s">
        <v>1704</v>
      </c>
      <c r="H12" s="663" t="s">
        <v>1705</v>
      </c>
      <c r="I12" s="665">
        <v>120</v>
      </c>
      <c r="J12" s="665">
        <v>15</v>
      </c>
      <c r="K12" s="666">
        <v>1800</v>
      </c>
    </row>
    <row r="13" spans="1:11" ht="14.4" customHeight="1" x14ac:dyDescent="0.3">
      <c r="A13" s="661" t="s">
        <v>521</v>
      </c>
      <c r="B13" s="662" t="s">
        <v>522</v>
      </c>
      <c r="C13" s="663" t="s">
        <v>528</v>
      </c>
      <c r="D13" s="664" t="s">
        <v>993</v>
      </c>
      <c r="E13" s="663" t="s">
        <v>1844</v>
      </c>
      <c r="F13" s="664" t="s">
        <v>1845</v>
      </c>
      <c r="G13" s="663" t="s">
        <v>1706</v>
      </c>
      <c r="H13" s="663" t="s">
        <v>1707</v>
      </c>
      <c r="I13" s="665">
        <v>9.7799999999999994</v>
      </c>
      <c r="J13" s="665">
        <v>20</v>
      </c>
      <c r="K13" s="666">
        <v>195.5</v>
      </c>
    </row>
    <row r="14" spans="1:11" ht="14.4" customHeight="1" x14ac:dyDescent="0.3">
      <c r="A14" s="661" t="s">
        <v>521</v>
      </c>
      <c r="B14" s="662" t="s">
        <v>522</v>
      </c>
      <c r="C14" s="663" t="s">
        <v>528</v>
      </c>
      <c r="D14" s="664" t="s">
        <v>993</v>
      </c>
      <c r="E14" s="663" t="s">
        <v>1846</v>
      </c>
      <c r="F14" s="664" t="s">
        <v>1847</v>
      </c>
      <c r="G14" s="663" t="s">
        <v>1708</v>
      </c>
      <c r="H14" s="663" t="s">
        <v>1709</v>
      </c>
      <c r="I14" s="665">
        <v>1.0900000000000001</v>
      </c>
      <c r="J14" s="665">
        <v>300</v>
      </c>
      <c r="K14" s="666">
        <v>327</v>
      </c>
    </row>
    <row r="15" spans="1:11" ht="14.4" customHeight="1" x14ac:dyDescent="0.3">
      <c r="A15" s="661" t="s">
        <v>521</v>
      </c>
      <c r="B15" s="662" t="s">
        <v>522</v>
      </c>
      <c r="C15" s="663" t="s">
        <v>528</v>
      </c>
      <c r="D15" s="664" t="s">
        <v>993</v>
      </c>
      <c r="E15" s="663" t="s">
        <v>1846</v>
      </c>
      <c r="F15" s="664" t="s">
        <v>1847</v>
      </c>
      <c r="G15" s="663" t="s">
        <v>1710</v>
      </c>
      <c r="H15" s="663" t="s">
        <v>1711</v>
      </c>
      <c r="I15" s="665">
        <v>0.48</v>
      </c>
      <c r="J15" s="665">
        <v>1500</v>
      </c>
      <c r="K15" s="666">
        <v>720</v>
      </c>
    </row>
    <row r="16" spans="1:11" ht="14.4" customHeight="1" x14ac:dyDescent="0.3">
      <c r="A16" s="661" t="s">
        <v>521</v>
      </c>
      <c r="B16" s="662" t="s">
        <v>522</v>
      </c>
      <c r="C16" s="663" t="s">
        <v>528</v>
      </c>
      <c r="D16" s="664" t="s">
        <v>993</v>
      </c>
      <c r="E16" s="663" t="s">
        <v>1846</v>
      </c>
      <c r="F16" s="664" t="s">
        <v>1847</v>
      </c>
      <c r="G16" s="663" t="s">
        <v>1712</v>
      </c>
      <c r="H16" s="663" t="s">
        <v>1713</v>
      </c>
      <c r="I16" s="665">
        <v>4.3099999999999996</v>
      </c>
      <c r="J16" s="665">
        <v>300</v>
      </c>
      <c r="K16" s="666">
        <v>1293.31</v>
      </c>
    </row>
    <row r="17" spans="1:11" ht="14.4" customHeight="1" x14ac:dyDescent="0.3">
      <c r="A17" s="661" t="s">
        <v>521</v>
      </c>
      <c r="B17" s="662" t="s">
        <v>522</v>
      </c>
      <c r="C17" s="663" t="s">
        <v>528</v>
      </c>
      <c r="D17" s="664" t="s">
        <v>993</v>
      </c>
      <c r="E17" s="663" t="s">
        <v>1846</v>
      </c>
      <c r="F17" s="664" t="s">
        <v>1847</v>
      </c>
      <c r="G17" s="663" t="s">
        <v>1714</v>
      </c>
      <c r="H17" s="663" t="s">
        <v>1715</v>
      </c>
      <c r="I17" s="665">
        <v>1.98</v>
      </c>
      <c r="J17" s="665">
        <v>400</v>
      </c>
      <c r="K17" s="666">
        <v>792</v>
      </c>
    </row>
    <row r="18" spans="1:11" ht="14.4" customHeight="1" x14ac:dyDescent="0.3">
      <c r="A18" s="661" t="s">
        <v>521</v>
      </c>
      <c r="B18" s="662" t="s">
        <v>522</v>
      </c>
      <c r="C18" s="663" t="s">
        <v>528</v>
      </c>
      <c r="D18" s="664" t="s">
        <v>993</v>
      </c>
      <c r="E18" s="663" t="s">
        <v>1846</v>
      </c>
      <c r="F18" s="664" t="s">
        <v>1847</v>
      </c>
      <c r="G18" s="663" t="s">
        <v>1716</v>
      </c>
      <c r="H18" s="663" t="s">
        <v>1717</v>
      </c>
      <c r="I18" s="665">
        <v>0.01</v>
      </c>
      <c r="J18" s="665">
        <v>1000</v>
      </c>
      <c r="K18" s="666">
        <v>10</v>
      </c>
    </row>
    <row r="19" spans="1:11" ht="14.4" customHeight="1" x14ac:dyDescent="0.3">
      <c r="A19" s="661" t="s">
        <v>521</v>
      </c>
      <c r="B19" s="662" t="s">
        <v>522</v>
      </c>
      <c r="C19" s="663" t="s">
        <v>528</v>
      </c>
      <c r="D19" s="664" t="s">
        <v>993</v>
      </c>
      <c r="E19" s="663" t="s">
        <v>1846</v>
      </c>
      <c r="F19" s="664" t="s">
        <v>1847</v>
      </c>
      <c r="G19" s="663" t="s">
        <v>1718</v>
      </c>
      <c r="H19" s="663" t="s">
        <v>1719</v>
      </c>
      <c r="I19" s="665">
        <v>3.07</v>
      </c>
      <c r="J19" s="665">
        <v>250</v>
      </c>
      <c r="K19" s="666">
        <v>767.5</v>
      </c>
    </row>
    <row r="20" spans="1:11" ht="14.4" customHeight="1" x14ac:dyDescent="0.3">
      <c r="A20" s="661" t="s">
        <v>521</v>
      </c>
      <c r="B20" s="662" t="s">
        <v>522</v>
      </c>
      <c r="C20" s="663" t="s">
        <v>528</v>
      </c>
      <c r="D20" s="664" t="s">
        <v>993</v>
      </c>
      <c r="E20" s="663" t="s">
        <v>1846</v>
      </c>
      <c r="F20" s="664" t="s">
        <v>1847</v>
      </c>
      <c r="G20" s="663" t="s">
        <v>1720</v>
      </c>
      <c r="H20" s="663" t="s">
        <v>1721</v>
      </c>
      <c r="I20" s="665">
        <v>2.17</v>
      </c>
      <c r="J20" s="665">
        <v>50</v>
      </c>
      <c r="K20" s="666">
        <v>108.5</v>
      </c>
    </row>
    <row r="21" spans="1:11" ht="14.4" customHeight="1" x14ac:dyDescent="0.3">
      <c r="A21" s="661" t="s">
        <v>521</v>
      </c>
      <c r="B21" s="662" t="s">
        <v>522</v>
      </c>
      <c r="C21" s="663" t="s">
        <v>528</v>
      </c>
      <c r="D21" s="664" t="s">
        <v>993</v>
      </c>
      <c r="E21" s="663" t="s">
        <v>1846</v>
      </c>
      <c r="F21" s="664" t="s">
        <v>1847</v>
      </c>
      <c r="G21" s="663" t="s">
        <v>1722</v>
      </c>
      <c r="H21" s="663" t="s">
        <v>1723</v>
      </c>
      <c r="I21" s="665">
        <v>2.6979999999999995</v>
      </c>
      <c r="J21" s="665">
        <v>1200</v>
      </c>
      <c r="K21" s="666">
        <v>3237</v>
      </c>
    </row>
    <row r="22" spans="1:11" ht="14.4" customHeight="1" x14ac:dyDescent="0.3">
      <c r="A22" s="661" t="s">
        <v>521</v>
      </c>
      <c r="B22" s="662" t="s">
        <v>522</v>
      </c>
      <c r="C22" s="663" t="s">
        <v>528</v>
      </c>
      <c r="D22" s="664" t="s">
        <v>993</v>
      </c>
      <c r="E22" s="663" t="s">
        <v>1846</v>
      </c>
      <c r="F22" s="664" t="s">
        <v>1847</v>
      </c>
      <c r="G22" s="663" t="s">
        <v>1724</v>
      </c>
      <c r="H22" s="663" t="s">
        <v>1725</v>
      </c>
      <c r="I22" s="665">
        <v>127.05</v>
      </c>
      <c r="J22" s="665">
        <v>4</v>
      </c>
      <c r="K22" s="666">
        <v>508.2</v>
      </c>
    </row>
    <row r="23" spans="1:11" ht="14.4" customHeight="1" x14ac:dyDescent="0.3">
      <c r="A23" s="661" t="s">
        <v>521</v>
      </c>
      <c r="B23" s="662" t="s">
        <v>522</v>
      </c>
      <c r="C23" s="663" t="s">
        <v>528</v>
      </c>
      <c r="D23" s="664" t="s">
        <v>993</v>
      </c>
      <c r="E23" s="663" t="s">
        <v>1846</v>
      </c>
      <c r="F23" s="664" t="s">
        <v>1847</v>
      </c>
      <c r="G23" s="663" t="s">
        <v>1726</v>
      </c>
      <c r="H23" s="663" t="s">
        <v>1727</v>
      </c>
      <c r="I23" s="665">
        <v>17.98</v>
      </c>
      <c r="J23" s="665">
        <v>200</v>
      </c>
      <c r="K23" s="666">
        <v>3596</v>
      </c>
    </row>
    <row r="24" spans="1:11" ht="14.4" customHeight="1" x14ac:dyDescent="0.3">
      <c r="A24" s="661" t="s">
        <v>521</v>
      </c>
      <c r="B24" s="662" t="s">
        <v>522</v>
      </c>
      <c r="C24" s="663" t="s">
        <v>528</v>
      </c>
      <c r="D24" s="664" t="s">
        <v>993</v>
      </c>
      <c r="E24" s="663" t="s">
        <v>1846</v>
      </c>
      <c r="F24" s="664" t="s">
        <v>1847</v>
      </c>
      <c r="G24" s="663" t="s">
        <v>1728</v>
      </c>
      <c r="H24" s="663" t="s">
        <v>1729</v>
      </c>
      <c r="I24" s="665">
        <v>15</v>
      </c>
      <c r="J24" s="665">
        <v>70</v>
      </c>
      <c r="K24" s="666">
        <v>1050</v>
      </c>
    </row>
    <row r="25" spans="1:11" ht="14.4" customHeight="1" x14ac:dyDescent="0.3">
      <c r="A25" s="661" t="s">
        <v>521</v>
      </c>
      <c r="B25" s="662" t="s">
        <v>522</v>
      </c>
      <c r="C25" s="663" t="s">
        <v>528</v>
      </c>
      <c r="D25" s="664" t="s">
        <v>993</v>
      </c>
      <c r="E25" s="663" t="s">
        <v>1846</v>
      </c>
      <c r="F25" s="664" t="s">
        <v>1847</v>
      </c>
      <c r="G25" s="663" t="s">
        <v>1730</v>
      </c>
      <c r="H25" s="663" t="s">
        <v>1731</v>
      </c>
      <c r="I25" s="665">
        <v>2.52</v>
      </c>
      <c r="J25" s="665">
        <v>450</v>
      </c>
      <c r="K25" s="666">
        <v>1134</v>
      </c>
    </row>
    <row r="26" spans="1:11" ht="14.4" customHeight="1" x14ac:dyDescent="0.3">
      <c r="A26" s="661" t="s">
        <v>521</v>
      </c>
      <c r="B26" s="662" t="s">
        <v>522</v>
      </c>
      <c r="C26" s="663" t="s">
        <v>528</v>
      </c>
      <c r="D26" s="664" t="s">
        <v>993</v>
      </c>
      <c r="E26" s="663" t="s">
        <v>1846</v>
      </c>
      <c r="F26" s="664" t="s">
        <v>1847</v>
      </c>
      <c r="G26" s="663" t="s">
        <v>1732</v>
      </c>
      <c r="H26" s="663" t="s">
        <v>1733</v>
      </c>
      <c r="I26" s="665">
        <v>21.23</v>
      </c>
      <c r="J26" s="665">
        <v>10</v>
      </c>
      <c r="K26" s="666">
        <v>212.3</v>
      </c>
    </row>
    <row r="27" spans="1:11" ht="14.4" customHeight="1" x14ac:dyDescent="0.3">
      <c r="A27" s="661" t="s">
        <v>521</v>
      </c>
      <c r="B27" s="662" t="s">
        <v>522</v>
      </c>
      <c r="C27" s="663" t="s">
        <v>528</v>
      </c>
      <c r="D27" s="664" t="s">
        <v>993</v>
      </c>
      <c r="E27" s="663" t="s">
        <v>1846</v>
      </c>
      <c r="F27" s="664" t="s">
        <v>1847</v>
      </c>
      <c r="G27" s="663" t="s">
        <v>1734</v>
      </c>
      <c r="H27" s="663" t="s">
        <v>1735</v>
      </c>
      <c r="I27" s="665">
        <v>0.47</v>
      </c>
      <c r="J27" s="665">
        <v>1000</v>
      </c>
      <c r="K27" s="666">
        <v>470</v>
      </c>
    </row>
    <row r="28" spans="1:11" ht="14.4" customHeight="1" x14ac:dyDescent="0.3">
      <c r="A28" s="661" t="s">
        <v>521</v>
      </c>
      <c r="B28" s="662" t="s">
        <v>522</v>
      </c>
      <c r="C28" s="663" t="s">
        <v>528</v>
      </c>
      <c r="D28" s="664" t="s">
        <v>993</v>
      </c>
      <c r="E28" s="663" t="s">
        <v>1848</v>
      </c>
      <c r="F28" s="664" t="s">
        <v>1849</v>
      </c>
      <c r="G28" s="663" t="s">
        <v>1736</v>
      </c>
      <c r="H28" s="663" t="s">
        <v>1737</v>
      </c>
      <c r="I28" s="665">
        <v>0.3</v>
      </c>
      <c r="J28" s="665">
        <v>1200</v>
      </c>
      <c r="K28" s="666">
        <v>360</v>
      </c>
    </row>
    <row r="29" spans="1:11" ht="14.4" customHeight="1" x14ac:dyDescent="0.3">
      <c r="A29" s="661" t="s">
        <v>521</v>
      </c>
      <c r="B29" s="662" t="s">
        <v>522</v>
      </c>
      <c r="C29" s="663" t="s">
        <v>528</v>
      </c>
      <c r="D29" s="664" t="s">
        <v>993</v>
      </c>
      <c r="E29" s="663" t="s">
        <v>1848</v>
      </c>
      <c r="F29" s="664" t="s">
        <v>1849</v>
      </c>
      <c r="G29" s="663" t="s">
        <v>1738</v>
      </c>
      <c r="H29" s="663" t="s">
        <v>1739</v>
      </c>
      <c r="I29" s="665">
        <v>1.81</v>
      </c>
      <c r="J29" s="665">
        <v>100</v>
      </c>
      <c r="K29" s="666">
        <v>181</v>
      </c>
    </row>
    <row r="30" spans="1:11" ht="14.4" customHeight="1" x14ac:dyDescent="0.3">
      <c r="A30" s="661" t="s">
        <v>521</v>
      </c>
      <c r="B30" s="662" t="s">
        <v>522</v>
      </c>
      <c r="C30" s="663" t="s">
        <v>528</v>
      </c>
      <c r="D30" s="664" t="s">
        <v>993</v>
      </c>
      <c r="E30" s="663" t="s">
        <v>1848</v>
      </c>
      <c r="F30" s="664" t="s">
        <v>1849</v>
      </c>
      <c r="G30" s="663" t="s">
        <v>1740</v>
      </c>
      <c r="H30" s="663" t="s">
        <v>1741</v>
      </c>
      <c r="I30" s="665">
        <v>1.8028571428571432</v>
      </c>
      <c r="J30" s="665">
        <v>1500</v>
      </c>
      <c r="K30" s="666">
        <v>2702</v>
      </c>
    </row>
    <row r="31" spans="1:11" ht="14.4" customHeight="1" x14ac:dyDescent="0.3">
      <c r="A31" s="661" t="s">
        <v>521</v>
      </c>
      <c r="B31" s="662" t="s">
        <v>522</v>
      </c>
      <c r="C31" s="663" t="s">
        <v>528</v>
      </c>
      <c r="D31" s="664" t="s">
        <v>993</v>
      </c>
      <c r="E31" s="663" t="s">
        <v>1850</v>
      </c>
      <c r="F31" s="664" t="s">
        <v>1851</v>
      </c>
      <c r="G31" s="663" t="s">
        <v>1742</v>
      </c>
      <c r="H31" s="663" t="s">
        <v>1743</v>
      </c>
      <c r="I31" s="665">
        <v>1.22</v>
      </c>
      <c r="J31" s="665">
        <v>800</v>
      </c>
      <c r="K31" s="666">
        <v>976</v>
      </c>
    </row>
    <row r="32" spans="1:11" ht="14.4" customHeight="1" x14ac:dyDescent="0.3">
      <c r="A32" s="661" t="s">
        <v>521</v>
      </c>
      <c r="B32" s="662" t="s">
        <v>522</v>
      </c>
      <c r="C32" s="663" t="s">
        <v>528</v>
      </c>
      <c r="D32" s="664" t="s">
        <v>993</v>
      </c>
      <c r="E32" s="663" t="s">
        <v>1850</v>
      </c>
      <c r="F32" s="664" t="s">
        <v>1851</v>
      </c>
      <c r="G32" s="663" t="s">
        <v>1744</v>
      </c>
      <c r="H32" s="663" t="s">
        <v>1745</v>
      </c>
      <c r="I32" s="665">
        <v>0.71</v>
      </c>
      <c r="J32" s="665">
        <v>3600</v>
      </c>
      <c r="K32" s="666">
        <v>2556</v>
      </c>
    </row>
    <row r="33" spans="1:11" ht="14.4" customHeight="1" x14ac:dyDescent="0.3">
      <c r="A33" s="661" t="s">
        <v>521</v>
      </c>
      <c r="B33" s="662" t="s">
        <v>522</v>
      </c>
      <c r="C33" s="663" t="s">
        <v>528</v>
      </c>
      <c r="D33" s="664" t="s">
        <v>993</v>
      </c>
      <c r="E33" s="663" t="s">
        <v>1850</v>
      </c>
      <c r="F33" s="664" t="s">
        <v>1851</v>
      </c>
      <c r="G33" s="663" t="s">
        <v>1746</v>
      </c>
      <c r="H33" s="663" t="s">
        <v>1747</v>
      </c>
      <c r="I33" s="665">
        <v>0.71</v>
      </c>
      <c r="J33" s="665">
        <v>2000</v>
      </c>
      <c r="K33" s="666">
        <v>1420</v>
      </c>
    </row>
    <row r="34" spans="1:11" ht="14.4" customHeight="1" x14ac:dyDescent="0.3">
      <c r="A34" s="661" t="s">
        <v>521</v>
      </c>
      <c r="B34" s="662" t="s">
        <v>522</v>
      </c>
      <c r="C34" s="663" t="s">
        <v>528</v>
      </c>
      <c r="D34" s="664" t="s">
        <v>993</v>
      </c>
      <c r="E34" s="663" t="s">
        <v>1850</v>
      </c>
      <c r="F34" s="664" t="s">
        <v>1851</v>
      </c>
      <c r="G34" s="663" t="s">
        <v>1748</v>
      </c>
      <c r="H34" s="663" t="s">
        <v>1749</v>
      </c>
      <c r="I34" s="665">
        <v>0.71</v>
      </c>
      <c r="J34" s="665">
        <v>2400</v>
      </c>
      <c r="K34" s="666">
        <v>1704</v>
      </c>
    </row>
    <row r="35" spans="1:11" ht="14.4" customHeight="1" x14ac:dyDescent="0.3">
      <c r="A35" s="661" t="s">
        <v>521</v>
      </c>
      <c r="B35" s="662" t="s">
        <v>522</v>
      </c>
      <c r="C35" s="663" t="s">
        <v>533</v>
      </c>
      <c r="D35" s="664" t="s">
        <v>994</v>
      </c>
      <c r="E35" s="663" t="s">
        <v>1844</v>
      </c>
      <c r="F35" s="664" t="s">
        <v>1845</v>
      </c>
      <c r="G35" s="663" t="s">
        <v>1750</v>
      </c>
      <c r="H35" s="663" t="s">
        <v>1751</v>
      </c>
      <c r="I35" s="665">
        <v>260.29666666666668</v>
      </c>
      <c r="J35" s="665">
        <v>4</v>
      </c>
      <c r="K35" s="666">
        <v>1041.19</v>
      </c>
    </row>
    <row r="36" spans="1:11" ht="14.4" customHeight="1" x14ac:dyDescent="0.3">
      <c r="A36" s="661" t="s">
        <v>521</v>
      </c>
      <c r="B36" s="662" t="s">
        <v>522</v>
      </c>
      <c r="C36" s="663" t="s">
        <v>533</v>
      </c>
      <c r="D36" s="664" t="s">
        <v>994</v>
      </c>
      <c r="E36" s="663" t="s">
        <v>1844</v>
      </c>
      <c r="F36" s="664" t="s">
        <v>1845</v>
      </c>
      <c r="G36" s="663" t="s">
        <v>1692</v>
      </c>
      <c r="H36" s="663" t="s">
        <v>1693</v>
      </c>
      <c r="I36" s="665">
        <v>8.58</v>
      </c>
      <c r="J36" s="665">
        <v>72</v>
      </c>
      <c r="K36" s="666">
        <v>617.76</v>
      </c>
    </row>
    <row r="37" spans="1:11" ht="14.4" customHeight="1" x14ac:dyDescent="0.3">
      <c r="A37" s="661" t="s">
        <v>521</v>
      </c>
      <c r="B37" s="662" t="s">
        <v>522</v>
      </c>
      <c r="C37" s="663" t="s">
        <v>533</v>
      </c>
      <c r="D37" s="664" t="s">
        <v>994</v>
      </c>
      <c r="E37" s="663" t="s">
        <v>1844</v>
      </c>
      <c r="F37" s="664" t="s">
        <v>1845</v>
      </c>
      <c r="G37" s="663" t="s">
        <v>1696</v>
      </c>
      <c r="H37" s="663" t="s">
        <v>1697</v>
      </c>
      <c r="I37" s="665">
        <v>27.876666666666665</v>
      </c>
      <c r="J37" s="665">
        <v>30</v>
      </c>
      <c r="K37" s="666">
        <v>836.34</v>
      </c>
    </row>
    <row r="38" spans="1:11" ht="14.4" customHeight="1" x14ac:dyDescent="0.3">
      <c r="A38" s="661" t="s">
        <v>521</v>
      </c>
      <c r="B38" s="662" t="s">
        <v>522</v>
      </c>
      <c r="C38" s="663" t="s">
        <v>533</v>
      </c>
      <c r="D38" s="664" t="s">
        <v>994</v>
      </c>
      <c r="E38" s="663" t="s">
        <v>1844</v>
      </c>
      <c r="F38" s="664" t="s">
        <v>1845</v>
      </c>
      <c r="G38" s="663" t="s">
        <v>1704</v>
      </c>
      <c r="H38" s="663" t="s">
        <v>1705</v>
      </c>
      <c r="I38" s="665">
        <v>120</v>
      </c>
      <c r="J38" s="665">
        <v>12</v>
      </c>
      <c r="K38" s="666">
        <v>1440</v>
      </c>
    </row>
    <row r="39" spans="1:11" ht="14.4" customHeight="1" x14ac:dyDescent="0.3">
      <c r="A39" s="661" t="s">
        <v>521</v>
      </c>
      <c r="B39" s="662" t="s">
        <v>522</v>
      </c>
      <c r="C39" s="663" t="s">
        <v>533</v>
      </c>
      <c r="D39" s="664" t="s">
        <v>994</v>
      </c>
      <c r="E39" s="663" t="s">
        <v>1846</v>
      </c>
      <c r="F39" s="664" t="s">
        <v>1847</v>
      </c>
      <c r="G39" s="663" t="s">
        <v>1708</v>
      </c>
      <c r="H39" s="663" t="s">
        <v>1709</v>
      </c>
      <c r="I39" s="665">
        <v>1.0900000000000001</v>
      </c>
      <c r="J39" s="665">
        <v>1000</v>
      </c>
      <c r="K39" s="666">
        <v>1090</v>
      </c>
    </row>
    <row r="40" spans="1:11" ht="14.4" customHeight="1" x14ac:dyDescent="0.3">
      <c r="A40" s="661" t="s">
        <v>521</v>
      </c>
      <c r="B40" s="662" t="s">
        <v>522</v>
      </c>
      <c r="C40" s="663" t="s">
        <v>533</v>
      </c>
      <c r="D40" s="664" t="s">
        <v>994</v>
      </c>
      <c r="E40" s="663" t="s">
        <v>1846</v>
      </c>
      <c r="F40" s="664" t="s">
        <v>1847</v>
      </c>
      <c r="G40" s="663" t="s">
        <v>1710</v>
      </c>
      <c r="H40" s="663" t="s">
        <v>1711</v>
      </c>
      <c r="I40" s="665">
        <v>0.47749999999999998</v>
      </c>
      <c r="J40" s="665">
        <v>4000</v>
      </c>
      <c r="K40" s="666">
        <v>1910</v>
      </c>
    </row>
    <row r="41" spans="1:11" ht="14.4" customHeight="1" x14ac:dyDescent="0.3">
      <c r="A41" s="661" t="s">
        <v>521</v>
      </c>
      <c r="B41" s="662" t="s">
        <v>522</v>
      </c>
      <c r="C41" s="663" t="s">
        <v>533</v>
      </c>
      <c r="D41" s="664" t="s">
        <v>994</v>
      </c>
      <c r="E41" s="663" t="s">
        <v>1846</v>
      </c>
      <c r="F41" s="664" t="s">
        <v>1847</v>
      </c>
      <c r="G41" s="663" t="s">
        <v>1752</v>
      </c>
      <c r="H41" s="663" t="s">
        <v>1753</v>
      </c>
      <c r="I41" s="665">
        <v>33.880000000000003</v>
      </c>
      <c r="J41" s="665">
        <v>5</v>
      </c>
      <c r="K41" s="666">
        <v>169.4</v>
      </c>
    </row>
    <row r="42" spans="1:11" ht="14.4" customHeight="1" x14ac:dyDescent="0.3">
      <c r="A42" s="661" t="s">
        <v>521</v>
      </c>
      <c r="B42" s="662" t="s">
        <v>522</v>
      </c>
      <c r="C42" s="663" t="s">
        <v>533</v>
      </c>
      <c r="D42" s="664" t="s">
        <v>994</v>
      </c>
      <c r="E42" s="663" t="s">
        <v>1846</v>
      </c>
      <c r="F42" s="664" t="s">
        <v>1847</v>
      </c>
      <c r="G42" s="663" t="s">
        <v>1754</v>
      </c>
      <c r="H42" s="663" t="s">
        <v>1755</v>
      </c>
      <c r="I42" s="665">
        <v>2.1800000000000002</v>
      </c>
      <c r="J42" s="665">
        <v>300</v>
      </c>
      <c r="K42" s="666">
        <v>654</v>
      </c>
    </row>
    <row r="43" spans="1:11" ht="14.4" customHeight="1" x14ac:dyDescent="0.3">
      <c r="A43" s="661" t="s">
        <v>521</v>
      </c>
      <c r="B43" s="662" t="s">
        <v>522</v>
      </c>
      <c r="C43" s="663" t="s">
        <v>533</v>
      </c>
      <c r="D43" s="664" t="s">
        <v>994</v>
      </c>
      <c r="E43" s="663" t="s">
        <v>1846</v>
      </c>
      <c r="F43" s="664" t="s">
        <v>1847</v>
      </c>
      <c r="G43" s="663" t="s">
        <v>1756</v>
      </c>
      <c r="H43" s="663" t="s">
        <v>1757</v>
      </c>
      <c r="I43" s="665">
        <v>1.9362499999999998</v>
      </c>
      <c r="J43" s="665">
        <v>7200</v>
      </c>
      <c r="K43" s="666">
        <v>13949.5</v>
      </c>
    </row>
    <row r="44" spans="1:11" ht="14.4" customHeight="1" x14ac:dyDescent="0.3">
      <c r="A44" s="661" t="s">
        <v>521</v>
      </c>
      <c r="B44" s="662" t="s">
        <v>522</v>
      </c>
      <c r="C44" s="663" t="s">
        <v>533</v>
      </c>
      <c r="D44" s="664" t="s">
        <v>994</v>
      </c>
      <c r="E44" s="663" t="s">
        <v>1846</v>
      </c>
      <c r="F44" s="664" t="s">
        <v>1847</v>
      </c>
      <c r="G44" s="663" t="s">
        <v>1758</v>
      </c>
      <c r="H44" s="663" t="s">
        <v>1759</v>
      </c>
      <c r="I44" s="665">
        <v>8.23</v>
      </c>
      <c r="J44" s="665">
        <v>900</v>
      </c>
      <c r="K44" s="666">
        <v>7406</v>
      </c>
    </row>
    <row r="45" spans="1:11" ht="14.4" customHeight="1" x14ac:dyDescent="0.3">
      <c r="A45" s="661" t="s">
        <v>521</v>
      </c>
      <c r="B45" s="662" t="s">
        <v>522</v>
      </c>
      <c r="C45" s="663" t="s">
        <v>533</v>
      </c>
      <c r="D45" s="664" t="s">
        <v>994</v>
      </c>
      <c r="E45" s="663" t="s">
        <v>1846</v>
      </c>
      <c r="F45" s="664" t="s">
        <v>1847</v>
      </c>
      <c r="G45" s="663" t="s">
        <v>1758</v>
      </c>
      <c r="H45" s="663" t="s">
        <v>1760</v>
      </c>
      <c r="I45" s="665">
        <v>8.23</v>
      </c>
      <c r="J45" s="665">
        <v>1000</v>
      </c>
      <c r="K45" s="666">
        <v>8228.4</v>
      </c>
    </row>
    <row r="46" spans="1:11" ht="14.4" customHeight="1" x14ac:dyDescent="0.3">
      <c r="A46" s="661" t="s">
        <v>521</v>
      </c>
      <c r="B46" s="662" t="s">
        <v>522</v>
      </c>
      <c r="C46" s="663" t="s">
        <v>533</v>
      </c>
      <c r="D46" s="664" t="s">
        <v>994</v>
      </c>
      <c r="E46" s="663" t="s">
        <v>1846</v>
      </c>
      <c r="F46" s="664" t="s">
        <v>1847</v>
      </c>
      <c r="G46" s="663" t="s">
        <v>1726</v>
      </c>
      <c r="H46" s="663" t="s">
        <v>1727</v>
      </c>
      <c r="I46" s="665">
        <v>17.98</v>
      </c>
      <c r="J46" s="665">
        <v>1300</v>
      </c>
      <c r="K46" s="666">
        <v>23374</v>
      </c>
    </row>
    <row r="47" spans="1:11" ht="14.4" customHeight="1" x14ac:dyDescent="0.3">
      <c r="A47" s="661" t="s">
        <v>521</v>
      </c>
      <c r="B47" s="662" t="s">
        <v>522</v>
      </c>
      <c r="C47" s="663" t="s">
        <v>533</v>
      </c>
      <c r="D47" s="664" t="s">
        <v>994</v>
      </c>
      <c r="E47" s="663" t="s">
        <v>1846</v>
      </c>
      <c r="F47" s="664" t="s">
        <v>1847</v>
      </c>
      <c r="G47" s="663" t="s">
        <v>1761</v>
      </c>
      <c r="H47" s="663" t="s">
        <v>1762</v>
      </c>
      <c r="I47" s="665">
        <v>17.98</v>
      </c>
      <c r="J47" s="665">
        <v>150</v>
      </c>
      <c r="K47" s="666">
        <v>2697</v>
      </c>
    </row>
    <row r="48" spans="1:11" ht="14.4" customHeight="1" x14ac:dyDescent="0.3">
      <c r="A48" s="661" t="s">
        <v>521</v>
      </c>
      <c r="B48" s="662" t="s">
        <v>522</v>
      </c>
      <c r="C48" s="663" t="s">
        <v>533</v>
      </c>
      <c r="D48" s="664" t="s">
        <v>994</v>
      </c>
      <c r="E48" s="663" t="s">
        <v>1846</v>
      </c>
      <c r="F48" s="664" t="s">
        <v>1847</v>
      </c>
      <c r="G48" s="663" t="s">
        <v>1734</v>
      </c>
      <c r="H48" s="663" t="s">
        <v>1735</v>
      </c>
      <c r="I48" s="665">
        <v>0.47</v>
      </c>
      <c r="J48" s="665">
        <v>1000</v>
      </c>
      <c r="K48" s="666">
        <v>470</v>
      </c>
    </row>
    <row r="49" spans="1:11" ht="14.4" customHeight="1" x14ac:dyDescent="0.3">
      <c r="A49" s="661" t="s">
        <v>521</v>
      </c>
      <c r="B49" s="662" t="s">
        <v>522</v>
      </c>
      <c r="C49" s="663" t="s">
        <v>533</v>
      </c>
      <c r="D49" s="664" t="s">
        <v>994</v>
      </c>
      <c r="E49" s="663" t="s">
        <v>1846</v>
      </c>
      <c r="F49" s="664" t="s">
        <v>1847</v>
      </c>
      <c r="G49" s="663" t="s">
        <v>1763</v>
      </c>
      <c r="H49" s="663" t="s">
        <v>1764</v>
      </c>
      <c r="I49" s="665">
        <v>124.21</v>
      </c>
      <c r="J49" s="665">
        <v>240</v>
      </c>
      <c r="K49" s="666">
        <v>29809.700000000004</v>
      </c>
    </row>
    <row r="50" spans="1:11" ht="14.4" customHeight="1" x14ac:dyDescent="0.3">
      <c r="A50" s="661" t="s">
        <v>521</v>
      </c>
      <c r="B50" s="662" t="s">
        <v>522</v>
      </c>
      <c r="C50" s="663" t="s">
        <v>533</v>
      </c>
      <c r="D50" s="664" t="s">
        <v>994</v>
      </c>
      <c r="E50" s="663" t="s">
        <v>1846</v>
      </c>
      <c r="F50" s="664" t="s">
        <v>1847</v>
      </c>
      <c r="G50" s="663" t="s">
        <v>1765</v>
      </c>
      <c r="H50" s="663" t="s">
        <v>1766</v>
      </c>
      <c r="I50" s="665">
        <v>148.41</v>
      </c>
      <c r="J50" s="665">
        <v>240</v>
      </c>
      <c r="K50" s="666">
        <v>35617.560000000005</v>
      </c>
    </row>
    <row r="51" spans="1:11" ht="14.4" customHeight="1" x14ac:dyDescent="0.3">
      <c r="A51" s="661" t="s">
        <v>521</v>
      </c>
      <c r="B51" s="662" t="s">
        <v>522</v>
      </c>
      <c r="C51" s="663" t="s">
        <v>533</v>
      </c>
      <c r="D51" s="664" t="s">
        <v>994</v>
      </c>
      <c r="E51" s="663" t="s">
        <v>1846</v>
      </c>
      <c r="F51" s="664" t="s">
        <v>1847</v>
      </c>
      <c r="G51" s="663" t="s">
        <v>1767</v>
      </c>
      <c r="H51" s="663" t="s">
        <v>1768</v>
      </c>
      <c r="I51" s="665">
        <v>3.4224999999999999</v>
      </c>
      <c r="J51" s="665">
        <v>1220</v>
      </c>
      <c r="K51" s="666">
        <v>4174.3999999999996</v>
      </c>
    </row>
    <row r="52" spans="1:11" ht="14.4" customHeight="1" x14ac:dyDescent="0.3">
      <c r="A52" s="661" t="s">
        <v>521</v>
      </c>
      <c r="B52" s="662" t="s">
        <v>522</v>
      </c>
      <c r="C52" s="663" t="s">
        <v>533</v>
      </c>
      <c r="D52" s="664" t="s">
        <v>994</v>
      </c>
      <c r="E52" s="663" t="s">
        <v>1852</v>
      </c>
      <c r="F52" s="664" t="s">
        <v>1853</v>
      </c>
      <c r="G52" s="663" t="s">
        <v>1769</v>
      </c>
      <c r="H52" s="663" t="s">
        <v>1770</v>
      </c>
      <c r="I52" s="665">
        <v>90.75</v>
      </c>
      <c r="J52" s="665">
        <v>1</v>
      </c>
      <c r="K52" s="666">
        <v>90.75</v>
      </c>
    </row>
    <row r="53" spans="1:11" ht="14.4" customHeight="1" x14ac:dyDescent="0.3">
      <c r="A53" s="661" t="s">
        <v>521</v>
      </c>
      <c r="B53" s="662" t="s">
        <v>522</v>
      </c>
      <c r="C53" s="663" t="s">
        <v>533</v>
      </c>
      <c r="D53" s="664" t="s">
        <v>994</v>
      </c>
      <c r="E53" s="663" t="s">
        <v>1848</v>
      </c>
      <c r="F53" s="664" t="s">
        <v>1849</v>
      </c>
      <c r="G53" s="663" t="s">
        <v>1736</v>
      </c>
      <c r="H53" s="663" t="s">
        <v>1737</v>
      </c>
      <c r="I53" s="665">
        <v>0.3</v>
      </c>
      <c r="J53" s="665">
        <v>1000</v>
      </c>
      <c r="K53" s="666">
        <v>300</v>
      </c>
    </row>
    <row r="54" spans="1:11" ht="14.4" customHeight="1" x14ac:dyDescent="0.3">
      <c r="A54" s="661" t="s">
        <v>521</v>
      </c>
      <c r="B54" s="662" t="s">
        <v>522</v>
      </c>
      <c r="C54" s="663" t="s">
        <v>533</v>
      </c>
      <c r="D54" s="664" t="s">
        <v>994</v>
      </c>
      <c r="E54" s="663" t="s">
        <v>1848</v>
      </c>
      <c r="F54" s="664" t="s">
        <v>1849</v>
      </c>
      <c r="G54" s="663" t="s">
        <v>1771</v>
      </c>
      <c r="H54" s="663" t="s">
        <v>1772</v>
      </c>
      <c r="I54" s="665">
        <v>0.31</v>
      </c>
      <c r="J54" s="665">
        <v>1000</v>
      </c>
      <c r="K54" s="666">
        <v>310</v>
      </c>
    </row>
    <row r="55" spans="1:11" ht="14.4" customHeight="1" x14ac:dyDescent="0.3">
      <c r="A55" s="661" t="s">
        <v>521</v>
      </c>
      <c r="B55" s="662" t="s">
        <v>522</v>
      </c>
      <c r="C55" s="663" t="s">
        <v>533</v>
      </c>
      <c r="D55" s="664" t="s">
        <v>994</v>
      </c>
      <c r="E55" s="663" t="s">
        <v>1848</v>
      </c>
      <c r="F55" s="664" t="s">
        <v>1849</v>
      </c>
      <c r="G55" s="663" t="s">
        <v>1773</v>
      </c>
      <c r="H55" s="663" t="s">
        <v>1774</v>
      </c>
      <c r="I55" s="665">
        <v>0.3</v>
      </c>
      <c r="J55" s="665">
        <v>1000</v>
      </c>
      <c r="K55" s="666">
        <v>300</v>
      </c>
    </row>
    <row r="56" spans="1:11" ht="14.4" customHeight="1" x14ac:dyDescent="0.3">
      <c r="A56" s="661" t="s">
        <v>521</v>
      </c>
      <c r="B56" s="662" t="s">
        <v>522</v>
      </c>
      <c r="C56" s="663" t="s">
        <v>533</v>
      </c>
      <c r="D56" s="664" t="s">
        <v>994</v>
      </c>
      <c r="E56" s="663" t="s">
        <v>1848</v>
      </c>
      <c r="F56" s="664" t="s">
        <v>1849</v>
      </c>
      <c r="G56" s="663" t="s">
        <v>1775</v>
      </c>
      <c r="H56" s="663" t="s">
        <v>1776</v>
      </c>
      <c r="I56" s="665">
        <v>0.3</v>
      </c>
      <c r="J56" s="665">
        <v>1000</v>
      </c>
      <c r="K56" s="666">
        <v>300</v>
      </c>
    </row>
    <row r="57" spans="1:11" ht="14.4" customHeight="1" x14ac:dyDescent="0.3">
      <c r="A57" s="661" t="s">
        <v>521</v>
      </c>
      <c r="B57" s="662" t="s">
        <v>522</v>
      </c>
      <c r="C57" s="663" t="s">
        <v>533</v>
      </c>
      <c r="D57" s="664" t="s">
        <v>994</v>
      </c>
      <c r="E57" s="663" t="s">
        <v>1848</v>
      </c>
      <c r="F57" s="664" t="s">
        <v>1849</v>
      </c>
      <c r="G57" s="663" t="s">
        <v>1777</v>
      </c>
      <c r="H57" s="663" t="s">
        <v>1778</v>
      </c>
      <c r="I57" s="665">
        <v>0.68</v>
      </c>
      <c r="J57" s="665">
        <v>500</v>
      </c>
      <c r="K57" s="666">
        <v>338.62</v>
      </c>
    </row>
    <row r="58" spans="1:11" ht="14.4" customHeight="1" x14ac:dyDescent="0.3">
      <c r="A58" s="661" t="s">
        <v>521</v>
      </c>
      <c r="B58" s="662" t="s">
        <v>522</v>
      </c>
      <c r="C58" s="663" t="s">
        <v>533</v>
      </c>
      <c r="D58" s="664" t="s">
        <v>994</v>
      </c>
      <c r="E58" s="663" t="s">
        <v>1850</v>
      </c>
      <c r="F58" s="664" t="s">
        <v>1851</v>
      </c>
      <c r="G58" s="663" t="s">
        <v>1742</v>
      </c>
      <c r="H58" s="663" t="s">
        <v>1743</v>
      </c>
      <c r="I58" s="665">
        <v>1.22</v>
      </c>
      <c r="J58" s="665">
        <v>3600</v>
      </c>
      <c r="K58" s="666">
        <v>4389.26</v>
      </c>
    </row>
    <row r="59" spans="1:11" ht="14.4" customHeight="1" x14ac:dyDescent="0.3">
      <c r="A59" s="661" t="s">
        <v>521</v>
      </c>
      <c r="B59" s="662" t="s">
        <v>522</v>
      </c>
      <c r="C59" s="663" t="s">
        <v>533</v>
      </c>
      <c r="D59" s="664" t="s">
        <v>994</v>
      </c>
      <c r="E59" s="663" t="s">
        <v>1850</v>
      </c>
      <c r="F59" s="664" t="s">
        <v>1851</v>
      </c>
      <c r="G59" s="663" t="s">
        <v>1744</v>
      </c>
      <c r="H59" s="663" t="s">
        <v>1745</v>
      </c>
      <c r="I59" s="665">
        <v>0.70799999999999996</v>
      </c>
      <c r="J59" s="665">
        <v>9600</v>
      </c>
      <c r="K59" s="666">
        <v>6804</v>
      </c>
    </row>
    <row r="60" spans="1:11" ht="14.4" customHeight="1" x14ac:dyDescent="0.3">
      <c r="A60" s="661" t="s">
        <v>521</v>
      </c>
      <c r="B60" s="662" t="s">
        <v>522</v>
      </c>
      <c r="C60" s="663" t="s">
        <v>533</v>
      </c>
      <c r="D60" s="664" t="s">
        <v>994</v>
      </c>
      <c r="E60" s="663" t="s">
        <v>1850</v>
      </c>
      <c r="F60" s="664" t="s">
        <v>1851</v>
      </c>
      <c r="G60" s="663" t="s">
        <v>1779</v>
      </c>
      <c r="H60" s="663" t="s">
        <v>1780</v>
      </c>
      <c r="I60" s="665">
        <v>0.70499999999999996</v>
      </c>
      <c r="J60" s="665">
        <v>3780</v>
      </c>
      <c r="K60" s="666">
        <v>2655</v>
      </c>
    </row>
    <row r="61" spans="1:11" ht="14.4" customHeight="1" x14ac:dyDescent="0.3">
      <c r="A61" s="661" t="s">
        <v>521</v>
      </c>
      <c r="B61" s="662" t="s">
        <v>522</v>
      </c>
      <c r="C61" s="663" t="s">
        <v>533</v>
      </c>
      <c r="D61" s="664" t="s">
        <v>994</v>
      </c>
      <c r="E61" s="663" t="s">
        <v>1850</v>
      </c>
      <c r="F61" s="664" t="s">
        <v>1851</v>
      </c>
      <c r="G61" s="663" t="s">
        <v>1748</v>
      </c>
      <c r="H61" s="663" t="s">
        <v>1749</v>
      </c>
      <c r="I61" s="665">
        <v>0.71</v>
      </c>
      <c r="J61" s="665">
        <v>4800</v>
      </c>
      <c r="K61" s="666">
        <v>3408</v>
      </c>
    </row>
    <row r="62" spans="1:11" ht="14.4" customHeight="1" x14ac:dyDescent="0.3">
      <c r="A62" s="661" t="s">
        <v>521</v>
      </c>
      <c r="B62" s="662" t="s">
        <v>522</v>
      </c>
      <c r="C62" s="663" t="s">
        <v>536</v>
      </c>
      <c r="D62" s="664" t="s">
        <v>995</v>
      </c>
      <c r="E62" s="663" t="s">
        <v>1844</v>
      </c>
      <c r="F62" s="664" t="s">
        <v>1845</v>
      </c>
      <c r="G62" s="663" t="s">
        <v>1750</v>
      </c>
      <c r="H62" s="663" t="s">
        <v>1751</v>
      </c>
      <c r="I62" s="665">
        <v>260.3</v>
      </c>
      <c r="J62" s="665">
        <v>6</v>
      </c>
      <c r="K62" s="666">
        <v>1561.8</v>
      </c>
    </row>
    <row r="63" spans="1:11" ht="14.4" customHeight="1" x14ac:dyDescent="0.3">
      <c r="A63" s="661" t="s">
        <v>521</v>
      </c>
      <c r="B63" s="662" t="s">
        <v>522</v>
      </c>
      <c r="C63" s="663" t="s">
        <v>536</v>
      </c>
      <c r="D63" s="664" t="s">
        <v>995</v>
      </c>
      <c r="E63" s="663" t="s">
        <v>1844</v>
      </c>
      <c r="F63" s="664" t="s">
        <v>1845</v>
      </c>
      <c r="G63" s="663" t="s">
        <v>1694</v>
      </c>
      <c r="H63" s="663" t="s">
        <v>1695</v>
      </c>
      <c r="I63" s="665">
        <v>13.02</v>
      </c>
      <c r="J63" s="665">
        <v>2</v>
      </c>
      <c r="K63" s="666">
        <v>26.04</v>
      </c>
    </row>
    <row r="64" spans="1:11" ht="14.4" customHeight="1" x14ac:dyDescent="0.3">
      <c r="A64" s="661" t="s">
        <v>521</v>
      </c>
      <c r="B64" s="662" t="s">
        <v>522</v>
      </c>
      <c r="C64" s="663" t="s">
        <v>536</v>
      </c>
      <c r="D64" s="664" t="s">
        <v>995</v>
      </c>
      <c r="E64" s="663" t="s">
        <v>1846</v>
      </c>
      <c r="F64" s="664" t="s">
        <v>1847</v>
      </c>
      <c r="G64" s="663" t="s">
        <v>1710</v>
      </c>
      <c r="H64" s="663" t="s">
        <v>1711</v>
      </c>
      <c r="I64" s="665">
        <v>0.47799999999999992</v>
      </c>
      <c r="J64" s="665">
        <v>4000</v>
      </c>
      <c r="K64" s="666">
        <v>1910</v>
      </c>
    </row>
    <row r="65" spans="1:11" ht="14.4" customHeight="1" x14ac:dyDescent="0.3">
      <c r="A65" s="661" t="s">
        <v>521</v>
      </c>
      <c r="B65" s="662" t="s">
        <v>522</v>
      </c>
      <c r="C65" s="663" t="s">
        <v>536</v>
      </c>
      <c r="D65" s="664" t="s">
        <v>995</v>
      </c>
      <c r="E65" s="663" t="s">
        <v>1846</v>
      </c>
      <c r="F65" s="664" t="s">
        <v>1847</v>
      </c>
      <c r="G65" s="663" t="s">
        <v>1781</v>
      </c>
      <c r="H65" s="663" t="s">
        <v>1782</v>
      </c>
      <c r="I65" s="665">
        <v>0.67</v>
      </c>
      <c r="J65" s="665">
        <v>3085</v>
      </c>
      <c r="K65" s="666">
        <v>2066.9499999999998</v>
      </c>
    </row>
    <row r="66" spans="1:11" ht="14.4" customHeight="1" x14ac:dyDescent="0.3">
      <c r="A66" s="661" t="s">
        <v>521</v>
      </c>
      <c r="B66" s="662" t="s">
        <v>522</v>
      </c>
      <c r="C66" s="663" t="s">
        <v>536</v>
      </c>
      <c r="D66" s="664" t="s">
        <v>995</v>
      </c>
      <c r="E66" s="663" t="s">
        <v>1846</v>
      </c>
      <c r="F66" s="664" t="s">
        <v>1847</v>
      </c>
      <c r="G66" s="663" t="s">
        <v>1752</v>
      </c>
      <c r="H66" s="663" t="s">
        <v>1753</v>
      </c>
      <c r="I66" s="665">
        <v>33.880000000000003</v>
      </c>
      <c r="J66" s="665">
        <v>4</v>
      </c>
      <c r="K66" s="666">
        <v>135.52000000000001</v>
      </c>
    </row>
    <row r="67" spans="1:11" ht="14.4" customHeight="1" x14ac:dyDescent="0.3">
      <c r="A67" s="661" t="s">
        <v>521</v>
      </c>
      <c r="B67" s="662" t="s">
        <v>522</v>
      </c>
      <c r="C67" s="663" t="s">
        <v>536</v>
      </c>
      <c r="D67" s="664" t="s">
        <v>995</v>
      </c>
      <c r="E67" s="663" t="s">
        <v>1846</v>
      </c>
      <c r="F67" s="664" t="s">
        <v>1847</v>
      </c>
      <c r="G67" s="663" t="s">
        <v>1734</v>
      </c>
      <c r="H67" s="663" t="s">
        <v>1735</v>
      </c>
      <c r="I67" s="665">
        <v>0.47</v>
      </c>
      <c r="J67" s="665">
        <v>3000</v>
      </c>
      <c r="K67" s="666">
        <v>1410</v>
      </c>
    </row>
    <row r="68" spans="1:11" ht="14.4" customHeight="1" x14ac:dyDescent="0.3">
      <c r="A68" s="661" t="s">
        <v>521</v>
      </c>
      <c r="B68" s="662" t="s">
        <v>522</v>
      </c>
      <c r="C68" s="663" t="s">
        <v>536</v>
      </c>
      <c r="D68" s="664" t="s">
        <v>995</v>
      </c>
      <c r="E68" s="663" t="s">
        <v>1848</v>
      </c>
      <c r="F68" s="664" t="s">
        <v>1849</v>
      </c>
      <c r="G68" s="663" t="s">
        <v>1736</v>
      </c>
      <c r="H68" s="663" t="s">
        <v>1737</v>
      </c>
      <c r="I68" s="665">
        <v>0.3</v>
      </c>
      <c r="J68" s="665">
        <v>2000</v>
      </c>
      <c r="K68" s="666">
        <v>600</v>
      </c>
    </row>
    <row r="69" spans="1:11" ht="14.4" customHeight="1" x14ac:dyDescent="0.3">
      <c r="A69" s="661" t="s">
        <v>521</v>
      </c>
      <c r="B69" s="662" t="s">
        <v>522</v>
      </c>
      <c r="C69" s="663" t="s">
        <v>536</v>
      </c>
      <c r="D69" s="664" t="s">
        <v>995</v>
      </c>
      <c r="E69" s="663" t="s">
        <v>1848</v>
      </c>
      <c r="F69" s="664" t="s">
        <v>1849</v>
      </c>
      <c r="G69" s="663" t="s">
        <v>1771</v>
      </c>
      <c r="H69" s="663" t="s">
        <v>1772</v>
      </c>
      <c r="I69" s="665">
        <v>0.30333333333333329</v>
      </c>
      <c r="J69" s="665">
        <v>2500</v>
      </c>
      <c r="K69" s="666">
        <v>760</v>
      </c>
    </row>
    <row r="70" spans="1:11" ht="14.4" customHeight="1" x14ac:dyDescent="0.3">
      <c r="A70" s="661" t="s">
        <v>521</v>
      </c>
      <c r="B70" s="662" t="s">
        <v>522</v>
      </c>
      <c r="C70" s="663" t="s">
        <v>536</v>
      </c>
      <c r="D70" s="664" t="s">
        <v>995</v>
      </c>
      <c r="E70" s="663" t="s">
        <v>1848</v>
      </c>
      <c r="F70" s="664" t="s">
        <v>1849</v>
      </c>
      <c r="G70" s="663" t="s">
        <v>1783</v>
      </c>
      <c r="H70" s="663" t="s">
        <v>1784</v>
      </c>
      <c r="I70" s="665">
        <v>0.30499999999999999</v>
      </c>
      <c r="J70" s="665">
        <v>4000</v>
      </c>
      <c r="K70" s="666">
        <v>1220</v>
      </c>
    </row>
    <row r="71" spans="1:11" ht="14.4" customHeight="1" x14ac:dyDescent="0.3">
      <c r="A71" s="661" t="s">
        <v>521</v>
      </c>
      <c r="B71" s="662" t="s">
        <v>522</v>
      </c>
      <c r="C71" s="663" t="s">
        <v>536</v>
      </c>
      <c r="D71" s="664" t="s">
        <v>995</v>
      </c>
      <c r="E71" s="663" t="s">
        <v>1848</v>
      </c>
      <c r="F71" s="664" t="s">
        <v>1849</v>
      </c>
      <c r="G71" s="663" t="s">
        <v>1777</v>
      </c>
      <c r="H71" s="663" t="s">
        <v>1778</v>
      </c>
      <c r="I71" s="665">
        <v>0.68</v>
      </c>
      <c r="J71" s="665">
        <v>500</v>
      </c>
      <c r="K71" s="666">
        <v>340</v>
      </c>
    </row>
    <row r="72" spans="1:11" ht="14.4" customHeight="1" x14ac:dyDescent="0.3">
      <c r="A72" s="661" t="s">
        <v>521</v>
      </c>
      <c r="B72" s="662" t="s">
        <v>522</v>
      </c>
      <c r="C72" s="663" t="s">
        <v>536</v>
      </c>
      <c r="D72" s="664" t="s">
        <v>995</v>
      </c>
      <c r="E72" s="663" t="s">
        <v>1848</v>
      </c>
      <c r="F72" s="664" t="s">
        <v>1849</v>
      </c>
      <c r="G72" s="663" t="s">
        <v>1785</v>
      </c>
      <c r="H72" s="663" t="s">
        <v>1786</v>
      </c>
      <c r="I72" s="665">
        <v>0.48499999999999999</v>
      </c>
      <c r="J72" s="665">
        <v>1000</v>
      </c>
      <c r="K72" s="666">
        <v>485</v>
      </c>
    </row>
    <row r="73" spans="1:11" ht="14.4" customHeight="1" x14ac:dyDescent="0.3">
      <c r="A73" s="661" t="s">
        <v>521</v>
      </c>
      <c r="B73" s="662" t="s">
        <v>522</v>
      </c>
      <c r="C73" s="663" t="s">
        <v>536</v>
      </c>
      <c r="D73" s="664" t="s">
        <v>995</v>
      </c>
      <c r="E73" s="663" t="s">
        <v>1850</v>
      </c>
      <c r="F73" s="664" t="s">
        <v>1851</v>
      </c>
      <c r="G73" s="663" t="s">
        <v>1744</v>
      </c>
      <c r="H73" s="663" t="s">
        <v>1745</v>
      </c>
      <c r="I73" s="665">
        <v>0.70818181818181813</v>
      </c>
      <c r="J73" s="665">
        <v>8400</v>
      </c>
      <c r="K73" s="666">
        <v>5944</v>
      </c>
    </row>
    <row r="74" spans="1:11" ht="14.4" customHeight="1" x14ac:dyDescent="0.3">
      <c r="A74" s="661" t="s">
        <v>521</v>
      </c>
      <c r="B74" s="662" t="s">
        <v>522</v>
      </c>
      <c r="C74" s="663" t="s">
        <v>536</v>
      </c>
      <c r="D74" s="664" t="s">
        <v>995</v>
      </c>
      <c r="E74" s="663" t="s">
        <v>1850</v>
      </c>
      <c r="F74" s="664" t="s">
        <v>1851</v>
      </c>
      <c r="G74" s="663" t="s">
        <v>1746</v>
      </c>
      <c r="H74" s="663" t="s">
        <v>1747</v>
      </c>
      <c r="I74" s="665">
        <v>0.71</v>
      </c>
      <c r="J74" s="665">
        <v>600</v>
      </c>
      <c r="K74" s="666">
        <v>426</v>
      </c>
    </row>
    <row r="75" spans="1:11" ht="14.4" customHeight="1" x14ac:dyDescent="0.3">
      <c r="A75" s="661" t="s">
        <v>521</v>
      </c>
      <c r="B75" s="662" t="s">
        <v>522</v>
      </c>
      <c r="C75" s="663" t="s">
        <v>536</v>
      </c>
      <c r="D75" s="664" t="s">
        <v>995</v>
      </c>
      <c r="E75" s="663" t="s">
        <v>1850</v>
      </c>
      <c r="F75" s="664" t="s">
        <v>1851</v>
      </c>
      <c r="G75" s="663" t="s">
        <v>1748</v>
      </c>
      <c r="H75" s="663" t="s">
        <v>1749</v>
      </c>
      <c r="I75" s="665">
        <v>0.71</v>
      </c>
      <c r="J75" s="665">
        <v>2000</v>
      </c>
      <c r="K75" s="666">
        <v>1420</v>
      </c>
    </row>
    <row r="76" spans="1:11" ht="14.4" customHeight="1" x14ac:dyDescent="0.3">
      <c r="A76" s="661" t="s">
        <v>521</v>
      </c>
      <c r="B76" s="662" t="s">
        <v>522</v>
      </c>
      <c r="C76" s="663" t="s">
        <v>536</v>
      </c>
      <c r="D76" s="664" t="s">
        <v>995</v>
      </c>
      <c r="E76" s="663" t="s">
        <v>1854</v>
      </c>
      <c r="F76" s="664" t="s">
        <v>1855</v>
      </c>
      <c r="G76" s="663" t="s">
        <v>1787</v>
      </c>
      <c r="H76" s="663" t="s">
        <v>1788</v>
      </c>
      <c r="I76" s="665">
        <v>216.5</v>
      </c>
      <c r="J76" s="665">
        <v>1</v>
      </c>
      <c r="K76" s="666">
        <v>216.5</v>
      </c>
    </row>
    <row r="77" spans="1:11" ht="14.4" customHeight="1" x14ac:dyDescent="0.3">
      <c r="A77" s="661" t="s">
        <v>521</v>
      </c>
      <c r="B77" s="662" t="s">
        <v>522</v>
      </c>
      <c r="C77" s="663" t="s">
        <v>539</v>
      </c>
      <c r="D77" s="664" t="s">
        <v>996</v>
      </c>
      <c r="E77" s="663" t="s">
        <v>1844</v>
      </c>
      <c r="F77" s="664" t="s">
        <v>1845</v>
      </c>
      <c r="G77" s="663" t="s">
        <v>1750</v>
      </c>
      <c r="H77" s="663" t="s">
        <v>1751</v>
      </c>
      <c r="I77" s="665">
        <v>260.29857142857139</v>
      </c>
      <c r="J77" s="665">
        <v>13</v>
      </c>
      <c r="K77" s="666">
        <v>3383.89</v>
      </c>
    </row>
    <row r="78" spans="1:11" ht="14.4" customHeight="1" x14ac:dyDescent="0.3">
      <c r="A78" s="661" t="s">
        <v>521</v>
      </c>
      <c r="B78" s="662" t="s">
        <v>522</v>
      </c>
      <c r="C78" s="663" t="s">
        <v>539</v>
      </c>
      <c r="D78" s="664" t="s">
        <v>996</v>
      </c>
      <c r="E78" s="663" t="s">
        <v>1844</v>
      </c>
      <c r="F78" s="664" t="s">
        <v>1845</v>
      </c>
      <c r="G78" s="663" t="s">
        <v>1789</v>
      </c>
      <c r="H78" s="663" t="s">
        <v>1790</v>
      </c>
      <c r="I78" s="665">
        <v>2.1800000000000002</v>
      </c>
      <c r="J78" s="665">
        <v>100</v>
      </c>
      <c r="K78" s="666">
        <v>218</v>
      </c>
    </row>
    <row r="79" spans="1:11" ht="14.4" customHeight="1" x14ac:dyDescent="0.3">
      <c r="A79" s="661" t="s">
        <v>521</v>
      </c>
      <c r="B79" s="662" t="s">
        <v>522</v>
      </c>
      <c r="C79" s="663" t="s">
        <v>539</v>
      </c>
      <c r="D79" s="664" t="s">
        <v>996</v>
      </c>
      <c r="E79" s="663" t="s">
        <v>1844</v>
      </c>
      <c r="F79" s="664" t="s">
        <v>1845</v>
      </c>
      <c r="G79" s="663" t="s">
        <v>1791</v>
      </c>
      <c r="H79" s="663" t="s">
        <v>1792</v>
      </c>
      <c r="I79" s="665">
        <v>2.88</v>
      </c>
      <c r="J79" s="665">
        <v>100</v>
      </c>
      <c r="K79" s="666">
        <v>288</v>
      </c>
    </row>
    <row r="80" spans="1:11" ht="14.4" customHeight="1" x14ac:dyDescent="0.3">
      <c r="A80" s="661" t="s">
        <v>521</v>
      </c>
      <c r="B80" s="662" t="s">
        <v>522</v>
      </c>
      <c r="C80" s="663" t="s">
        <v>539</v>
      </c>
      <c r="D80" s="664" t="s">
        <v>996</v>
      </c>
      <c r="E80" s="663" t="s">
        <v>1844</v>
      </c>
      <c r="F80" s="664" t="s">
        <v>1845</v>
      </c>
      <c r="G80" s="663" t="s">
        <v>1793</v>
      </c>
      <c r="H80" s="663" t="s">
        <v>1794</v>
      </c>
      <c r="I80" s="665">
        <v>61.215000000000003</v>
      </c>
      <c r="J80" s="665">
        <v>2</v>
      </c>
      <c r="K80" s="666">
        <v>122.43</v>
      </c>
    </row>
    <row r="81" spans="1:11" ht="14.4" customHeight="1" x14ac:dyDescent="0.3">
      <c r="A81" s="661" t="s">
        <v>521</v>
      </c>
      <c r="B81" s="662" t="s">
        <v>522</v>
      </c>
      <c r="C81" s="663" t="s">
        <v>539</v>
      </c>
      <c r="D81" s="664" t="s">
        <v>996</v>
      </c>
      <c r="E81" s="663" t="s">
        <v>1844</v>
      </c>
      <c r="F81" s="664" t="s">
        <v>1845</v>
      </c>
      <c r="G81" s="663" t="s">
        <v>1692</v>
      </c>
      <c r="H81" s="663" t="s">
        <v>1693</v>
      </c>
      <c r="I81" s="665">
        <v>8.5777777777777775</v>
      </c>
      <c r="J81" s="665">
        <v>348</v>
      </c>
      <c r="K81" s="666">
        <v>2985.1200000000003</v>
      </c>
    </row>
    <row r="82" spans="1:11" ht="14.4" customHeight="1" x14ac:dyDescent="0.3">
      <c r="A82" s="661" t="s">
        <v>521</v>
      </c>
      <c r="B82" s="662" t="s">
        <v>522</v>
      </c>
      <c r="C82" s="663" t="s">
        <v>539</v>
      </c>
      <c r="D82" s="664" t="s">
        <v>996</v>
      </c>
      <c r="E82" s="663" t="s">
        <v>1844</v>
      </c>
      <c r="F82" s="664" t="s">
        <v>1845</v>
      </c>
      <c r="G82" s="663" t="s">
        <v>1694</v>
      </c>
      <c r="H82" s="663" t="s">
        <v>1695</v>
      </c>
      <c r="I82" s="665">
        <v>13.02</v>
      </c>
      <c r="J82" s="665">
        <v>13</v>
      </c>
      <c r="K82" s="666">
        <v>169.26</v>
      </c>
    </row>
    <row r="83" spans="1:11" ht="14.4" customHeight="1" x14ac:dyDescent="0.3">
      <c r="A83" s="661" t="s">
        <v>521</v>
      </c>
      <c r="B83" s="662" t="s">
        <v>522</v>
      </c>
      <c r="C83" s="663" t="s">
        <v>539</v>
      </c>
      <c r="D83" s="664" t="s">
        <v>996</v>
      </c>
      <c r="E83" s="663" t="s">
        <v>1844</v>
      </c>
      <c r="F83" s="664" t="s">
        <v>1845</v>
      </c>
      <c r="G83" s="663" t="s">
        <v>1696</v>
      </c>
      <c r="H83" s="663" t="s">
        <v>1697</v>
      </c>
      <c r="I83" s="665">
        <v>27.876666666666665</v>
      </c>
      <c r="J83" s="665">
        <v>50</v>
      </c>
      <c r="K83" s="666">
        <v>1393.9</v>
      </c>
    </row>
    <row r="84" spans="1:11" ht="14.4" customHeight="1" x14ac:dyDescent="0.3">
      <c r="A84" s="661" t="s">
        <v>521</v>
      </c>
      <c r="B84" s="662" t="s">
        <v>522</v>
      </c>
      <c r="C84" s="663" t="s">
        <v>539</v>
      </c>
      <c r="D84" s="664" t="s">
        <v>996</v>
      </c>
      <c r="E84" s="663" t="s">
        <v>1844</v>
      </c>
      <c r="F84" s="664" t="s">
        <v>1845</v>
      </c>
      <c r="G84" s="663" t="s">
        <v>1795</v>
      </c>
      <c r="H84" s="663" t="s">
        <v>1796</v>
      </c>
      <c r="I84" s="665">
        <v>1.18</v>
      </c>
      <c r="J84" s="665">
        <v>26</v>
      </c>
      <c r="K84" s="666">
        <v>30.68</v>
      </c>
    </row>
    <row r="85" spans="1:11" ht="14.4" customHeight="1" x14ac:dyDescent="0.3">
      <c r="A85" s="661" t="s">
        <v>521</v>
      </c>
      <c r="B85" s="662" t="s">
        <v>522</v>
      </c>
      <c r="C85" s="663" t="s">
        <v>539</v>
      </c>
      <c r="D85" s="664" t="s">
        <v>996</v>
      </c>
      <c r="E85" s="663" t="s">
        <v>1844</v>
      </c>
      <c r="F85" s="664" t="s">
        <v>1845</v>
      </c>
      <c r="G85" s="663" t="s">
        <v>1797</v>
      </c>
      <c r="H85" s="663" t="s">
        <v>1798</v>
      </c>
      <c r="I85" s="665">
        <v>5.92</v>
      </c>
      <c r="J85" s="665">
        <v>10</v>
      </c>
      <c r="K85" s="666">
        <v>59.23</v>
      </c>
    </row>
    <row r="86" spans="1:11" ht="14.4" customHeight="1" x14ac:dyDescent="0.3">
      <c r="A86" s="661" t="s">
        <v>521</v>
      </c>
      <c r="B86" s="662" t="s">
        <v>522</v>
      </c>
      <c r="C86" s="663" t="s">
        <v>539</v>
      </c>
      <c r="D86" s="664" t="s">
        <v>996</v>
      </c>
      <c r="E86" s="663" t="s">
        <v>1844</v>
      </c>
      <c r="F86" s="664" t="s">
        <v>1845</v>
      </c>
      <c r="G86" s="663" t="s">
        <v>1704</v>
      </c>
      <c r="H86" s="663" t="s">
        <v>1705</v>
      </c>
      <c r="I86" s="665">
        <v>120.00692307692307</v>
      </c>
      <c r="J86" s="665">
        <v>72</v>
      </c>
      <c r="K86" s="666">
        <v>8640.2999999999993</v>
      </c>
    </row>
    <row r="87" spans="1:11" ht="14.4" customHeight="1" x14ac:dyDescent="0.3">
      <c r="A87" s="661" t="s">
        <v>521</v>
      </c>
      <c r="B87" s="662" t="s">
        <v>522</v>
      </c>
      <c r="C87" s="663" t="s">
        <v>539</v>
      </c>
      <c r="D87" s="664" t="s">
        <v>996</v>
      </c>
      <c r="E87" s="663" t="s">
        <v>1844</v>
      </c>
      <c r="F87" s="664" t="s">
        <v>1845</v>
      </c>
      <c r="G87" s="663" t="s">
        <v>1799</v>
      </c>
      <c r="H87" s="663" t="s">
        <v>1800</v>
      </c>
      <c r="I87" s="665">
        <v>72.72999999999999</v>
      </c>
      <c r="J87" s="665">
        <v>10</v>
      </c>
      <c r="K87" s="666">
        <v>727.38</v>
      </c>
    </row>
    <row r="88" spans="1:11" ht="14.4" customHeight="1" x14ac:dyDescent="0.3">
      <c r="A88" s="661" t="s">
        <v>521</v>
      </c>
      <c r="B88" s="662" t="s">
        <v>522</v>
      </c>
      <c r="C88" s="663" t="s">
        <v>539</v>
      </c>
      <c r="D88" s="664" t="s">
        <v>996</v>
      </c>
      <c r="E88" s="663" t="s">
        <v>1844</v>
      </c>
      <c r="F88" s="664" t="s">
        <v>1845</v>
      </c>
      <c r="G88" s="663" t="s">
        <v>1801</v>
      </c>
      <c r="H88" s="663" t="s">
        <v>1802</v>
      </c>
      <c r="I88" s="665">
        <v>52.33</v>
      </c>
      <c r="J88" s="665">
        <v>5</v>
      </c>
      <c r="K88" s="666">
        <v>261.63</v>
      </c>
    </row>
    <row r="89" spans="1:11" ht="14.4" customHeight="1" x14ac:dyDescent="0.3">
      <c r="A89" s="661" t="s">
        <v>521</v>
      </c>
      <c r="B89" s="662" t="s">
        <v>522</v>
      </c>
      <c r="C89" s="663" t="s">
        <v>539</v>
      </c>
      <c r="D89" s="664" t="s">
        <v>996</v>
      </c>
      <c r="E89" s="663" t="s">
        <v>1846</v>
      </c>
      <c r="F89" s="664" t="s">
        <v>1847</v>
      </c>
      <c r="G89" s="663" t="s">
        <v>1803</v>
      </c>
      <c r="H89" s="663" t="s">
        <v>1804</v>
      </c>
      <c r="I89" s="665">
        <v>15.925000000000001</v>
      </c>
      <c r="J89" s="665">
        <v>200</v>
      </c>
      <c r="K89" s="666">
        <v>3185</v>
      </c>
    </row>
    <row r="90" spans="1:11" ht="14.4" customHeight="1" x14ac:dyDescent="0.3">
      <c r="A90" s="661" t="s">
        <v>521</v>
      </c>
      <c r="B90" s="662" t="s">
        <v>522</v>
      </c>
      <c r="C90" s="663" t="s">
        <v>539</v>
      </c>
      <c r="D90" s="664" t="s">
        <v>996</v>
      </c>
      <c r="E90" s="663" t="s">
        <v>1846</v>
      </c>
      <c r="F90" s="664" t="s">
        <v>1847</v>
      </c>
      <c r="G90" s="663" t="s">
        <v>1805</v>
      </c>
      <c r="H90" s="663" t="s">
        <v>1806</v>
      </c>
      <c r="I90" s="665">
        <v>11.145</v>
      </c>
      <c r="J90" s="665">
        <v>600</v>
      </c>
      <c r="K90" s="666">
        <v>6687</v>
      </c>
    </row>
    <row r="91" spans="1:11" ht="14.4" customHeight="1" x14ac:dyDescent="0.3">
      <c r="A91" s="661" t="s">
        <v>521</v>
      </c>
      <c r="B91" s="662" t="s">
        <v>522</v>
      </c>
      <c r="C91" s="663" t="s">
        <v>539</v>
      </c>
      <c r="D91" s="664" t="s">
        <v>996</v>
      </c>
      <c r="E91" s="663" t="s">
        <v>1846</v>
      </c>
      <c r="F91" s="664" t="s">
        <v>1847</v>
      </c>
      <c r="G91" s="663" t="s">
        <v>1708</v>
      </c>
      <c r="H91" s="663" t="s">
        <v>1709</v>
      </c>
      <c r="I91" s="665">
        <v>1.0900000000000001</v>
      </c>
      <c r="J91" s="665">
        <v>3600</v>
      </c>
      <c r="K91" s="666">
        <v>3924</v>
      </c>
    </row>
    <row r="92" spans="1:11" ht="14.4" customHeight="1" x14ac:dyDescent="0.3">
      <c r="A92" s="661" t="s">
        <v>521</v>
      </c>
      <c r="B92" s="662" t="s">
        <v>522</v>
      </c>
      <c r="C92" s="663" t="s">
        <v>539</v>
      </c>
      <c r="D92" s="664" t="s">
        <v>996</v>
      </c>
      <c r="E92" s="663" t="s">
        <v>1846</v>
      </c>
      <c r="F92" s="664" t="s">
        <v>1847</v>
      </c>
      <c r="G92" s="663" t="s">
        <v>1807</v>
      </c>
      <c r="H92" s="663" t="s">
        <v>1808</v>
      </c>
      <c r="I92" s="665">
        <v>1.6749999999999998</v>
      </c>
      <c r="J92" s="665">
        <v>1200</v>
      </c>
      <c r="K92" s="666">
        <v>2010</v>
      </c>
    </row>
    <row r="93" spans="1:11" ht="14.4" customHeight="1" x14ac:dyDescent="0.3">
      <c r="A93" s="661" t="s">
        <v>521</v>
      </c>
      <c r="B93" s="662" t="s">
        <v>522</v>
      </c>
      <c r="C93" s="663" t="s">
        <v>539</v>
      </c>
      <c r="D93" s="664" t="s">
        <v>996</v>
      </c>
      <c r="E93" s="663" t="s">
        <v>1846</v>
      </c>
      <c r="F93" s="664" t="s">
        <v>1847</v>
      </c>
      <c r="G93" s="663" t="s">
        <v>1710</v>
      </c>
      <c r="H93" s="663" t="s">
        <v>1711</v>
      </c>
      <c r="I93" s="665">
        <v>0.48</v>
      </c>
      <c r="J93" s="665">
        <v>2000</v>
      </c>
      <c r="K93" s="666">
        <v>960</v>
      </c>
    </row>
    <row r="94" spans="1:11" ht="14.4" customHeight="1" x14ac:dyDescent="0.3">
      <c r="A94" s="661" t="s">
        <v>521</v>
      </c>
      <c r="B94" s="662" t="s">
        <v>522</v>
      </c>
      <c r="C94" s="663" t="s">
        <v>539</v>
      </c>
      <c r="D94" s="664" t="s">
        <v>996</v>
      </c>
      <c r="E94" s="663" t="s">
        <v>1846</v>
      </c>
      <c r="F94" s="664" t="s">
        <v>1847</v>
      </c>
      <c r="G94" s="663" t="s">
        <v>1712</v>
      </c>
      <c r="H94" s="663" t="s">
        <v>1713</v>
      </c>
      <c r="I94" s="665">
        <v>4.3099999999999996</v>
      </c>
      <c r="J94" s="665">
        <v>400</v>
      </c>
      <c r="K94" s="666">
        <v>1724.25</v>
      </c>
    </row>
    <row r="95" spans="1:11" ht="14.4" customHeight="1" x14ac:dyDescent="0.3">
      <c r="A95" s="661" t="s">
        <v>521</v>
      </c>
      <c r="B95" s="662" t="s">
        <v>522</v>
      </c>
      <c r="C95" s="663" t="s">
        <v>539</v>
      </c>
      <c r="D95" s="664" t="s">
        <v>996</v>
      </c>
      <c r="E95" s="663" t="s">
        <v>1846</v>
      </c>
      <c r="F95" s="664" t="s">
        <v>1847</v>
      </c>
      <c r="G95" s="663" t="s">
        <v>1752</v>
      </c>
      <c r="H95" s="663" t="s">
        <v>1753</v>
      </c>
      <c r="I95" s="665">
        <v>33.880000000000003</v>
      </c>
      <c r="J95" s="665">
        <v>4</v>
      </c>
      <c r="K95" s="666">
        <v>135.52000000000001</v>
      </c>
    </row>
    <row r="96" spans="1:11" ht="14.4" customHeight="1" x14ac:dyDescent="0.3">
      <c r="A96" s="661" t="s">
        <v>521</v>
      </c>
      <c r="B96" s="662" t="s">
        <v>522</v>
      </c>
      <c r="C96" s="663" t="s">
        <v>539</v>
      </c>
      <c r="D96" s="664" t="s">
        <v>996</v>
      </c>
      <c r="E96" s="663" t="s">
        <v>1846</v>
      </c>
      <c r="F96" s="664" t="s">
        <v>1847</v>
      </c>
      <c r="G96" s="663" t="s">
        <v>1756</v>
      </c>
      <c r="H96" s="663" t="s">
        <v>1757</v>
      </c>
      <c r="I96" s="665">
        <v>1.93</v>
      </c>
      <c r="J96" s="665">
        <v>1000</v>
      </c>
      <c r="K96" s="666">
        <v>1930</v>
      </c>
    </row>
    <row r="97" spans="1:11" ht="14.4" customHeight="1" x14ac:dyDescent="0.3">
      <c r="A97" s="661" t="s">
        <v>521</v>
      </c>
      <c r="B97" s="662" t="s">
        <v>522</v>
      </c>
      <c r="C97" s="663" t="s">
        <v>539</v>
      </c>
      <c r="D97" s="664" t="s">
        <v>996</v>
      </c>
      <c r="E97" s="663" t="s">
        <v>1846</v>
      </c>
      <c r="F97" s="664" t="s">
        <v>1847</v>
      </c>
      <c r="G97" s="663" t="s">
        <v>1758</v>
      </c>
      <c r="H97" s="663" t="s">
        <v>1759</v>
      </c>
      <c r="I97" s="665">
        <v>8.2200000000000006</v>
      </c>
      <c r="J97" s="665">
        <v>200</v>
      </c>
      <c r="K97" s="666">
        <v>1644.8</v>
      </c>
    </row>
    <row r="98" spans="1:11" ht="14.4" customHeight="1" x14ac:dyDescent="0.3">
      <c r="A98" s="661" t="s">
        <v>521</v>
      </c>
      <c r="B98" s="662" t="s">
        <v>522</v>
      </c>
      <c r="C98" s="663" t="s">
        <v>539</v>
      </c>
      <c r="D98" s="664" t="s">
        <v>996</v>
      </c>
      <c r="E98" s="663" t="s">
        <v>1846</v>
      </c>
      <c r="F98" s="664" t="s">
        <v>1847</v>
      </c>
      <c r="G98" s="663" t="s">
        <v>1758</v>
      </c>
      <c r="H98" s="663" t="s">
        <v>1760</v>
      </c>
      <c r="I98" s="665">
        <v>8.23</v>
      </c>
      <c r="J98" s="665">
        <v>500</v>
      </c>
      <c r="K98" s="666">
        <v>4113.6000000000004</v>
      </c>
    </row>
    <row r="99" spans="1:11" ht="14.4" customHeight="1" x14ac:dyDescent="0.3">
      <c r="A99" s="661" t="s">
        <v>521</v>
      </c>
      <c r="B99" s="662" t="s">
        <v>522</v>
      </c>
      <c r="C99" s="663" t="s">
        <v>539</v>
      </c>
      <c r="D99" s="664" t="s">
        <v>996</v>
      </c>
      <c r="E99" s="663" t="s">
        <v>1846</v>
      </c>
      <c r="F99" s="664" t="s">
        <v>1847</v>
      </c>
      <c r="G99" s="663" t="s">
        <v>1726</v>
      </c>
      <c r="H99" s="663" t="s">
        <v>1727</v>
      </c>
      <c r="I99" s="665">
        <v>17.98</v>
      </c>
      <c r="J99" s="665">
        <v>1800</v>
      </c>
      <c r="K99" s="666">
        <v>32364</v>
      </c>
    </row>
    <row r="100" spans="1:11" ht="14.4" customHeight="1" x14ac:dyDescent="0.3">
      <c r="A100" s="661" t="s">
        <v>521</v>
      </c>
      <c r="B100" s="662" t="s">
        <v>522</v>
      </c>
      <c r="C100" s="663" t="s">
        <v>539</v>
      </c>
      <c r="D100" s="664" t="s">
        <v>996</v>
      </c>
      <c r="E100" s="663" t="s">
        <v>1846</v>
      </c>
      <c r="F100" s="664" t="s">
        <v>1847</v>
      </c>
      <c r="G100" s="663" t="s">
        <v>1761</v>
      </c>
      <c r="H100" s="663" t="s">
        <v>1762</v>
      </c>
      <c r="I100" s="665">
        <v>17.982500000000002</v>
      </c>
      <c r="J100" s="665">
        <v>2615</v>
      </c>
      <c r="K100" s="666">
        <v>47023.799999999996</v>
      </c>
    </row>
    <row r="101" spans="1:11" ht="14.4" customHeight="1" x14ac:dyDescent="0.3">
      <c r="A101" s="661" t="s">
        <v>521</v>
      </c>
      <c r="B101" s="662" t="s">
        <v>522</v>
      </c>
      <c r="C101" s="663" t="s">
        <v>539</v>
      </c>
      <c r="D101" s="664" t="s">
        <v>996</v>
      </c>
      <c r="E101" s="663" t="s">
        <v>1846</v>
      </c>
      <c r="F101" s="664" t="s">
        <v>1847</v>
      </c>
      <c r="G101" s="663" t="s">
        <v>1809</v>
      </c>
      <c r="H101" s="663" t="s">
        <v>1810</v>
      </c>
      <c r="I101" s="665">
        <v>12.105</v>
      </c>
      <c r="J101" s="665">
        <v>30</v>
      </c>
      <c r="K101" s="666">
        <v>363.1</v>
      </c>
    </row>
    <row r="102" spans="1:11" ht="14.4" customHeight="1" x14ac:dyDescent="0.3">
      <c r="A102" s="661" t="s">
        <v>521</v>
      </c>
      <c r="B102" s="662" t="s">
        <v>522</v>
      </c>
      <c r="C102" s="663" t="s">
        <v>539</v>
      </c>
      <c r="D102" s="664" t="s">
        <v>996</v>
      </c>
      <c r="E102" s="663" t="s">
        <v>1846</v>
      </c>
      <c r="F102" s="664" t="s">
        <v>1847</v>
      </c>
      <c r="G102" s="663" t="s">
        <v>1734</v>
      </c>
      <c r="H102" s="663" t="s">
        <v>1735</v>
      </c>
      <c r="I102" s="665">
        <v>0.47111111111111104</v>
      </c>
      <c r="J102" s="665">
        <v>14000</v>
      </c>
      <c r="K102" s="666">
        <v>6600</v>
      </c>
    </row>
    <row r="103" spans="1:11" ht="14.4" customHeight="1" x14ac:dyDescent="0.3">
      <c r="A103" s="661" t="s">
        <v>521</v>
      </c>
      <c r="B103" s="662" t="s">
        <v>522</v>
      </c>
      <c r="C103" s="663" t="s">
        <v>539</v>
      </c>
      <c r="D103" s="664" t="s">
        <v>996</v>
      </c>
      <c r="E103" s="663" t="s">
        <v>1846</v>
      </c>
      <c r="F103" s="664" t="s">
        <v>1847</v>
      </c>
      <c r="G103" s="663" t="s">
        <v>1811</v>
      </c>
      <c r="H103" s="663" t="s">
        <v>1812</v>
      </c>
      <c r="I103" s="665">
        <v>9.1999999999999993</v>
      </c>
      <c r="J103" s="665">
        <v>2000</v>
      </c>
      <c r="K103" s="666">
        <v>18400</v>
      </c>
    </row>
    <row r="104" spans="1:11" ht="14.4" customHeight="1" x14ac:dyDescent="0.3">
      <c r="A104" s="661" t="s">
        <v>521</v>
      </c>
      <c r="B104" s="662" t="s">
        <v>522</v>
      </c>
      <c r="C104" s="663" t="s">
        <v>539</v>
      </c>
      <c r="D104" s="664" t="s">
        <v>996</v>
      </c>
      <c r="E104" s="663" t="s">
        <v>1846</v>
      </c>
      <c r="F104" s="664" t="s">
        <v>1847</v>
      </c>
      <c r="G104" s="663" t="s">
        <v>1811</v>
      </c>
      <c r="H104" s="663" t="s">
        <v>1813</v>
      </c>
      <c r="I104" s="665">
        <v>9.1999999999999993</v>
      </c>
      <c r="J104" s="665">
        <v>3000</v>
      </c>
      <c r="K104" s="666">
        <v>27600</v>
      </c>
    </row>
    <row r="105" spans="1:11" ht="14.4" customHeight="1" x14ac:dyDescent="0.3">
      <c r="A105" s="661" t="s">
        <v>521</v>
      </c>
      <c r="B105" s="662" t="s">
        <v>522</v>
      </c>
      <c r="C105" s="663" t="s">
        <v>539</v>
      </c>
      <c r="D105" s="664" t="s">
        <v>996</v>
      </c>
      <c r="E105" s="663" t="s">
        <v>1846</v>
      </c>
      <c r="F105" s="664" t="s">
        <v>1847</v>
      </c>
      <c r="G105" s="663" t="s">
        <v>1814</v>
      </c>
      <c r="H105" s="663" t="s">
        <v>1815</v>
      </c>
      <c r="I105" s="665">
        <v>172.5</v>
      </c>
      <c r="J105" s="665">
        <v>3</v>
      </c>
      <c r="K105" s="666">
        <v>517.5</v>
      </c>
    </row>
    <row r="106" spans="1:11" ht="14.4" customHeight="1" x14ac:dyDescent="0.3">
      <c r="A106" s="661" t="s">
        <v>521</v>
      </c>
      <c r="B106" s="662" t="s">
        <v>522</v>
      </c>
      <c r="C106" s="663" t="s">
        <v>539</v>
      </c>
      <c r="D106" s="664" t="s">
        <v>996</v>
      </c>
      <c r="E106" s="663" t="s">
        <v>1846</v>
      </c>
      <c r="F106" s="664" t="s">
        <v>1847</v>
      </c>
      <c r="G106" s="663" t="s">
        <v>1763</v>
      </c>
      <c r="H106" s="663" t="s">
        <v>1764</v>
      </c>
      <c r="I106" s="665">
        <v>124.208</v>
      </c>
      <c r="J106" s="665">
        <v>280</v>
      </c>
      <c r="K106" s="666">
        <v>34777.68</v>
      </c>
    </row>
    <row r="107" spans="1:11" ht="14.4" customHeight="1" x14ac:dyDescent="0.3">
      <c r="A107" s="661" t="s">
        <v>521</v>
      </c>
      <c r="B107" s="662" t="s">
        <v>522</v>
      </c>
      <c r="C107" s="663" t="s">
        <v>539</v>
      </c>
      <c r="D107" s="664" t="s">
        <v>996</v>
      </c>
      <c r="E107" s="663" t="s">
        <v>1846</v>
      </c>
      <c r="F107" s="664" t="s">
        <v>1847</v>
      </c>
      <c r="G107" s="663" t="s">
        <v>1816</v>
      </c>
      <c r="H107" s="663" t="s">
        <v>1817</v>
      </c>
      <c r="I107" s="665">
        <v>4930.75</v>
      </c>
      <c r="J107" s="665">
        <v>1</v>
      </c>
      <c r="K107" s="666">
        <v>4930.75</v>
      </c>
    </row>
    <row r="108" spans="1:11" ht="14.4" customHeight="1" x14ac:dyDescent="0.3">
      <c r="A108" s="661" t="s">
        <v>521</v>
      </c>
      <c r="B108" s="662" t="s">
        <v>522</v>
      </c>
      <c r="C108" s="663" t="s">
        <v>539</v>
      </c>
      <c r="D108" s="664" t="s">
        <v>996</v>
      </c>
      <c r="E108" s="663" t="s">
        <v>1846</v>
      </c>
      <c r="F108" s="664" t="s">
        <v>1847</v>
      </c>
      <c r="G108" s="663" t="s">
        <v>1818</v>
      </c>
      <c r="H108" s="663" t="s">
        <v>1819</v>
      </c>
      <c r="I108" s="665">
        <v>3.87</v>
      </c>
      <c r="J108" s="665">
        <v>4000</v>
      </c>
      <c r="K108" s="666">
        <v>15488</v>
      </c>
    </row>
    <row r="109" spans="1:11" ht="14.4" customHeight="1" x14ac:dyDescent="0.3">
      <c r="A109" s="661" t="s">
        <v>521</v>
      </c>
      <c r="B109" s="662" t="s">
        <v>522</v>
      </c>
      <c r="C109" s="663" t="s">
        <v>539</v>
      </c>
      <c r="D109" s="664" t="s">
        <v>996</v>
      </c>
      <c r="E109" s="663" t="s">
        <v>1846</v>
      </c>
      <c r="F109" s="664" t="s">
        <v>1847</v>
      </c>
      <c r="G109" s="663" t="s">
        <v>1820</v>
      </c>
      <c r="H109" s="663" t="s">
        <v>1821</v>
      </c>
      <c r="I109" s="665">
        <v>814.33</v>
      </c>
      <c r="J109" s="665">
        <v>230</v>
      </c>
      <c r="K109" s="666">
        <v>188396.99999999997</v>
      </c>
    </row>
    <row r="110" spans="1:11" ht="14.4" customHeight="1" x14ac:dyDescent="0.3">
      <c r="A110" s="661" t="s">
        <v>521</v>
      </c>
      <c r="B110" s="662" t="s">
        <v>522</v>
      </c>
      <c r="C110" s="663" t="s">
        <v>539</v>
      </c>
      <c r="D110" s="664" t="s">
        <v>996</v>
      </c>
      <c r="E110" s="663" t="s">
        <v>1846</v>
      </c>
      <c r="F110" s="664" t="s">
        <v>1847</v>
      </c>
      <c r="G110" s="663" t="s">
        <v>1765</v>
      </c>
      <c r="H110" s="663" t="s">
        <v>1766</v>
      </c>
      <c r="I110" s="665">
        <v>148.41</v>
      </c>
      <c r="J110" s="665">
        <v>280</v>
      </c>
      <c r="K110" s="666">
        <v>41553.82</v>
      </c>
    </row>
    <row r="111" spans="1:11" ht="14.4" customHeight="1" x14ac:dyDescent="0.3">
      <c r="A111" s="661" t="s">
        <v>521</v>
      </c>
      <c r="B111" s="662" t="s">
        <v>522</v>
      </c>
      <c r="C111" s="663" t="s">
        <v>539</v>
      </c>
      <c r="D111" s="664" t="s">
        <v>996</v>
      </c>
      <c r="E111" s="663" t="s">
        <v>1846</v>
      </c>
      <c r="F111" s="664" t="s">
        <v>1847</v>
      </c>
      <c r="G111" s="663" t="s">
        <v>1767</v>
      </c>
      <c r="H111" s="663" t="s">
        <v>1768</v>
      </c>
      <c r="I111" s="665">
        <v>3.4183333333333334</v>
      </c>
      <c r="J111" s="665">
        <v>5160</v>
      </c>
      <c r="K111" s="666">
        <v>17641.2</v>
      </c>
    </row>
    <row r="112" spans="1:11" ht="14.4" customHeight="1" x14ac:dyDescent="0.3">
      <c r="A112" s="661" t="s">
        <v>521</v>
      </c>
      <c r="B112" s="662" t="s">
        <v>522</v>
      </c>
      <c r="C112" s="663" t="s">
        <v>539</v>
      </c>
      <c r="D112" s="664" t="s">
        <v>996</v>
      </c>
      <c r="E112" s="663" t="s">
        <v>1846</v>
      </c>
      <c r="F112" s="664" t="s">
        <v>1847</v>
      </c>
      <c r="G112" s="663" t="s">
        <v>1822</v>
      </c>
      <c r="H112" s="663" t="s">
        <v>1823</v>
      </c>
      <c r="I112" s="665">
        <v>6.086666666666666</v>
      </c>
      <c r="J112" s="665">
        <v>4200</v>
      </c>
      <c r="K112" s="666">
        <v>25562</v>
      </c>
    </row>
    <row r="113" spans="1:11" ht="14.4" customHeight="1" x14ac:dyDescent="0.3">
      <c r="A113" s="661" t="s">
        <v>521</v>
      </c>
      <c r="B113" s="662" t="s">
        <v>522</v>
      </c>
      <c r="C113" s="663" t="s">
        <v>539</v>
      </c>
      <c r="D113" s="664" t="s">
        <v>996</v>
      </c>
      <c r="E113" s="663" t="s">
        <v>1846</v>
      </c>
      <c r="F113" s="664" t="s">
        <v>1847</v>
      </c>
      <c r="G113" s="663" t="s">
        <v>1824</v>
      </c>
      <c r="H113" s="663" t="s">
        <v>1825</v>
      </c>
      <c r="I113" s="665">
        <v>64.13</v>
      </c>
      <c r="J113" s="665">
        <v>4</v>
      </c>
      <c r="K113" s="666">
        <v>256.52</v>
      </c>
    </row>
    <row r="114" spans="1:11" ht="14.4" customHeight="1" x14ac:dyDescent="0.3">
      <c r="A114" s="661" t="s">
        <v>521</v>
      </c>
      <c r="B114" s="662" t="s">
        <v>522</v>
      </c>
      <c r="C114" s="663" t="s">
        <v>539</v>
      </c>
      <c r="D114" s="664" t="s">
        <v>996</v>
      </c>
      <c r="E114" s="663" t="s">
        <v>1846</v>
      </c>
      <c r="F114" s="664" t="s">
        <v>1847</v>
      </c>
      <c r="G114" s="663" t="s">
        <v>1826</v>
      </c>
      <c r="H114" s="663" t="s">
        <v>1827</v>
      </c>
      <c r="I114" s="665">
        <v>205.7</v>
      </c>
      <c r="J114" s="665">
        <v>4050</v>
      </c>
      <c r="K114" s="666">
        <v>833085</v>
      </c>
    </row>
    <row r="115" spans="1:11" ht="14.4" customHeight="1" x14ac:dyDescent="0.3">
      <c r="A115" s="661" t="s">
        <v>521</v>
      </c>
      <c r="B115" s="662" t="s">
        <v>522</v>
      </c>
      <c r="C115" s="663" t="s">
        <v>539</v>
      </c>
      <c r="D115" s="664" t="s">
        <v>996</v>
      </c>
      <c r="E115" s="663" t="s">
        <v>1846</v>
      </c>
      <c r="F115" s="664" t="s">
        <v>1847</v>
      </c>
      <c r="G115" s="663" t="s">
        <v>1828</v>
      </c>
      <c r="H115" s="663" t="s">
        <v>1829</v>
      </c>
      <c r="I115" s="665">
        <v>4513.3000000000011</v>
      </c>
      <c r="J115" s="665">
        <v>220</v>
      </c>
      <c r="K115" s="666">
        <v>992926</v>
      </c>
    </row>
    <row r="116" spans="1:11" ht="14.4" customHeight="1" x14ac:dyDescent="0.3">
      <c r="A116" s="661" t="s">
        <v>521</v>
      </c>
      <c r="B116" s="662" t="s">
        <v>522</v>
      </c>
      <c r="C116" s="663" t="s">
        <v>539</v>
      </c>
      <c r="D116" s="664" t="s">
        <v>996</v>
      </c>
      <c r="E116" s="663" t="s">
        <v>1846</v>
      </c>
      <c r="F116" s="664" t="s">
        <v>1847</v>
      </c>
      <c r="G116" s="663" t="s">
        <v>1830</v>
      </c>
      <c r="H116" s="663" t="s">
        <v>1831</v>
      </c>
      <c r="I116" s="665">
        <v>112.16500000000001</v>
      </c>
      <c r="J116" s="665">
        <v>300</v>
      </c>
      <c r="K116" s="666">
        <v>33976.800000000003</v>
      </c>
    </row>
    <row r="117" spans="1:11" ht="14.4" customHeight="1" x14ac:dyDescent="0.3">
      <c r="A117" s="661" t="s">
        <v>521</v>
      </c>
      <c r="B117" s="662" t="s">
        <v>522</v>
      </c>
      <c r="C117" s="663" t="s">
        <v>539</v>
      </c>
      <c r="D117" s="664" t="s">
        <v>996</v>
      </c>
      <c r="E117" s="663" t="s">
        <v>1846</v>
      </c>
      <c r="F117" s="664" t="s">
        <v>1847</v>
      </c>
      <c r="G117" s="663" t="s">
        <v>1832</v>
      </c>
      <c r="H117" s="663" t="s">
        <v>1833</v>
      </c>
      <c r="I117" s="665">
        <v>7.72</v>
      </c>
      <c r="J117" s="665">
        <v>500</v>
      </c>
      <c r="K117" s="666">
        <v>3859.9</v>
      </c>
    </row>
    <row r="118" spans="1:11" ht="14.4" customHeight="1" x14ac:dyDescent="0.3">
      <c r="A118" s="661" t="s">
        <v>521</v>
      </c>
      <c r="B118" s="662" t="s">
        <v>522</v>
      </c>
      <c r="C118" s="663" t="s">
        <v>539</v>
      </c>
      <c r="D118" s="664" t="s">
        <v>996</v>
      </c>
      <c r="E118" s="663" t="s">
        <v>1846</v>
      </c>
      <c r="F118" s="664" t="s">
        <v>1847</v>
      </c>
      <c r="G118" s="663" t="s">
        <v>1834</v>
      </c>
      <c r="H118" s="663" t="s">
        <v>1835</v>
      </c>
      <c r="I118" s="665">
        <v>5861.52</v>
      </c>
      <c r="J118" s="665">
        <v>1</v>
      </c>
      <c r="K118" s="666">
        <v>5861.52</v>
      </c>
    </row>
    <row r="119" spans="1:11" ht="14.4" customHeight="1" x14ac:dyDescent="0.3">
      <c r="A119" s="661" t="s">
        <v>521</v>
      </c>
      <c r="B119" s="662" t="s">
        <v>522</v>
      </c>
      <c r="C119" s="663" t="s">
        <v>539</v>
      </c>
      <c r="D119" s="664" t="s">
        <v>996</v>
      </c>
      <c r="E119" s="663" t="s">
        <v>1846</v>
      </c>
      <c r="F119" s="664" t="s">
        <v>1847</v>
      </c>
      <c r="G119" s="663" t="s">
        <v>1836</v>
      </c>
      <c r="H119" s="663" t="s">
        <v>1837</v>
      </c>
      <c r="I119" s="665">
        <v>4762.4799999999996</v>
      </c>
      <c r="J119" s="665">
        <v>1</v>
      </c>
      <c r="K119" s="666">
        <v>4762.4799999999996</v>
      </c>
    </row>
    <row r="120" spans="1:11" ht="14.4" customHeight="1" x14ac:dyDescent="0.3">
      <c r="A120" s="661" t="s">
        <v>521</v>
      </c>
      <c r="B120" s="662" t="s">
        <v>522</v>
      </c>
      <c r="C120" s="663" t="s">
        <v>539</v>
      </c>
      <c r="D120" s="664" t="s">
        <v>996</v>
      </c>
      <c r="E120" s="663" t="s">
        <v>1846</v>
      </c>
      <c r="F120" s="664" t="s">
        <v>1847</v>
      </c>
      <c r="G120" s="663" t="s">
        <v>1838</v>
      </c>
      <c r="H120" s="663" t="s">
        <v>1839</v>
      </c>
      <c r="I120" s="665">
        <v>2819.3</v>
      </c>
      <c r="J120" s="665">
        <v>30</v>
      </c>
      <c r="K120" s="666">
        <v>84579</v>
      </c>
    </row>
    <row r="121" spans="1:11" ht="14.4" customHeight="1" x14ac:dyDescent="0.3">
      <c r="A121" s="661" t="s">
        <v>521</v>
      </c>
      <c r="B121" s="662" t="s">
        <v>522</v>
      </c>
      <c r="C121" s="663" t="s">
        <v>539</v>
      </c>
      <c r="D121" s="664" t="s">
        <v>996</v>
      </c>
      <c r="E121" s="663" t="s">
        <v>1846</v>
      </c>
      <c r="F121" s="664" t="s">
        <v>1847</v>
      </c>
      <c r="G121" s="663" t="s">
        <v>1840</v>
      </c>
      <c r="H121" s="663" t="s">
        <v>1841</v>
      </c>
      <c r="I121" s="665">
        <v>1694</v>
      </c>
      <c r="J121" s="665">
        <v>30</v>
      </c>
      <c r="K121" s="666">
        <v>50820</v>
      </c>
    </row>
    <row r="122" spans="1:11" ht="14.4" customHeight="1" x14ac:dyDescent="0.3">
      <c r="A122" s="661" t="s">
        <v>521</v>
      </c>
      <c r="B122" s="662" t="s">
        <v>522</v>
      </c>
      <c r="C122" s="663" t="s">
        <v>539</v>
      </c>
      <c r="D122" s="664" t="s">
        <v>996</v>
      </c>
      <c r="E122" s="663" t="s">
        <v>1846</v>
      </c>
      <c r="F122" s="664" t="s">
        <v>1847</v>
      </c>
      <c r="G122" s="663" t="s">
        <v>1842</v>
      </c>
      <c r="H122" s="663" t="s">
        <v>1843</v>
      </c>
      <c r="I122" s="665">
        <v>25.01</v>
      </c>
      <c r="J122" s="665">
        <v>600</v>
      </c>
      <c r="K122" s="666">
        <v>15004</v>
      </c>
    </row>
    <row r="123" spans="1:11" ht="14.4" customHeight="1" x14ac:dyDescent="0.3">
      <c r="A123" s="661" t="s">
        <v>521</v>
      </c>
      <c r="B123" s="662" t="s">
        <v>522</v>
      </c>
      <c r="C123" s="663" t="s">
        <v>539</v>
      </c>
      <c r="D123" s="664" t="s">
        <v>996</v>
      </c>
      <c r="E123" s="663" t="s">
        <v>1852</v>
      </c>
      <c r="F123" s="664" t="s">
        <v>1853</v>
      </c>
      <c r="G123" s="663" t="s">
        <v>1769</v>
      </c>
      <c r="H123" s="663" t="s">
        <v>1770</v>
      </c>
      <c r="I123" s="665">
        <v>90.75</v>
      </c>
      <c r="J123" s="665">
        <v>2</v>
      </c>
      <c r="K123" s="666">
        <v>181.5</v>
      </c>
    </row>
    <row r="124" spans="1:11" ht="14.4" customHeight="1" x14ac:dyDescent="0.3">
      <c r="A124" s="661" t="s">
        <v>521</v>
      </c>
      <c r="B124" s="662" t="s">
        <v>522</v>
      </c>
      <c r="C124" s="663" t="s">
        <v>539</v>
      </c>
      <c r="D124" s="664" t="s">
        <v>996</v>
      </c>
      <c r="E124" s="663" t="s">
        <v>1848</v>
      </c>
      <c r="F124" s="664" t="s">
        <v>1849</v>
      </c>
      <c r="G124" s="663" t="s">
        <v>1736</v>
      </c>
      <c r="H124" s="663" t="s">
        <v>1737</v>
      </c>
      <c r="I124" s="665">
        <v>0.30375000000000002</v>
      </c>
      <c r="J124" s="665">
        <v>3700</v>
      </c>
      <c r="K124" s="666">
        <v>1116</v>
      </c>
    </row>
    <row r="125" spans="1:11" ht="14.4" customHeight="1" x14ac:dyDescent="0.3">
      <c r="A125" s="661" t="s">
        <v>521</v>
      </c>
      <c r="B125" s="662" t="s">
        <v>522</v>
      </c>
      <c r="C125" s="663" t="s">
        <v>539</v>
      </c>
      <c r="D125" s="664" t="s">
        <v>996</v>
      </c>
      <c r="E125" s="663" t="s">
        <v>1850</v>
      </c>
      <c r="F125" s="664" t="s">
        <v>1851</v>
      </c>
      <c r="G125" s="663" t="s">
        <v>1742</v>
      </c>
      <c r="H125" s="663" t="s">
        <v>1743</v>
      </c>
      <c r="I125" s="665">
        <v>1.22</v>
      </c>
      <c r="J125" s="665">
        <v>7000</v>
      </c>
      <c r="K125" s="666">
        <v>8533.49</v>
      </c>
    </row>
    <row r="126" spans="1:11" ht="14.4" customHeight="1" x14ac:dyDescent="0.3">
      <c r="A126" s="661" t="s">
        <v>521</v>
      </c>
      <c r="B126" s="662" t="s">
        <v>522</v>
      </c>
      <c r="C126" s="663" t="s">
        <v>539</v>
      </c>
      <c r="D126" s="664" t="s">
        <v>996</v>
      </c>
      <c r="E126" s="663" t="s">
        <v>1850</v>
      </c>
      <c r="F126" s="664" t="s">
        <v>1851</v>
      </c>
      <c r="G126" s="663" t="s">
        <v>1744</v>
      </c>
      <c r="H126" s="663" t="s">
        <v>1745</v>
      </c>
      <c r="I126" s="665">
        <v>0.70833333333333337</v>
      </c>
      <c r="J126" s="665">
        <v>14000</v>
      </c>
      <c r="K126" s="666">
        <v>9920</v>
      </c>
    </row>
    <row r="127" spans="1:11" ht="14.4" customHeight="1" x14ac:dyDescent="0.3">
      <c r="A127" s="661" t="s">
        <v>521</v>
      </c>
      <c r="B127" s="662" t="s">
        <v>522</v>
      </c>
      <c r="C127" s="663" t="s">
        <v>539</v>
      </c>
      <c r="D127" s="664" t="s">
        <v>996</v>
      </c>
      <c r="E127" s="663" t="s">
        <v>1850</v>
      </c>
      <c r="F127" s="664" t="s">
        <v>1851</v>
      </c>
      <c r="G127" s="663" t="s">
        <v>1746</v>
      </c>
      <c r="H127" s="663" t="s">
        <v>1747</v>
      </c>
      <c r="I127" s="665">
        <v>0.71</v>
      </c>
      <c r="J127" s="665">
        <v>1600</v>
      </c>
      <c r="K127" s="666">
        <v>1136</v>
      </c>
    </row>
    <row r="128" spans="1:11" ht="14.4" customHeight="1" thickBot="1" x14ac:dyDescent="0.35">
      <c r="A128" s="667" t="s">
        <v>521</v>
      </c>
      <c r="B128" s="668" t="s">
        <v>522</v>
      </c>
      <c r="C128" s="669" t="s">
        <v>539</v>
      </c>
      <c r="D128" s="670" t="s">
        <v>996</v>
      </c>
      <c r="E128" s="669" t="s">
        <v>1850</v>
      </c>
      <c r="F128" s="670" t="s">
        <v>1851</v>
      </c>
      <c r="G128" s="669" t="s">
        <v>1748</v>
      </c>
      <c r="H128" s="669" t="s">
        <v>1749</v>
      </c>
      <c r="I128" s="671">
        <v>0.71</v>
      </c>
      <c r="J128" s="671">
        <v>6000</v>
      </c>
      <c r="K128" s="672">
        <v>4260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549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</row>
    <row r="2" spans="1:17" ht="15" thickBot="1" x14ac:dyDescent="0.35">
      <c r="A2" s="382" t="s">
        <v>313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7" x14ac:dyDescent="0.3">
      <c r="A3" s="401" t="s">
        <v>245</v>
      </c>
      <c r="B3" s="547" t="s">
        <v>227</v>
      </c>
      <c r="C3" s="384">
        <v>0</v>
      </c>
      <c r="D3" s="404">
        <v>100</v>
      </c>
      <c r="E3" s="404">
        <v>101</v>
      </c>
      <c r="F3" s="404">
        <v>203</v>
      </c>
      <c r="G3" s="404">
        <v>302</v>
      </c>
      <c r="H3" s="404">
        <v>303</v>
      </c>
      <c r="I3" s="404">
        <v>304</v>
      </c>
      <c r="J3" s="404">
        <v>408</v>
      </c>
      <c r="K3" s="404">
        <v>409</v>
      </c>
      <c r="L3" s="404">
        <v>419</v>
      </c>
      <c r="M3" s="404">
        <v>525</v>
      </c>
      <c r="N3" s="385">
        <v>527</v>
      </c>
      <c r="O3" s="385">
        <v>642</v>
      </c>
      <c r="P3" s="770">
        <v>930</v>
      </c>
      <c r="Q3" s="785"/>
    </row>
    <row r="4" spans="1:17" ht="24.6" outlineLevel="1" thickBot="1" x14ac:dyDescent="0.35">
      <c r="A4" s="402">
        <v>2016</v>
      </c>
      <c r="B4" s="548"/>
      <c r="C4" s="386" t="s">
        <v>228</v>
      </c>
      <c r="D4" s="405" t="s">
        <v>280</v>
      </c>
      <c r="E4" s="405" t="s">
        <v>281</v>
      </c>
      <c r="F4" s="405" t="s">
        <v>229</v>
      </c>
      <c r="G4" s="405" t="s">
        <v>282</v>
      </c>
      <c r="H4" s="405" t="s">
        <v>283</v>
      </c>
      <c r="I4" s="405" t="s">
        <v>284</v>
      </c>
      <c r="J4" s="405" t="s">
        <v>254</v>
      </c>
      <c r="K4" s="405" t="s">
        <v>255</v>
      </c>
      <c r="L4" s="405" t="s">
        <v>256</v>
      </c>
      <c r="M4" s="405" t="s">
        <v>257</v>
      </c>
      <c r="N4" s="387" t="s">
        <v>258</v>
      </c>
      <c r="O4" s="387" t="s">
        <v>259</v>
      </c>
      <c r="P4" s="771" t="s">
        <v>247</v>
      </c>
      <c r="Q4" s="785"/>
    </row>
    <row r="5" spans="1:17" x14ac:dyDescent="0.3">
      <c r="A5" s="388" t="s">
        <v>230</v>
      </c>
      <c r="B5" s="424"/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772"/>
      <c r="Q5" s="785"/>
    </row>
    <row r="6" spans="1:17" ht="15" collapsed="1" thickBot="1" x14ac:dyDescent="0.35">
      <c r="A6" s="389" t="s">
        <v>94</v>
      </c>
      <c r="B6" s="427">
        <f xml:space="preserve">
TRUNC(IF($A$4&lt;=12,SUMIFS('ON Data'!F:F,'ON Data'!$D:$D,$A$4,'ON Data'!$E:$E,1),SUMIFS('ON Data'!F:F,'ON Data'!$E:$E,1)/'ON Data'!$D$3),1)</f>
        <v>36.4</v>
      </c>
      <c r="C6" s="428">
        <f xml:space="preserve">
TRUNC(IF($A$4&lt;=12,SUMIFS('ON Data'!G:G,'ON Data'!$D:$D,$A$4,'ON Data'!$E:$E,1),SUMIFS('ON Data'!G:G,'ON Data'!$E:$E,1)/'ON Data'!$D$3),1)</f>
        <v>0</v>
      </c>
      <c r="D6" s="429">
        <f xml:space="preserve">
TRUNC(IF($A$4&lt;=12,SUMIFS('ON Data'!J:J,'ON Data'!$D:$D,$A$4,'ON Data'!$E:$E,1),SUMIFS('ON Data'!J:J,'ON Data'!$E:$E,1)/'ON Data'!$D$3),1)</f>
        <v>0.1</v>
      </c>
      <c r="E6" s="429">
        <f xml:space="preserve">
TRUNC(IF($A$4&lt;=12,SUMIFS('ON Data'!K:K,'ON Data'!$D:$D,$A$4,'ON Data'!$E:$E,1),SUMIFS('ON Data'!K:K,'ON Data'!$E:$E,1)/'ON Data'!$D$3),1)</f>
        <v>9</v>
      </c>
      <c r="F6" s="429">
        <f xml:space="preserve">
TRUNC(IF($A$4&lt;=12,SUMIFS('ON Data'!N:N,'ON Data'!$D:$D,$A$4,'ON Data'!$E:$E,1),SUMIFS('ON Data'!N:N,'ON Data'!$E:$E,1)/'ON Data'!$D$3),1)</f>
        <v>1</v>
      </c>
      <c r="G6" s="429">
        <f xml:space="preserve">
TRUNC(IF($A$4&lt;=12,SUMIFS('ON Data'!O:O,'ON Data'!$D:$D,$A$4,'ON Data'!$E:$E,1),SUMIFS('ON Data'!O:O,'ON Data'!$E:$E,1)/'ON Data'!$D$3),1)</f>
        <v>0</v>
      </c>
      <c r="H6" s="429">
        <f xml:space="preserve">
TRUNC(IF($A$4&lt;=12,SUMIFS('ON Data'!P:P,'ON Data'!$D:$D,$A$4,'ON Data'!$E:$E,1),SUMIFS('ON Data'!P:P,'ON Data'!$E:$E,1)/'ON Data'!$D$3),1)</f>
        <v>2</v>
      </c>
      <c r="I6" s="429">
        <f xml:space="preserve">
TRUNC(IF($A$4&lt;=12,SUMIFS('ON Data'!Q:Q,'ON Data'!$D:$D,$A$4,'ON Data'!$E:$E,1),SUMIFS('ON Data'!Q:Q,'ON Data'!$E:$E,1)/'ON Data'!$D$3),1)</f>
        <v>3</v>
      </c>
      <c r="J6" s="429">
        <f xml:space="preserve">
TRUNC(IF($A$4&lt;=12,SUMIFS('ON Data'!U:U,'ON Data'!$D:$D,$A$4,'ON Data'!$E:$E,1),SUMIFS('ON Data'!U:U,'ON Data'!$E:$E,1)/'ON Data'!$D$3),1)</f>
        <v>12.3</v>
      </c>
      <c r="K6" s="429">
        <f xml:space="preserve">
TRUNC(IF($A$4&lt;=12,SUMIFS('ON Data'!V:V,'ON Data'!$D:$D,$A$4,'ON Data'!$E:$E,1),SUMIFS('ON Data'!V:V,'ON Data'!$E:$E,1)/'ON Data'!$D$3),1)</f>
        <v>1</v>
      </c>
      <c r="L6" s="429">
        <f xml:space="preserve">
TRUNC(IF($A$4&lt;=12,SUMIFS('ON Data'!AA:AA,'ON Data'!$D:$D,$A$4,'ON Data'!$E:$E,1),SUMIFS('ON Data'!AA:AA,'ON Data'!$E:$E,1)/'ON Data'!$D$3),1)</f>
        <v>2</v>
      </c>
      <c r="M6" s="429">
        <f xml:space="preserve">
TRUNC(IF($A$4&lt;=12,SUMIFS('ON Data'!AI:AI,'ON Data'!$D:$D,$A$4,'ON Data'!$E:$E,1),SUMIFS('ON Data'!AI:AI,'ON Data'!$E:$E,1)/'ON Data'!$D$3),1)</f>
        <v>0</v>
      </c>
      <c r="N6" s="429">
        <f xml:space="preserve">
TRUNC(IF($A$4&lt;=12,SUMIFS('ON Data'!AK:AK,'ON Data'!$D:$D,$A$4,'ON Data'!$E:$E,1),SUMIFS('ON Data'!AK:AK,'ON Data'!$E:$E,1)/'ON Data'!$D$3),1)</f>
        <v>0</v>
      </c>
      <c r="O6" s="429">
        <f xml:space="preserve">
TRUNC(IF($A$4&lt;=12,SUMIFS('ON Data'!AR:AR,'ON Data'!$D:$D,$A$4,'ON Data'!$E:$E,1),SUMIFS('ON Data'!AR:AR,'ON Data'!$E:$E,1)/'ON Data'!$D$3),1)</f>
        <v>2</v>
      </c>
      <c r="P6" s="773">
        <f xml:space="preserve">
TRUNC(IF($A$4&lt;=12,SUMIFS('ON Data'!AW:AW,'ON Data'!$D:$D,$A$4,'ON Data'!$E:$E,1),SUMIFS('ON Data'!AW:AW,'ON Data'!$E:$E,1)/'ON Data'!$D$3),1)</f>
        <v>3.9</v>
      </c>
      <c r="Q6" s="785"/>
    </row>
    <row r="7" spans="1:17" ht="15" hidden="1" outlineLevel="1" thickBot="1" x14ac:dyDescent="0.35">
      <c r="A7" s="389" t="s">
        <v>131</v>
      </c>
      <c r="B7" s="427"/>
      <c r="C7" s="430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773"/>
      <c r="Q7" s="785"/>
    </row>
    <row r="8" spans="1:17" ht="15" hidden="1" outlineLevel="1" thickBot="1" x14ac:dyDescent="0.35">
      <c r="A8" s="389" t="s">
        <v>96</v>
      </c>
      <c r="B8" s="427"/>
      <c r="C8" s="430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773"/>
      <c r="Q8" s="785"/>
    </row>
    <row r="9" spans="1:17" ht="15" hidden="1" outlineLevel="1" thickBot="1" x14ac:dyDescent="0.35">
      <c r="A9" s="390" t="s">
        <v>69</v>
      </c>
      <c r="B9" s="431"/>
      <c r="C9" s="432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774"/>
      <c r="Q9" s="785"/>
    </row>
    <row r="10" spans="1:17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775"/>
      <c r="Q10" s="785"/>
    </row>
    <row r="11" spans="1:17" x14ac:dyDescent="0.3">
      <c r="A11" s="392" t="s">
        <v>232</v>
      </c>
      <c r="B11" s="409">
        <f xml:space="preserve">
IF($A$4&lt;=12,SUMIFS('ON Data'!F:F,'ON Data'!$D:$D,$A$4,'ON Data'!$E:$E,2),SUMIFS('ON Data'!F:F,'ON Data'!$E:$E,2))</f>
        <v>65356.999999999993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Data'!J:J,'ON Data'!$D:$D,$A$4,'ON Data'!$E:$E,2),SUMIFS('ON Data'!J:J,'ON Data'!$E:$E,2))</f>
        <v>271.2</v>
      </c>
      <c r="E11" s="411">
        <f xml:space="preserve">
IF($A$4&lt;=12,SUMIFS('ON Data'!K:K,'ON Data'!$D:$D,$A$4,'ON Data'!$E:$E,2),SUMIFS('ON Data'!K:K,'ON Data'!$E:$E,2))</f>
        <v>16463.600000000002</v>
      </c>
      <c r="F11" s="411">
        <f xml:space="preserve">
IF($A$4&lt;=12,SUMIFS('ON Data'!N:N,'ON Data'!$D:$D,$A$4,'ON Data'!$E:$E,2),SUMIFS('ON Data'!N:N,'ON Data'!$E:$E,2))</f>
        <v>1848</v>
      </c>
      <c r="G11" s="411">
        <f xml:space="preserve">
IF($A$4&lt;=12,SUMIFS('ON Data'!O:O,'ON Data'!$D:$D,$A$4,'ON Data'!$E:$E,2),SUMIFS('ON Data'!O:O,'ON Data'!$E:$E,2))</f>
        <v>0</v>
      </c>
      <c r="H11" s="411">
        <f xml:space="preserve">
IF($A$4&lt;=12,SUMIFS('ON Data'!P:P,'ON Data'!$D:$D,$A$4,'ON Data'!$E:$E,2),SUMIFS('ON Data'!P:P,'ON Data'!$E:$E,2))</f>
        <v>3541.5</v>
      </c>
      <c r="I11" s="411">
        <f xml:space="preserve">
IF($A$4&lt;=12,SUMIFS('ON Data'!Q:Q,'ON Data'!$D:$D,$A$4,'ON Data'!$E:$E,2),SUMIFS('ON Data'!Q:Q,'ON Data'!$E:$E,2))</f>
        <v>5469.5</v>
      </c>
      <c r="J11" s="411">
        <f xml:space="preserve">
IF($A$4&lt;=12,SUMIFS('ON Data'!U:U,'ON Data'!$D:$D,$A$4,'ON Data'!$E:$E,2),SUMIFS('ON Data'!U:U,'ON Data'!$E:$E,2))</f>
        <v>22373</v>
      </c>
      <c r="K11" s="411">
        <f xml:space="preserve">
IF($A$4&lt;=12,SUMIFS('ON Data'!V:V,'ON Data'!$D:$D,$A$4,'ON Data'!$E:$E,2),SUMIFS('ON Data'!V:V,'ON Data'!$E:$E,2))</f>
        <v>1839</v>
      </c>
      <c r="L11" s="411">
        <f xml:space="preserve">
IF($A$4&lt;=12,SUMIFS('ON Data'!AA:AA,'ON Data'!$D:$D,$A$4,'ON Data'!$E:$E,2),SUMIFS('ON Data'!AA:AA,'ON Data'!$E:$E,2))</f>
        <v>2816</v>
      </c>
      <c r="M11" s="411">
        <f xml:space="preserve">
IF($A$4&lt;=12,SUMIFS('ON Data'!AI:AI,'ON Data'!$D:$D,$A$4,'ON Data'!$E:$E,2),SUMIFS('ON Data'!AI:AI,'ON Data'!$E:$E,2))</f>
        <v>0</v>
      </c>
      <c r="N11" s="411">
        <f xml:space="preserve">
IF($A$4&lt;=12,SUMIFS('ON Data'!AK:AK,'ON Data'!$D:$D,$A$4,'ON Data'!$E:$E,2),SUMIFS('ON Data'!AK:AK,'ON Data'!$E:$E,2))</f>
        <v>0</v>
      </c>
      <c r="O11" s="411">
        <f xml:space="preserve">
IF($A$4&lt;=12,SUMIFS('ON Data'!AR:AR,'ON Data'!$D:$D,$A$4,'ON Data'!$E:$E,2),SUMIFS('ON Data'!AR:AR,'ON Data'!$E:$E,2))</f>
        <v>3696</v>
      </c>
      <c r="P11" s="776">
        <f xml:space="preserve">
IF($A$4&lt;=12,SUMIFS('ON Data'!AW:AW,'ON Data'!$D:$D,$A$4,'ON Data'!$E:$E,2),SUMIFS('ON Data'!AW:AW,'ON Data'!$E:$E,2))</f>
        <v>7039.2</v>
      </c>
      <c r="Q11" s="785"/>
    </row>
    <row r="12" spans="1:17" x14ac:dyDescent="0.3">
      <c r="A12" s="392" t="s">
        <v>233</v>
      </c>
      <c r="B12" s="409">
        <f xml:space="preserve">
IF($A$4&lt;=12,SUMIFS('ON Data'!F:F,'ON Data'!$D:$D,$A$4,'ON Data'!$E:$E,3),SUMIFS('ON Data'!F:F,'ON Data'!$E:$E,3))</f>
        <v>453.00000000000006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Data'!J:J,'ON Data'!$D:$D,$A$4,'ON Data'!$E:$E,3),SUMIFS('ON Data'!J:J,'ON Data'!$E:$E,3))</f>
        <v>21.6</v>
      </c>
      <c r="E12" s="411">
        <f xml:space="preserve">
IF($A$4&lt;=12,SUMIFS('ON Data'!K:K,'ON Data'!$D:$D,$A$4,'ON Data'!$E:$E,3),SUMIFS('ON Data'!K:K,'ON Data'!$E:$E,3))</f>
        <v>360.4</v>
      </c>
      <c r="F12" s="411">
        <f xml:space="preserve">
IF($A$4&lt;=12,SUMIFS('ON Data'!N:N,'ON Data'!$D:$D,$A$4,'ON Data'!$E:$E,3),SUMIFS('ON Data'!N:N,'ON Data'!$E:$E,3))</f>
        <v>0</v>
      </c>
      <c r="G12" s="411">
        <f xml:space="preserve">
IF($A$4&lt;=12,SUMIFS('ON Data'!O:O,'ON Data'!$D:$D,$A$4,'ON Data'!$E:$E,3),SUMIFS('ON Data'!O:O,'ON Data'!$E:$E,3))</f>
        <v>0</v>
      </c>
      <c r="H12" s="411">
        <f xml:space="preserve">
IF($A$4&lt;=12,SUMIFS('ON Data'!P:P,'ON Data'!$D:$D,$A$4,'ON Data'!$E:$E,3),SUMIFS('ON Data'!P:P,'ON Data'!$E:$E,3))</f>
        <v>0</v>
      </c>
      <c r="I12" s="411">
        <f xml:space="preserve">
IF($A$4&lt;=12,SUMIFS('ON Data'!Q:Q,'ON Data'!$D:$D,$A$4,'ON Data'!$E:$E,3),SUMIFS('ON Data'!Q:Q,'ON Data'!$E:$E,3))</f>
        <v>0</v>
      </c>
      <c r="J12" s="411">
        <f xml:space="preserve">
IF($A$4&lt;=12,SUMIFS('ON Data'!U:U,'ON Data'!$D:$D,$A$4,'ON Data'!$E:$E,3),SUMIFS('ON Data'!U:U,'ON Data'!$E:$E,3))</f>
        <v>71</v>
      </c>
      <c r="K12" s="411">
        <f xml:space="preserve">
IF($A$4&lt;=12,SUMIFS('ON Data'!V:V,'ON Data'!$D:$D,$A$4,'ON Data'!$E:$E,3),SUMIFS('ON Data'!V:V,'ON Data'!$E:$E,3))</f>
        <v>0</v>
      </c>
      <c r="L12" s="411">
        <f xml:space="preserve">
IF($A$4&lt;=12,SUMIFS('ON Data'!AA:AA,'ON Data'!$D:$D,$A$4,'ON Data'!$E:$E,3),SUMIFS('ON Data'!AA:AA,'ON Data'!$E:$E,3))</f>
        <v>0</v>
      </c>
      <c r="M12" s="411">
        <f xml:space="preserve">
IF($A$4&lt;=12,SUMIFS('ON Data'!AI:AI,'ON Data'!$D:$D,$A$4,'ON Data'!$E:$E,3),SUMIFS('ON Data'!AI:AI,'ON Data'!$E:$E,3))</f>
        <v>0</v>
      </c>
      <c r="N12" s="411">
        <f xml:space="preserve">
IF($A$4&lt;=12,SUMIFS('ON Data'!AK:AK,'ON Data'!$D:$D,$A$4,'ON Data'!$E:$E,3),SUMIFS('ON Data'!AK:AK,'ON Data'!$E:$E,3))</f>
        <v>0</v>
      </c>
      <c r="O12" s="411">
        <f xml:space="preserve">
IF($A$4&lt;=12,SUMIFS('ON Data'!AR:AR,'ON Data'!$D:$D,$A$4,'ON Data'!$E:$E,3),SUMIFS('ON Data'!AR:AR,'ON Data'!$E:$E,3))</f>
        <v>0</v>
      </c>
      <c r="P12" s="776">
        <f xml:space="preserve">
IF($A$4&lt;=12,SUMIFS('ON Data'!AW:AW,'ON Data'!$D:$D,$A$4,'ON Data'!$E:$E,3),SUMIFS('ON Data'!AW:AW,'ON Data'!$E:$E,3))</f>
        <v>0</v>
      </c>
      <c r="Q12" s="785"/>
    </row>
    <row r="13" spans="1:17" x14ac:dyDescent="0.3">
      <c r="A13" s="392" t="s">
        <v>240</v>
      </c>
      <c r="B13" s="409">
        <f xml:space="preserve">
IF($A$4&lt;=12,SUMIFS('ON Data'!F:F,'ON Data'!$D:$D,$A$4,'ON Data'!$E:$E,4),SUMIFS('ON Data'!F:F,'ON Data'!$E:$E,4))</f>
        <v>4767.75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Data'!J:J,'ON Data'!$D:$D,$A$4,'ON Data'!$E:$E,4),SUMIFS('ON Data'!J:J,'ON Data'!$E:$E,4))</f>
        <v>0</v>
      </c>
      <c r="E13" s="411">
        <f xml:space="preserve">
IF($A$4&lt;=12,SUMIFS('ON Data'!K:K,'ON Data'!$D:$D,$A$4,'ON Data'!$E:$E,4),SUMIFS('ON Data'!K:K,'ON Data'!$E:$E,4))</f>
        <v>2414</v>
      </c>
      <c r="F13" s="411">
        <f xml:space="preserve">
IF($A$4&lt;=12,SUMIFS('ON Data'!N:N,'ON Data'!$D:$D,$A$4,'ON Data'!$E:$E,4),SUMIFS('ON Data'!N:N,'ON Data'!$E:$E,4))</f>
        <v>145</v>
      </c>
      <c r="G13" s="411">
        <f xml:space="preserve">
IF($A$4&lt;=12,SUMIFS('ON Data'!O:O,'ON Data'!$D:$D,$A$4,'ON Data'!$E:$E,4),SUMIFS('ON Data'!O:O,'ON Data'!$E:$E,4))</f>
        <v>0</v>
      </c>
      <c r="H13" s="411">
        <f xml:space="preserve">
IF($A$4&lt;=12,SUMIFS('ON Data'!P:P,'ON Data'!$D:$D,$A$4,'ON Data'!$E:$E,4),SUMIFS('ON Data'!P:P,'ON Data'!$E:$E,4))</f>
        <v>57.25</v>
      </c>
      <c r="I13" s="411">
        <f xml:space="preserve">
IF($A$4&lt;=12,SUMIFS('ON Data'!Q:Q,'ON Data'!$D:$D,$A$4,'ON Data'!$E:$E,4),SUMIFS('ON Data'!Q:Q,'ON Data'!$E:$E,4))</f>
        <v>69.5</v>
      </c>
      <c r="J13" s="411">
        <f xml:space="preserve">
IF($A$4&lt;=12,SUMIFS('ON Data'!U:U,'ON Data'!$D:$D,$A$4,'ON Data'!$E:$E,4),SUMIFS('ON Data'!U:U,'ON Data'!$E:$E,4))</f>
        <v>1847.5</v>
      </c>
      <c r="K13" s="411">
        <f xml:space="preserve">
IF($A$4&lt;=12,SUMIFS('ON Data'!V:V,'ON Data'!$D:$D,$A$4,'ON Data'!$E:$E,4),SUMIFS('ON Data'!V:V,'ON Data'!$E:$E,4))</f>
        <v>119</v>
      </c>
      <c r="L13" s="411">
        <f xml:space="preserve">
IF($A$4&lt;=12,SUMIFS('ON Data'!AA:AA,'ON Data'!$D:$D,$A$4,'ON Data'!$E:$E,4),SUMIFS('ON Data'!AA:AA,'ON Data'!$E:$E,4))</f>
        <v>115.5</v>
      </c>
      <c r="M13" s="411">
        <f xml:space="preserve">
IF($A$4&lt;=12,SUMIFS('ON Data'!AI:AI,'ON Data'!$D:$D,$A$4,'ON Data'!$E:$E,4),SUMIFS('ON Data'!AI:AI,'ON Data'!$E:$E,4))</f>
        <v>0</v>
      </c>
      <c r="N13" s="411">
        <f xml:space="preserve">
IF($A$4&lt;=12,SUMIFS('ON Data'!AK:AK,'ON Data'!$D:$D,$A$4,'ON Data'!$E:$E,4),SUMIFS('ON Data'!AK:AK,'ON Data'!$E:$E,4))</f>
        <v>0</v>
      </c>
      <c r="O13" s="411">
        <f xml:space="preserve">
IF($A$4&lt;=12,SUMIFS('ON Data'!AR:AR,'ON Data'!$D:$D,$A$4,'ON Data'!$E:$E,4),SUMIFS('ON Data'!AR:AR,'ON Data'!$E:$E,4))</f>
        <v>0</v>
      </c>
      <c r="P13" s="776">
        <f xml:space="preserve">
IF($A$4&lt;=12,SUMIFS('ON Data'!AW:AW,'ON Data'!$D:$D,$A$4,'ON Data'!$E:$E,4),SUMIFS('ON Data'!AW:AW,'ON Data'!$E:$E,4))</f>
        <v>0</v>
      </c>
      <c r="Q13" s="785"/>
    </row>
    <row r="14" spans="1:17" ht="15" thickBot="1" x14ac:dyDescent="0.35">
      <c r="A14" s="393" t="s">
        <v>234</v>
      </c>
      <c r="B14" s="412">
        <f xml:space="preserve">
IF($A$4&lt;=12,SUMIFS('ON Data'!F:F,'ON Data'!$D:$D,$A$4,'ON Data'!$E:$E,5),SUMIFS('ON Data'!F:F,'ON Data'!$E:$E,5))</f>
        <v>148</v>
      </c>
      <c r="C14" s="413">
        <f xml:space="preserve">
IF($A$4&lt;=12,SUMIFS('ON Data'!G:G,'ON Data'!$D:$D,$A$4,'ON Data'!$E:$E,5),SUMIFS('ON Data'!G:G,'ON Data'!$E:$E,5))</f>
        <v>148</v>
      </c>
      <c r="D14" s="414">
        <f xml:space="preserve">
IF($A$4&lt;=12,SUMIFS('ON Data'!J:J,'ON Data'!$D:$D,$A$4,'ON Data'!$E:$E,5),SUMIFS('ON Data'!J:J,'ON Data'!$E:$E,5))</f>
        <v>0</v>
      </c>
      <c r="E14" s="414">
        <f xml:space="preserve">
IF($A$4&lt;=12,SUMIFS('ON Data'!K:K,'ON Data'!$D:$D,$A$4,'ON Data'!$E:$E,5),SUMIFS('ON Data'!K:K,'ON Data'!$E:$E,5))</f>
        <v>0</v>
      </c>
      <c r="F14" s="414">
        <f xml:space="preserve">
IF($A$4&lt;=12,SUMIFS('ON Data'!N:N,'ON Data'!$D:$D,$A$4,'ON Data'!$E:$E,5),SUMIFS('ON Data'!N:N,'ON Data'!$E:$E,5))</f>
        <v>0</v>
      </c>
      <c r="G14" s="414">
        <f xml:space="preserve">
IF($A$4&lt;=12,SUMIFS('ON Data'!O:O,'ON Data'!$D:$D,$A$4,'ON Data'!$E:$E,5),SUMIFS('ON Data'!O:O,'ON Data'!$E:$E,5))</f>
        <v>0</v>
      </c>
      <c r="H14" s="414">
        <f xml:space="preserve">
IF($A$4&lt;=12,SUMIFS('ON Data'!P:P,'ON Data'!$D:$D,$A$4,'ON Data'!$E:$E,5),SUMIFS('ON Data'!P:P,'ON Data'!$E:$E,5))</f>
        <v>0</v>
      </c>
      <c r="I14" s="414">
        <f xml:space="preserve">
IF($A$4&lt;=12,SUMIFS('ON Data'!Q:Q,'ON Data'!$D:$D,$A$4,'ON Data'!$E:$E,5),SUMIFS('ON Data'!Q:Q,'ON Data'!$E:$E,5))</f>
        <v>0</v>
      </c>
      <c r="J14" s="414">
        <f xml:space="preserve">
IF($A$4&lt;=12,SUMIFS('ON Data'!U:U,'ON Data'!$D:$D,$A$4,'ON Data'!$E:$E,5),SUMIFS('ON Data'!U:U,'ON Data'!$E:$E,5))</f>
        <v>0</v>
      </c>
      <c r="K14" s="414">
        <f xml:space="preserve">
IF($A$4&lt;=12,SUMIFS('ON Data'!V:V,'ON Data'!$D:$D,$A$4,'ON Data'!$E:$E,5),SUMIFS('ON Data'!V:V,'ON Data'!$E:$E,5))</f>
        <v>0</v>
      </c>
      <c r="L14" s="414">
        <f xml:space="preserve">
IF($A$4&lt;=12,SUMIFS('ON Data'!AA:AA,'ON Data'!$D:$D,$A$4,'ON Data'!$E:$E,5),SUMIFS('ON Data'!AA:AA,'ON Data'!$E:$E,5))</f>
        <v>0</v>
      </c>
      <c r="M14" s="414">
        <f xml:space="preserve">
IF($A$4&lt;=12,SUMIFS('ON Data'!AI:AI,'ON Data'!$D:$D,$A$4,'ON Data'!$E:$E,5),SUMIFS('ON Data'!AI:AI,'ON Data'!$E:$E,5))</f>
        <v>0</v>
      </c>
      <c r="N14" s="414">
        <f xml:space="preserve">
IF($A$4&lt;=12,SUMIFS('ON Data'!AK:AK,'ON Data'!$D:$D,$A$4,'ON Data'!$E:$E,5),SUMIFS('ON Data'!AK:AK,'ON Data'!$E:$E,5))</f>
        <v>0</v>
      </c>
      <c r="O14" s="414">
        <f xml:space="preserve">
IF($A$4&lt;=12,SUMIFS('ON Data'!AR:AR,'ON Data'!$D:$D,$A$4,'ON Data'!$E:$E,5),SUMIFS('ON Data'!AR:AR,'ON Data'!$E:$E,5))</f>
        <v>0</v>
      </c>
      <c r="P14" s="777">
        <f xml:space="preserve">
IF($A$4&lt;=12,SUMIFS('ON Data'!AW:AW,'ON Data'!$D:$D,$A$4,'ON Data'!$E:$E,5),SUMIFS('ON Data'!AW:AW,'ON Data'!$E:$E,5))</f>
        <v>0</v>
      </c>
      <c r="Q14" s="785"/>
    </row>
    <row r="15" spans="1:17" x14ac:dyDescent="0.3">
      <c r="A15" s="289" t="s">
        <v>244</v>
      </c>
      <c r="B15" s="415"/>
      <c r="C15" s="416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778"/>
      <c r="Q15" s="785"/>
    </row>
    <row r="16" spans="1:17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Data'!J:J,'ON Data'!$D:$D,$A$4,'ON Data'!$E:$E,7),SUMIFS('ON Data'!J:J,'ON Data'!$E:$E,7))</f>
        <v>0</v>
      </c>
      <c r="E16" s="411">
        <f xml:space="preserve">
IF($A$4&lt;=12,SUMIFS('ON Data'!K:K,'ON Data'!$D:$D,$A$4,'ON Data'!$E:$E,7),SUMIFS('ON Data'!K:K,'ON Data'!$E:$E,7))</f>
        <v>0</v>
      </c>
      <c r="F16" s="411">
        <f xml:space="preserve">
IF($A$4&lt;=12,SUMIFS('ON Data'!N:N,'ON Data'!$D:$D,$A$4,'ON Data'!$E:$E,7),SUMIFS('ON Data'!N:N,'ON Data'!$E:$E,7))</f>
        <v>0</v>
      </c>
      <c r="G16" s="411">
        <f xml:space="preserve">
IF($A$4&lt;=12,SUMIFS('ON Data'!O:O,'ON Data'!$D:$D,$A$4,'ON Data'!$E:$E,7),SUMIFS('ON Data'!O:O,'ON Data'!$E:$E,7))</f>
        <v>0</v>
      </c>
      <c r="H16" s="411">
        <f xml:space="preserve">
IF($A$4&lt;=12,SUMIFS('ON Data'!P:P,'ON Data'!$D:$D,$A$4,'ON Data'!$E:$E,7),SUMIFS('ON Data'!P:P,'ON Data'!$E:$E,7))</f>
        <v>0</v>
      </c>
      <c r="I16" s="411">
        <f xml:space="preserve">
IF($A$4&lt;=12,SUMIFS('ON Data'!Q:Q,'ON Data'!$D:$D,$A$4,'ON Data'!$E:$E,7),SUMIFS('ON Data'!Q:Q,'ON Data'!$E:$E,7))</f>
        <v>0</v>
      </c>
      <c r="J16" s="411">
        <f xml:space="preserve">
IF($A$4&lt;=12,SUMIFS('ON Data'!U:U,'ON Data'!$D:$D,$A$4,'ON Data'!$E:$E,7),SUMIFS('ON Data'!U:U,'ON Data'!$E:$E,7))</f>
        <v>0</v>
      </c>
      <c r="K16" s="411">
        <f xml:space="preserve">
IF($A$4&lt;=12,SUMIFS('ON Data'!V:V,'ON Data'!$D:$D,$A$4,'ON Data'!$E:$E,7),SUMIFS('ON Data'!V:V,'ON Data'!$E:$E,7))</f>
        <v>0</v>
      </c>
      <c r="L16" s="411">
        <f xml:space="preserve">
IF($A$4&lt;=12,SUMIFS('ON Data'!AA:AA,'ON Data'!$D:$D,$A$4,'ON Data'!$E:$E,7),SUMIFS('ON Data'!AA:AA,'ON Data'!$E:$E,7))</f>
        <v>0</v>
      </c>
      <c r="M16" s="411">
        <f xml:space="preserve">
IF($A$4&lt;=12,SUMIFS('ON Data'!AI:AI,'ON Data'!$D:$D,$A$4,'ON Data'!$E:$E,7),SUMIFS('ON Data'!AI:AI,'ON Data'!$E:$E,7))</f>
        <v>0</v>
      </c>
      <c r="N16" s="411">
        <f xml:space="preserve">
IF($A$4&lt;=12,SUMIFS('ON Data'!AK:AK,'ON Data'!$D:$D,$A$4,'ON Data'!$E:$E,7),SUMIFS('ON Data'!AK:AK,'ON Data'!$E:$E,7))</f>
        <v>0</v>
      </c>
      <c r="O16" s="411">
        <f xml:space="preserve">
IF($A$4&lt;=12,SUMIFS('ON Data'!AR:AR,'ON Data'!$D:$D,$A$4,'ON Data'!$E:$E,7),SUMIFS('ON Data'!AR:AR,'ON Data'!$E:$E,7))</f>
        <v>0</v>
      </c>
      <c r="P16" s="776">
        <f xml:space="preserve">
IF($A$4&lt;=12,SUMIFS('ON Data'!AW:AW,'ON Data'!$D:$D,$A$4,'ON Data'!$E:$E,7),SUMIFS('ON Data'!AW:AW,'ON Data'!$E:$E,7))</f>
        <v>0</v>
      </c>
      <c r="Q16" s="785"/>
    </row>
    <row r="17" spans="1:17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Data'!J:J,'ON Data'!$D:$D,$A$4,'ON Data'!$E:$E,8),SUMIFS('ON Data'!J:J,'ON Data'!$E:$E,8))</f>
        <v>0</v>
      </c>
      <c r="E17" s="411">
        <f xml:space="preserve">
IF($A$4&lt;=12,SUMIFS('ON Data'!K:K,'ON Data'!$D:$D,$A$4,'ON Data'!$E:$E,8),SUMIFS('ON Data'!K:K,'ON Data'!$E:$E,8))</f>
        <v>0</v>
      </c>
      <c r="F17" s="411">
        <f xml:space="preserve">
IF($A$4&lt;=12,SUMIFS('ON Data'!N:N,'ON Data'!$D:$D,$A$4,'ON Data'!$E:$E,8),SUMIFS('ON Data'!N:N,'ON Data'!$E:$E,8))</f>
        <v>0</v>
      </c>
      <c r="G17" s="411">
        <f xml:space="preserve">
IF($A$4&lt;=12,SUMIFS('ON Data'!O:O,'ON Data'!$D:$D,$A$4,'ON Data'!$E:$E,8),SUMIFS('ON Data'!O:O,'ON Data'!$E:$E,8))</f>
        <v>0</v>
      </c>
      <c r="H17" s="411">
        <f xml:space="preserve">
IF($A$4&lt;=12,SUMIFS('ON Data'!P:P,'ON Data'!$D:$D,$A$4,'ON Data'!$E:$E,8),SUMIFS('ON Data'!P:P,'ON Data'!$E:$E,8))</f>
        <v>0</v>
      </c>
      <c r="I17" s="411">
        <f xml:space="preserve">
IF($A$4&lt;=12,SUMIFS('ON Data'!Q:Q,'ON Data'!$D:$D,$A$4,'ON Data'!$E:$E,8),SUMIFS('ON Data'!Q:Q,'ON Data'!$E:$E,8))</f>
        <v>0</v>
      </c>
      <c r="J17" s="411">
        <f xml:space="preserve">
IF($A$4&lt;=12,SUMIFS('ON Data'!U:U,'ON Data'!$D:$D,$A$4,'ON Data'!$E:$E,8),SUMIFS('ON Data'!U:U,'ON Data'!$E:$E,8))</f>
        <v>0</v>
      </c>
      <c r="K17" s="411">
        <f xml:space="preserve">
IF($A$4&lt;=12,SUMIFS('ON Data'!V:V,'ON Data'!$D:$D,$A$4,'ON Data'!$E:$E,8),SUMIFS('ON Data'!V:V,'ON Data'!$E:$E,8))</f>
        <v>0</v>
      </c>
      <c r="L17" s="411">
        <f xml:space="preserve">
IF($A$4&lt;=12,SUMIFS('ON Data'!AA:AA,'ON Data'!$D:$D,$A$4,'ON Data'!$E:$E,8),SUMIFS('ON Data'!AA:AA,'ON Data'!$E:$E,8))</f>
        <v>0</v>
      </c>
      <c r="M17" s="411">
        <f xml:space="preserve">
IF($A$4&lt;=12,SUMIFS('ON Data'!AI:AI,'ON Data'!$D:$D,$A$4,'ON Data'!$E:$E,8),SUMIFS('ON Data'!AI:AI,'ON Data'!$E:$E,8))</f>
        <v>0</v>
      </c>
      <c r="N17" s="411">
        <f xml:space="preserve">
IF($A$4&lt;=12,SUMIFS('ON Data'!AK:AK,'ON Data'!$D:$D,$A$4,'ON Data'!$E:$E,8),SUMIFS('ON Data'!AK:AK,'ON Data'!$E:$E,8))</f>
        <v>0</v>
      </c>
      <c r="O17" s="411">
        <f xml:space="preserve">
IF($A$4&lt;=12,SUMIFS('ON Data'!AR:AR,'ON Data'!$D:$D,$A$4,'ON Data'!$E:$E,8),SUMIFS('ON Data'!AR:AR,'ON Data'!$E:$E,8))</f>
        <v>0</v>
      </c>
      <c r="P17" s="776">
        <f xml:space="preserve">
IF($A$4&lt;=12,SUMIFS('ON Data'!AW:AW,'ON Data'!$D:$D,$A$4,'ON Data'!$E:$E,8),SUMIFS('ON Data'!AW:AW,'ON Data'!$E:$E,8))</f>
        <v>0</v>
      </c>
      <c r="Q17" s="785"/>
    </row>
    <row r="18" spans="1:17" x14ac:dyDescent="0.3">
      <c r="A18" s="394" t="s">
        <v>237</v>
      </c>
      <c r="B18" s="409">
        <f xml:space="preserve">
B19-B16-B17</f>
        <v>1662201</v>
      </c>
      <c r="C18" s="410">
        <f t="shared" ref="C18:E18" si="0" xml:space="preserve">
C19-C16-C17</f>
        <v>0</v>
      </c>
      <c r="D18" s="411">
        <f t="shared" si="0"/>
        <v>6127</v>
      </c>
      <c r="E18" s="411">
        <f t="shared" si="0"/>
        <v>811870</v>
      </c>
      <c r="F18" s="411">
        <f t="shared" ref="F18:N18" si="1" xml:space="preserve">
F19-F16-F17</f>
        <v>74531</v>
      </c>
      <c r="G18" s="411">
        <f t="shared" si="1"/>
        <v>0</v>
      </c>
      <c r="H18" s="411">
        <f t="shared" si="1"/>
        <v>58970</v>
      </c>
      <c r="I18" s="411">
        <f t="shared" si="1"/>
        <v>88896</v>
      </c>
      <c r="J18" s="411">
        <f t="shared" si="1"/>
        <v>378551</v>
      </c>
      <c r="K18" s="411">
        <f t="shared" si="1"/>
        <v>34571</v>
      </c>
      <c r="L18" s="411">
        <f t="shared" si="1"/>
        <v>47057</v>
      </c>
      <c r="M18" s="411">
        <f t="shared" si="1"/>
        <v>14000</v>
      </c>
      <c r="N18" s="411">
        <f t="shared" si="1"/>
        <v>5000</v>
      </c>
      <c r="O18" s="411">
        <f t="shared" ref="O18:P18" si="2" xml:space="preserve">
O19-O16-O17</f>
        <v>39300</v>
      </c>
      <c r="P18" s="776">
        <f t="shared" si="2"/>
        <v>103328</v>
      </c>
      <c r="Q18" s="785"/>
    </row>
    <row r="19" spans="1:17" ht="15" thickBot="1" x14ac:dyDescent="0.35">
      <c r="A19" s="395" t="s">
        <v>238</v>
      </c>
      <c r="B19" s="418">
        <f xml:space="preserve">
IF($A$4&lt;=12,SUMIFS('ON Data'!F:F,'ON Data'!$D:$D,$A$4,'ON Data'!$E:$E,9),SUMIFS('ON Data'!F:F,'ON Data'!$E:$E,9))</f>
        <v>1662201</v>
      </c>
      <c r="C19" s="419">
        <f xml:space="preserve">
IF($A$4&lt;=12,SUMIFS('ON Data'!G:G,'ON Data'!$D:$D,$A$4,'ON Data'!$E:$E,9),SUMIFS('ON Data'!G:G,'ON Data'!$E:$E,9))</f>
        <v>0</v>
      </c>
      <c r="D19" s="420">
        <f xml:space="preserve">
IF($A$4&lt;=12,SUMIFS('ON Data'!J:J,'ON Data'!$D:$D,$A$4,'ON Data'!$E:$E,9),SUMIFS('ON Data'!J:J,'ON Data'!$E:$E,9))</f>
        <v>6127</v>
      </c>
      <c r="E19" s="420">
        <f xml:space="preserve">
IF($A$4&lt;=12,SUMIFS('ON Data'!K:K,'ON Data'!$D:$D,$A$4,'ON Data'!$E:$E,9),SUMIFS('ON Data'!K:K,'ON Data'!$E:$E,9))</f>
        <v>811870</v>
      </c>
      <c r="F19" s="420">
        <f xml:space="preserve">
IF($A$4&lt;=12,SUMIFS('ON Data'!N:N,'ON Data'!$D:$D,$A$4,'ON Data'!$E:$E,9),SUMIFS('ON Data'!N:N,'ON Data'!$E:$E,9))</f>
        <v>74531</v>
      </c>
      <c r="G19" s="420">
        <f xml:space="preserve">
IF($A$4&lt;=12,SUMIFS('ON Data'!O:O,'ON Data'!$D:$D,$A$4,'ON Data'!$E:$E,9),SUMIFS('ON Data'!O:O,'ON Data'!$E:$E,9))</f>
        <v>0</v>
      </c>
      <c r="H19" s="420">
        <f xml:space="preserve">
IF($A$4&lt;=12,SUMIFS('ON Data'!P:P,'ON Data'!$D:$D,$A$4,'ON Data'!$E:$E,9),SUMIFS('ON Data'!P:P,'ON Data'!$E:$E,9))</f>
        <v>58970</v>
      </c>
      <c r="I19" s="420">
        <f xml:space="preserve">
IF($A$4&lt;=12,SUMIFS('ON Data'!Q:Q,'ON Data'!$D:$D,$A$4,'ON Data'!$E:$E,9),SUMIFS('ON Data'!Q:Q,'ON Data'!$E:$E,9))</f>
        <v>88896</v>
      </c>
      <c r="J19" s="420">
        <f xml:space="preserve">
IF($A$4&lt;=12,SUMIFS('ON Data'!U:U,'ON Data'!$D:$D,$A$4,'ON Data'!$E:$E,9),SUMIFS('ON Data'!U:U,'ON Data'!$E:$E,9))</f>
        <v>378551</v>
      </c>
      <c r="K19" s="420">
        <f xml:space="preserve">
IF($A$4&lt;=12,SUMIFS('ON Data'!V:V,'ON Data'!$D:$D,$A$4,'ON Data'!$E:$E,9),SUMIFS('ON Data'!V:V,'ON Data'!$E:$E,9))</f>
        <v>34571</v>
      </c>
      <c r="L19" s="420">
        <f xml:space="preserve">
IF($A$4&lt;=12,SUMIFS('ON Data'!AA:AA,'ON Data'!$D:$D,$A$4,'ON Data'!$E:$E,9),SUMIFS('ON Data'!AA:AA,'ON Data'!$E:$E,9))</f>
        <v>47057</v>
      </c>
      <c r="M19" s="420">
        <f xml:space="preserve">
IF($A$4&lt;=12,SUMIFS('ON Data'!AI:AI,'ON Data'!$D:$D,$A$4,'ON Data'!$E:$E,9),SUMIFS('ON Data'!AI:AI,'ON Data'!$E:$E,9))</f>
        <v>14000</v>
      </c>
      <c r="N19" s="420">
        <f xml:space="preserve">
IF($A$4&lt;=12,SUMIFS('ON Data'!AK:AK,'ON Data'!$D:$D,$A$4,'ON Data'!$E:$E,9),SUMIFS('ON Data'!AK:AK,'ON Data'!$E:$E,9))</f>
        <v>5000</v>
      </c>
      <c r="O19" s="420">
        <f xml:space="preserve">
IF($A$4&lt;=12,SUMIFS('ON Data'!AR:AR,'ON Data'!$D:$D,$A$4,'ON Data'!$E:$E,9),SUMIFS('ON Data'!AR:AR,'ON Data'!$E:$E,9))</f>
        <v>39300</v>
      </c>
      <c r="P19" s="779">
        <f xml:space="preserve">
IF($A$4&lt;=12,SUMIFS('ON Data'!AW:AW,'ON Data'!$D:$D,$A$4,'ON Data'!$E:$E,9),SUMIFS('ON Data'!AW:AW,'ON Data'!$E:$E,9))</f>
        <v>103328</v>
      </c>
      <c r="Q19" s="785"/>
    </row>
    <row r="20" spans="1:17" ht="15" collapsed="1" thickBot="1" x14ac:dyDescent="0.35">
      <c r="A20" s="396" t="s">
        <v>94</v>
      </c>
      <c r="B20" s="421">
        <f xml:space="preserve">
IF($A$4&lt;=12,SUMIFS('ON Data'!F:F,'ON Data'!$D:$D,$A$4,'ON Data'!$E:$E,6),SUMIFS('ON Data'!F:F,'ON Data'!$E:$E,6))</f>
        <v>19463463</v>
      </c>
      <c r="C20" s="422">
        <f xml:space="preserve">
IF($A$4&lt;=12,SUMIFS('ON Data'!G:G,'ON Data'!$D:$D,$A$4,'ON Data'!$E:$E,6),SUMIFS('ON Data'!G:G,'ON Data'!$E:$E,6))</f>
        <v>59200</v>
      </c>
      <c r="D20" s="423">
        <f xml:space="preserve">
IF($A$4&lt;=12,SUMIFS('ON Data'!J:J,'ON Data'!$D:$D,$A$4,'ON Data'!$E:$E,6),SUMIFS('ON Data'!J:J,'ON Data'!$E:$E,6))</f>
        <v>81829</v>
      </c>
      <c r="E20" s="423">
        <f xml:space="preserve">
IF($A$4&lt;=12,SUMIFS('ON Data'!K:K,'ON Data'!$D:$D,$A$4,'ON Data'!$E:$E,6),SUMIFS('ON Data'!K:K,'ON Data'!$E:$E,6))</f>
        <v>8743081</v>
      </c>
      <c r="F20" s="423">
        <f xml:space="preserve">
IF($A$4&lt;=12,SUMIFS('ON Data'!N:N,'ON Data'!$D:$D,$A$4,'ON Data'!$E:$E,6),SUMIFS('ON Data'!N:N,'ON Data'!$E:$E,6))</f>
        <v>731180</v>
      </c>
      <c r="G20" s="423">
        <f xml:space="preserve">
IF($A$4&lt;=12,SUMIFS('ON Data'!O:O,'ON Data'!$D:$D,$A$4,'ON Data'!$E:$E,6),SUMIFS('ON Data'!O:O,'ON Data'!$E:$E,6))</f>
        <v>0</v>
      </c>
      <c r="H20" s="423">
        <f xml:space="preserve">
IF($A$4&lt;=12,SUMIFS('ON Data'!P:P,'ON Data'!$D:$D,$A$4,'ON Data'!$E:$E,6),SUMIFS('ON Data'!P:P,'ON Data'!$E:$E,6))</f>
        <v>889464</v>
      </c>
      <c r="I20" s="423">
        <f xml:space="preserve">
IF($A$4&lt;=12,SUMIFS('ON Data'!Q:Q,'ON Data'!$D:$D,$A$4,'ON Data'!$E:$E,6),SUMIFS('ON Data'!Q:Q,'ON Data'!$E:$E,6))</f>
        <v>1407086</v>
      </c>
      <c r="J20" s="423">
        <f xml:space="preserve">
IF($A$4&lt;=12,SUMIFS('ON Data'!U:U,'ON Data'!$D:$D,$A$4,'ON Data'!$E:$E,6),SUMIFS('ON Data'!U:U,'ON Data'!$E:$E,6))</f>
        <v>5165260</v>
      </c>
      <c r="K20" s="423">
        <f xml:space="preserve">
IF($A$4&lt;=12,SUMIFS('ON Data'!V:V,'ON Data'!$D:$D,$A$4,'ON Data'!$E:$E,6),SUMIFS('ON Data'!V:V,'ON Data'!$E:$E,6))</f>
        <v>402184</v>
      </c>
      <c r="L20" s="423">
        <f xml:space="preserve">
IF($A$4&lt;=12,SUMIFS('ON Data'!AA:AA,'ON Data'!$D:$D,$A$4,'ON Data'!$E:$E,6),SUMIFS('ON Data'!AA:AA,'ON Data'!$E:$E,6))</f>
        <v>484704</v>
      </c>
      <c r="M20" s="423">
        <f xml:space="preserve">
IF($A$4&lt;=12,SUMIFS('ON Data'!AI:AI,'ON Data'!$D:$D,$A$4,'ON Data'!$E:$E,6),SUMIFS('ON Data'!AI:AI,'ON Data'!$E:$E,6))</f>
        <v>14000</v>
      </c>
      <c r="N20" s="423">
        <f xml:space="preserve">
IF($A$4&lt;=12,SUMIFS('ON Data'!AK:AK,'ON Data'!$D:$D,$A$4,'ON Data'!$E:$E,6),SUMIFS('ON Data'!AK:AK,'ON Data'!$E:$E,6))</f>
        <v>5000</v>
      </c>
      <c r="O20" s="423">
        <f xml:space="preserve">
IF($A$4&lt;=12,SUMIFS('ON Data'!AR:AR,'ON Data'!$D:$D,$A$4,'ON Data'!$E:$E,6),SUMIFS('ON Data'!AR:AR,'ON Data'!$E:$E,6))</f>
        <v>441818</v>
      </c>
      <c r="P20" s="780">
        <f xml:space="preserve">
IF($A$4&lt;=12,SUMIFS('ON Data'!AW:AW,'ON Data'!$D:$D,$A$4,'ON Data'!$E:$E,6),SUMIFS('ON Data'!AW:AW,'ON Data'!$E:$E,6))</f>
        <v>1038657</v>
      </c>
      <c r="Q20" s="785"/>
    </row>
    <row r="21" spans="1:17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Data'!J:J,'ON Data'!$D:$D,$A$4,'ON Data'!$E:$E,12),SUMIFS('ON Data'!J:J,'ON Data'!$E:$E,12))</f>
        <v>0</v>
      </c>
      <c r="E21" s="411">
        <f xml:space="preserve">
IF($A$4&lt;=12,SUMIFS('ON Data'!K:K,'ON Data'!$D:$D,$A$4,'ON Data'!$E:$E,12),SUMIFS('ON Data'!K:K,'ON Data'!$E:$E,12))</f>
        <v>0</v>
      </c>
      <c r="F21" s="411">
        <f xml:space="preserve">
IF($A$4&lt;=12,SUMIFS('ON Data'!N:N,'ON Data'!$D:$D,$A$4,'ON Data'!$E:$E,12),SUMIFS('ON Data'!N:N,'ON Data'!$E:$E,12))</f>
        <v>0</v>
      </c>
      <c r="G21" s="411">
        <f xml:space="preserve">
IF($A$4&lt;=12,SUMIFS('ON Data'!O:O,'ON Data'!$D:$D,$A$4,'ON Data'!$E:$E,12),SUMIFS('ON Data'!O:O,'ON Data'!$E:$E,12))</f>
        <v>0</v>
      </c>
      <c r="H21" s="411">
        <f xml:space="preserve">
IF($A$4&lt;=12,SUMIFS('ON Data'!P:P,'ON Data'!$D:$D,$A$4,'ON Data'!$E:$E,12),SUMIFS('ON Data'!P:P,'ON Data'!$E:$E,12))</f>
        <v>0</v>
      </c>
      <c r="I21" s="411">
        <f xml:space="preserve">
IF($A$4&lt;=12,SUMIFS('ON Data'!Q:Q,'ON Data'!$D:$D,$A$4,'ON Data'!$E:$E,12),SUMIFS('ON Data'!Q:Q,'ON Data'!$E:$E,12))</f>
        <v>0</v>
      </c>
      <c r="J21" s="411">
        <f xml:space="preserve">
IF($A$4&lt;=12,SUMIFS('ON Data'!U:U,'ON Data'!$D:$D,$A$4,'ON Data'!$E:$E,12),SUMIFS('ON Data'!U:U,'ON Data'!$E:$E,12))</f>
        <v>0</v>
      </c>
      <c r="K21" s="411">
        <f xml:space="preserve">
IF($A$4&lt;=12,SUMIFS('ON Data'!V:V,'ON Data'!$D:$D,$A$4,'ON Data'!$E:$E,12),SUMIFS('ON Data'!V:V,'ON Data'!$E:$E,12))</f>
        <v>0</v>
      </c>
      <c r="L21" s="411">
        <f xml:space="preserve">
IF($A$4&lt;=12,SUMIFS('ON Data'!AA:AA,'ON Data'!$D:$D,$A$4,'ON Data'!$E:$E,12),SUMIFS('ON Data'!AA:AA,'ON Data'!$E:$E,12))</f>
        <v>0</v>
      </c>
      <c r="M21" s="411">
        <f xml:space="preserve">
IF($A$4&lt;=12,SUMIFS('ON Data'!AI:AI,'ON Data'!$D:$D,$A$4,'ON Data'!$E:$E,12),SUMIFS('ON Data'!AI:AI,'ON Data'!$E:$E,12))</f>
        <v>0</v>
      </c>
      <c r="N21" s="411">
        <f xml:space="preserve">
IF($A$4&lt;=12,SUMIFS('ON Data'!AK:AK,'ON Data'!$D:$D,$A$4,'ON Data'!$E:$E,12),SUMIFS('ON Data'!AK:AK,'ON Data'!$E:$E,12))</f>
        <v>0</v>
      </c>
      <c r="Q21" s="785"/>
    </row>
    <row r="22" spans="1:17" ht="15" hidden="1" outlineLevel="1" thickBot="1" x14ac:dyDescent="0.35">
      <c r="A22" s="389" t="s">
        <v>96</v>
      </c>
      <c r="B22" s="470" t="str">
        <f xml:space="preserve">
IF(OR(B21="",B21=0),"",B20/B21)</f>
        <v/>
      </c>
      <c r="C22" s="471" t="str">
        <f t="shared" ref="C22:E22" si="3" xml:space="preserve">
IF(OR(C21="",C21=0),"",C20/C21)</f>
        <v/>
      </c>
      <c r="D22" s="472" t="str">
        <f t="shared" si="3"/>
        <v/>
      </c>
      <c r="E22" s="472" t="str">
        <f t="shared" si="3"/>
        <v/>
      </c>
      <c r="F22" s="472" t="str">
        <f t="shared" ref="F22:N22" si="4" xml:space="preserve">
IF(OR(F21="",F21=0),"",F20/F21)</f>
        <v/>
      </c>
      <c r="G22" s="472" t="str">
        <f t="shared" si="4"/>
        <v/>
      </c>
      <c r="H22" s="472" t="str">
        <f t="shared" si="4"/>
        <v/>
      </c>
      <c r="I22" s="472" t="str">
        <f t="shared" si="4"/>
        <v/>
      </c>
      <c r="J22" s="472" t="str">
        <f t="shared" si="4"/>
        <v/>
      </c>
      <c r="K22" s="472" t="str">
        <f t="shared" si="4"/>
        <v/>
      </c>
      <c r="L22" s="472" t="str">
        <f t="shared" si="4"/>
        <v/>
      </c>
      <c r="M22" s="472" t="str">
        <f t="shared" si="4"/>
        <v/>
      </c>
      <c r="N22" s="472" t="str">
        <f t="shared" si="4"/>
        <v/>
      </c>
      <c r="Q22" s="785"/>
    </row>
    <row r="23" spans="1:17" ht="15" hidden="1" outlineLevel="1" thickBot="1" x14ac:dyDescent="0.35">
      <c r="A23" s="397" t="s">
        <v>69</v>
      </c>
      <c r="B23" s="412">
        <f xml:space="preserve">
IF(B21="","",B20-B21)</f>
        <v>19463463</v>
      </c>
      <c r="C23" s="413">
        <f t="shared" ref="C23:E23" si="5" xml:space="preserve">
IF(C21="","",C20-C21)</f>
        <v>59200</v>
      </c>
      <c r="D23" s="414">
        <f t="shared" si="5"/>
        <v>81829</v>
      </c>
      <c r="E23" s="414">
        <f t="shared" si="5"/>
        <v>8743081</v>
      </c>
      <c r="F23" s="414">
        <f t="shared" ref="F23:N23" si="6" xml:space="preserve">
IF(F21="","",F20-F21)</f>
        <v>731180</v>
      </c>
      <c r="G23" s="414">
        <f t="shared" si="6"/>
        <v>0</v>
      </c>
      <c r="H23" s="414">
        <f t="shared" si="6"/>
        <v>889464</v>
      </c>
      <c r="I23" s="414">
        <f t="shared" si="6"/>
        <v>1407086</v>
      </c>
      <c r="J23" s="414">
        <f t="shared" si="6"/>
        <v>5165260</v>
      </c>
      <c r="K23" s="414">
        <f t="shared" si="6"/>
        <v>402184</v>
      </c>
      <c r="L23" s="414">
        <f t="shared" si="6"/>
        <v>484704</v>
      </c>
      <c r="M23" s="414">
        <f t="shared" si="6"/>
        <v>14000</v>
      </c>
      <c r="N23" s="414">
        <f t="shared" si="6"/>
        <v>5000</v>
      </c>
      <c r="Q23" s="785"/>
    </row>
    <row r="24" spans="1:17" x14ac:dyDescent="0.3">
      <c r="A24" s="391" t="s">
        <v>239</v>
      </c>
      <c r="B24" s="438" t="s">
        <v>3</v>
      </c>
      <c r="C24" s="786" t="s">
        <v>250</v>
      </c>
      <c r="D24" s="756"/>
      <c r="E24" s="757"/>
      <c r="F24" s="757"/>
      <c r="G24" s="758" t="s">
        <v>251</v>
      </c>
      <c r="H24" s="759"/>
      <c r="I24" s="759"/>
      <c r="J24" s="759"/>
      <c r="K24" s="759"/>
      <c r="L24" s="759"/>
      <c r="M24" s="759"/>
      <c r="N24" s="759"/>
      <c r="O24" s="759"/>
      <c r="P24" s="781" t="s">
        <v>252</v>
      </c>
      <c r="Q24" s="785"/>
    </row>
    <row r="25" spans="1:17" x14ac:dyDescent="0.3">
      <c r="A25" s="392" t="s">
        <v>94</v>
      </c>
      <c r="B25" s="409">
        <f xml:space="preserve">
SUM(C25:P25)</f>
        <v>27910</v>
      </c>
      <c r="C25" s="787">
        <f xml:space="preserve">
IF($A$4&lt;=12,SUMIFS('ON Data'!J:J,'ON Data'!$D:$D,$A$4,'ON Data'!$E:$E,10),SUMIFS('ON Data'!J:J,'ON Data'!$E:$E,10))</f>
        <v>5760</v>
      </c>
      <c r="D25" s="760"/>
      <c r="E25" s="761"/>
      <c r="F25" s="761"/>
      <c r="G25" s="762">
        <f xml:space="preserve">
IF($A$4&lt;=12,SUMIFS('ON Data'!O:O,'ON Data'!$D:$D,$A$4,'ON Data'!$E:$E,10),SUMIFS('ON Data'!O:O,'ON Data'!$E:$E,10))</f>
        <v>22150</v>
      </c>
      <c r="H25" s="761"/>
      <c r="I25" s="761"/>
      <c r="J25" s="761"/>
      <c r="K25" s="761"/>
      <c r="L25" s="761"/>
      <c r="M25" s="761"/>
      <c r="N25" s="761"/>
      <c r="O25" s="761"/>
      <c r="P25" s="782">
        <f xml:space="preserve">
IF($A$4&lt;=12,SUMIFS('ON Data'!AW:AW,'ON Data'!$D:$D,$A$4,'ON Data'!$E:$E,10),SUMIFS('ON Data'!AW:AW,'ON Data'!$E:$E,10))</f>
        <v>0</v>
      </c>
      <c r="Q25" s="785"/>
    </row>
    <row r="26" spans="1:17" x14ac:dyDescent="0.3">
      <c r="A26" s="398" t="s">
        <v>249</v>
      </c>
      <c r="B26" s="418">
        <f xml:space="preserve">
SUM(C26:P26)</f>
        <v>47480.916030534354</v>
      </c>
      <c r="C26" s="787">
        <f xml:space="preserve">
IF($A$4&lt;=12,SUMIFS('ON Data'!J:J,'ON Data'!$D:$D,$A$4,'ON Data'!$E:$E,11),SUMIFS('ON Data'!J:J,'ON Data'!$E:$E,11))</f>
        <v>27480.916030534358</v>
      </c>
      <c r="D26" s="760"/>
      <c r="E26" s="761"/>
      <c r="F26" s="761"/>
      <c r="G26" s="763">
        <f xml:space="preserve">
IF($A$4&lt;=12,SUMIFS('ON Data'!O:O,'ON Data'!$D:$D,$A$4,'ON Data'!$E:$E,11),SUMIFS('ON Data'!O:O,'ON Data'!$E:$E,11))</f>
        <v>20000</v>
      </c>
      <c r="H26" s="764"/>
      <c r="I26" s="764"/>
      <c r="J26" s="764"/>
      <c r="K26" s="764"/>
      <c r="L26" s="764"/>
      <c r="M26" s="764"/>
      <c r="N26" s="764"/>
      <c r="O26" s="764"/>
      <c r="P26" s="782">
        <f xml:space="preserve">
IF($A$4&lt;=12,SUMIFS('ON Data'!AW:AW,'ON Data'!$D:$D,$A$4,'ON Data'!$E:$E,11),SUMIFS('ON Data'!AW:AW,'ON Data'!$E:$E,11))</f>
        <v>0</v>
      </c>
      <c r="Q26" s="785"/>
    </row>
    <row r="27" spans="1:17" x14ac:dyDescent="0.3">
      <c r="A27" s="398" t="s">
        <v>96</v>
      </c>
      <c r="B27" s="439">
        <f xml:space="preserve">
IF(B26=0,0,B25/B26)</f>
        <v>0.58781511254019292</v>
      </c>
      <c r="C27" s="788">
        <f xml:space="preserve">
IF(C26=0,0,C25/C26)</f>
        <v>0.20959999999999995</v>
      </c>
      <c r="D27" s="765"/>
      <c r="E27" s="761"/>
      <c r="F27" s="761"/>
      <c r="G27" s="766">
        <f xml:space="preserve">
IF(G26=0,0,G25/G26)</f>
        <v>1.1074999999999999</v>
      </c>
      <c r="H27" s="761"/>
      <c r="I27" s="761"/>
      <c r="J27" s="761"/>
      <c r="K27" s="761"/>
      <c r="L27" s="761"/>
      <c r="M27" s="761"/>
      <c r="N27" s="761"/>
      <c r="O27" s="761"/>
      <c r="P27" s="783">
        <f xml:space="preserve">
IF(P26=0,0,P25/P26)</f>
        <v>0</v>
      </c>
      <c r="Q27" s="785"/>
    </row>
    <row r="28" spans="1:17" ht="15" thickBot="1" x14ac:dyDescent="0.35">
      <c r="A28" s="398" t="s">
        <v>248</v>
      </c>
      <c r="B28" s="418">
        <f xml:space="preserve">
SUM(C28:P28)</f>
        <v>19570.916030534358</v>
      </c>
      <c r="C28" s="789">
        <f xml:space="preserve">
C26-C25</f>
        <v>21720.916030534358</v>
      </c>
      <c r="D28" s="767"/>
      <c r="E28" s="768"/>
      <c r="F28" s="768"/>
      <c r="G28" s="769">
        <f xml:space="preserve">
G26-G25</f>
        <v>-2150</v>
      </c>
      <c r="H28" s="768"/>
      <c r="I28" s="768"/>
      <c r="J28" s="768"/>
      <c r="K28" s="768"/>
      <c r="L28" s="768"/>
      <c r="M28" s="768"/>
      <c r="N28" s="768"/>
      <c r="O28" s="768"/>
      <c r="P28" s="784">
        <f xml:space="preserve">
P26-P25</f>
        <v>0</v>
      </c>
      <c r="Q28" s="785"/>
    </row>
    <row r="29" spans="1:17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399"/>
    </row>
    <row r="30" spans="1:17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</row>
    <row r="31" spans="1:17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</row>
    <row r="32" spans="1:17" ht="14.4" customHeight="1" x14ac:dyDescent="0.3">
      <c r="A32" s="435" t="s">
        <v>243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</row>
    <row r="33" spans="1:1" x14ac:dyDescent="0.3">
      <c r="A33" s="437" t="s">
        <v>285</v>
      </c>
    </row>
    <row r="34" spans="1:1" x14ac:dyDescent="0.3">
      <c r="A34" s="437" t="s">
        <v>286</v>
      </c>
    </row>
    <row r="35" spans="1:1" x14ac:dyDescent="0.3">
      <c r="A35" s="437" t="s">
        <v>287</v>
      </c>
    </row>
    <row r="36" spans="1:1" x14ac:dyDescent="0.3">
      <c r="A36" s="437" t="s">
        <v>253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N22">
    <cfRule type="cellIs" dxfId="24" priority="6" operator="greaterThan">
      <formula>1</formula>
    </cfRule>
  </conditionalFormatting>
  <conditionalFormatting sqref="B23:N23">
    <cfRule type="cellIs" dxfId="23" priority="5" operator="greaterThan">
      <formula>0</formula>
    </cfRule>
  </conditionalFormatting>
  <conditionalFormatting sqref="P27">
    <cfRule type="cellIs" dxfId="22" priority="4" operator="greaterThan">
      <formula>1</formula>
    </cfRule>
  </conditionalFormatting>
  <conditionalFormatting sqref="P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2" t="s">
        <v>313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78238.415191801556</v>
      </c>
      <c r="D4" s="287">
        <f ca="1">IF(ISERROR(VLOOKUP("Náklady celkem",INDIRECT("HI!$A:$G"),5,0)),0,VLOOKUP("Náklady celkem",INDIRECT("HI!$A:$G"),5,0))</f>
        <v>77605.040970000045</v>
      </c>
      <c r="E4" s="288">
        <f ca="1">IF(C4=0,0,D4/C4)</f>
        <v>0.99190456222497869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32161.050432228585</v>
      </c>
      <c r="D7" s="295">
        <f>IF(ISERROR(HI!E5),"",HI!E5)</f>
        <v>31155.037940000017</v>
      </c>
      <c r="E7" s="292">
        <f t="shared" ref="E7:E15" si="0">IF(C7=0,0,D7/C7)</f>
        <v>0.96871953873681804</v>
      </c>
    </row>
    <row r="8" spans="1:5" ht="14.4" customHeight="1" x14ac:dyDescent="0.3">
      <c r="A8" s="46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0.99981563544599406</v>
      </c>
      <c r="E8" s="292">
        <f t="shared" si="0"/>
        <v>1.1109062616066601</v>
      </c>
    </row>
    <row r="9" spans="1:5" ht="14.4" customHeight="1" x14ac:dyDescent="0.3">
      <c r="A9" s="464" t="str">
        <f>HYPERLINK("#'LŽ Statim'!A1","Podíl statimových žádanek (max. 30%)")</f>
        <v>Podíl statimových žádanek (max. 30%)</v>
      </c>
      <c r="B9" s="462" t="s">
        <v>273</v>
      </c>
      <c r="C9" s="463">
        <v>0.3</v>
      </c>
      <c r="D9" s="463">
        <f>IF('LŽ Statim'!G3="",0,'LŽ Statim'!G3)</f>
        <v>1.3966480446927373E-2</v>
      </c>
      <c r="E9" s="292">
        <f>IF(C9=0,0,D9/C9)</f>
        <v>4.6554934823091247E-2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0.43799653280368639</v>
      </c>
      <c r="E11" s="292">
        <f t="shared" si="0"/>
        <v>0.72999422133947733</v>
      </c>
    </row>
    <row r="12" spans="1:5" ht="14.4" customHeight="1" x14ac:dyDescent="0.3">
      <c r="A12" s="46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0.86692149376753558</v>
      </c>
      <c r="E12" s="292">
        <f t="shared" si="0"/>
        <v>1.0836518672094193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2994.5592903472375</v>
      </c>
      <c r="D15" s="295">
        <f>IF(ISERROR(HI!E6),"",HI!E6)</f>
        <v>2754.97075</v>
      </c>
      <c r="E15" s="292">
        <f t="shared" si="0"/>
        <v>0.91999205321479682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24034.002169777348</v>
      </c>
      <c r="D16" s="291">
        <f ca="1">IF(ISERROR(VLOOKUP("Osobní náklady (Kč) *",INDIRECT("HI!$A:$G"),5,0)),0,VLOOKUP("Osobní náklady (Kč) *",INDIRECT("HI!$A:$G"),5,0))</f>
        <v>26331.013100000011</v>
      </c>
      <c r="E16" s="292">
        <f ca="1">IF(C16=0,0,D16/C16)</f>
        <v>1.095573384490709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71225.89</v>
      </c>
      <c r="D18" s="310">
        <f ca="1">IF(ISERROR(VLOOKUP("Výnosy celkem",INDIRECT("HI!$A:$G"),5,0)),0,VLOOKUP("Výnosy celkem",INDIRECT("HI!$A:$G"),5,0))</f>
        <v>81480.47202999999</v>
      </c>
      <c r="E18" s="311">
        <f t="shared" ref="E18:E28" ca="1" si="1">IF(C18=0,0,D18/C18)</f>
        <v>1.1439726766488982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63897.16</v>
      </c>
      <c r="D19" s="291">
        <f ca="1">IF(ISERROR(VLOOKUP("Ambulance *",INDIRECT("HI!$A:$G"),5,0)),0,VLOOKUP("Ambulance *",INDIRECT("HI!$A:$G"),5,0))</f>
        <v>74683.072029999996</v>
      </c>
      <c r="E19" s="292">
        <f t="shared" ca="1" si="1"/>
        <v>1.1688011177648583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1.1688011177648585</v>
      </c>
      <c r="E20" s="292">
        <f t="shared" si="1"/>
        <v>1.1688011177648585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0.9219088884316039</v>
      </c>
      <c r="E21" s="292">
        <f t="shared" si="1"/>
        <v>1.0845986922724753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7328.7300000000005</v>
      </c>
      <c r="D22" s="291">
        <f ca="1">IF(ISERROR(VLOOKUP("Hospitalizace *",INDIRECT("HI!$A:$G"),5,0)),0,VLOOKUP("Hospitalizace *",INDIRECT("HI!$A:$G"),5,0))</f>
        <v>6797.3999999999987</v>
      </c>
      <c r="E22" s="292">
        <f ca="1">IF(C22=0,0,D22/C22)</f>
        <v>0.92750039911417093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0.92750039911417093</v>
      </c>
      <c r="E23" s="292">
        <f t="shared" si="1"/>
        <v>0.92750039911417093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0.92750039911417093</v>
      </c>
      <c r="E24" s="292">
        <f t="shared" si="1"/>
        <v>0.92750039911417093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0.93548387096774188</v>
      </c>
      <c r="E26" s="292">
        <f t="shared" si="1"/>
        <v>0.98471986417657043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1.0046511627906978</v>
      </c>
      <c r="E27" s="292">
        <f t="shared" si="1"/>
        <v>1.0046511627906978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0.80500079822834181</v>
      </c>
      <c r="D28" s="296">
        <f>IF(ISERROR(VLOOKUP("Celkem:",'ZV Vyžád.'!$A:$M,7,0)),"",VLOOKUP("Celkem:",'ZV Vyžád.'!$A:$M,7,0))</f>
        <v>1.0244392063262067</v>
      </c>
      <c r="E28" s="292">
        <f t="shared" si="1"/>
        <v>1.2725940254727801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05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1857</v>
      </c>
    </row>
    <row r="2" spans="1:49" x14ac:dyDescent="0.3">
      <c r="A2" s="382" t="s">
        <v>313</v>
      </c>
    </row>
    <row r="3" spans="1:49" x14ac:dyDescent="0.3">
      <c r="A3" s="378" t="s">
        <v>214</v>
      </c>
      <c r="B3" s="403">
        <v>2016</v>
      </c>
      <c r="D3" s="379">
        <f>MAX(D5:D1048576)</f>
        <v>12</v>
      </c>
      <c r="F3" s="379">
        <f>SUMIF($E5:$E1048576,"&lt;10",F5:F1048576)</f>
        <v>21196827.150000002</v>
      </c>
      <c r="G3" s="379">
        <f t="shared" ref="G3:AW3" si="0">SUMIF($E5:$E1048576,"&lt;10",G5:G1048576)</f>
        <v>59348</v>
      </c>
      <c r="H3" s="379">
        <f t="shared" si="0"/>
        <v>0</v>
      </c>
      <c r="I3" s="379">
        <f t="shared" si="0"/>
        <v>0</v>
      </c>
      <c r="J3" s="379">
        <f t="shared" si="0"/>
        <v>88250.6</v>
      </c>
      <c r="K3" s="379">
        <f t="shared" si="0"/>
        <v>9574297.8000000007</v>
      </c>
      <c r="L3" s="379">
        <f t="shared" si="0"/>
        <v>0</v>
      </c>
      <c r="M3" s="379">
        <f t="shared" si="0"/>
        <v>0</v>
      </c>
      <c r="N3" s="379">
        <f t="shared" si="0"/>
        <v>807716</v>
      </c>
      <c r="O3" s="379">
        <f t="shared" si="0"/>
        <v>0</v>
      </c>
      <c r="P3" s="379">
        <f t="shared" si="0"/>
        <v>952056.75</v>
      </c>
      <c r="Q3" s="379">
        <f t="shared" si="0"/>
        <v>1501557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5568250.5</v>
      </c>
      <c r="V3" s="379">
        <f t="shared" si="0"/>
        <v>438725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534716.5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28000</v>
      </c>
      <c r="AJ3" s="379">
        <f t="shared" si="0"/>
        <v>0</v>
      </c>
      <c r="AK3" s="379">
        <f t="shared" si="0"/>
        <v>10000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0</v>
      </c>
      <c r="AP3" s="379">
        <f t="shared" si="0"/>
        <v>0</v>
      </c>
      <c r="AQ3" s="379">
        <f t="shared" si="0"/>
        <v>0</v>
      </c>
      <c r="AR3" s="379">
        <f t="shared" si="0"/>
        <v>484838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1149071.0000000002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22</v>
      </c>
      <c r="D5" s="378">
        <v>1</v>
      </c>
      <c r="E5" s="378">
        <v>1</v>
      </c>
      <c r="F5" s="378">
        <v>35.450000000000003</v>
      </c>
      <c r="G5" s="378">
        <v>0</v>
      </c>
      <c r="H5" s="378">
        <v>0</v>
      </c>
      <c r="I5" s="378">
        <v>0</v>
      </c>
      <c r="J5" s="378">
        <v>0.3</v>
      </c>
      <c r="K5" s="378">
        <v>8.75</v>
      </c>
      <c r="L5" s="378">
        <v>0</v>
      </c>
      <c r="M5" s="378">
        <v>0</v>
      </c>
      <c r="N5" s="378">
        <v>1</v>
      </c>
      <c r="O5" s="378">
        <v>0</v>
      </c>
      <c r="P5" s="378">
        <v>2</v>
      </c>
      <c r="Q5" s="378">
        <v>3</v>
      </c>
      <c r="R5" s="378">
        <v>0</v>
      </c>
      <c r="S5" s="378">
        <v>0</v>
      </c>
      <c r="T5" s="378">
        <v>0</v>
      </c>
      <c r="U5" s="378">
        <v>11.5</v>
      </c>
      <c r="V5" s="378">
        <v>1</v>
      </c>
      <c r="W5" s="378">
        <v>0</v>
      </c>
      <c r="X5" s="378">
        <v>0</v>
      </c>
      <c r="Y5" s="378">
        <v>0</v>
      </c>
      <c r="Z5" s="378">
        <v>0</v>
      </c>
      <c r="AA5" s="378">
        <v>2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0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3.9</v>
      </c>
    </row>
    <row r="6" spans="1:49" x14ac:dyDescent="0.3">
      <c r="A6" s="378" t="s">
        <v>217</v>
      </c>
      <c r="B6" s="403">
        <v>3</v>
      </c>
      <c r="C6" s="378">
        <v>22</v>
      </c>
      <c r="D6" s="378">
        <v>1</v>
      </c>
      <c r="E6" s="378">
        <v>2</v>
      </c>
      <c r="F6" s="378">
        <v>5386.4</v>
      </c>
      <c r="G6" s="378">
        <v>0</v>
      </c>
      <c r="H6" s="378">
        <v>0</v>
      </c>
      <c r="I6" s="378">
        <v>0</v>
      </c>
      <c r="J6" s="378">
        <v>50.4</v>
      </c>
      <c r="K6" s="378">
        <v>1298</v>
      </c>
      <c r="L6" s="378">
        <v>0</v>
      </c>
      <c r="M6" s="378">
        <v>0</v>
      </c>
      <c r="N6" s="378">
        <v>168</v>
      </c>
      <c r="O6" s="378">
        <v>0</v>
      </c>
      <c r="P6" s="378">
        <v>316</v>
      </c>
      <c r="Q6" s="378">
        <v>462</v>
      </c>
      <c r="R6" s="378">
        <v>0</v>
      </c>
      <c r="S6" s="378">
        <v>0</v>
      </c>
      <c r="T6" s="378">
        <v>0</v>
      </c>
      <c r="U6" s="378">
        <v>1869</v>
      </c>
      <c r="V6" s="378">
        <v>168</v>
      </c>
      <c r="W6" s="378">
        <v>0</v>
      </c>
      <c r="X6" s="378">
        <v>0</v>
      </c>
      <c r="Y6" s="378">
        <v>0</v>
      </c>
      <c r="Z6" s="378">
        <v>0</v>
      </c>
      <c r="AA6" s="378">
        <v>174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0</v>
      </c>
      <c r="AP6" s="378">
        <v>0</v>
      </c>
      <c r="AQ6" s="378">
        <v>0</v>
      </c>
      <c r="AR6" s="378">
        <v>288</v>
      </c>
      <c r="AS6" s="378">
        <v>0</v>
      </c>
      <c r="AT6" s="378">
        <v>0</v>
      </c>
      <c r="AU6" s="378">
        <v>0</v>
      </c>
      <c r="AV6" s="378">
        <v>0</v>
      </c>
      <c r="AW6" s="378">
        <v>593</v>
      </c>
    </row>
    <row r="7" spans="1:49" x14ac:dyDescent="0.3">
      <c r="A7" s="378" t="s">
        <v>218</v>
      </c>
      <c r="B7" s="403">
        <v>4</v>
      </c>
      <c r="C7" s="378">
        <v>22</v>
      </c>
      <c r="D7" s="378">
        <v>1</v>
      </c>
      <c r="E7" s="378">
        <v>3</v>
      </c>
      <c r="F7" s="378">
        <v>21.6</v>
      </c>
      <c r="G7" s="378">
        <v>0</v>
      </c>
      <c r="H7" s="378">
        <v>0</v>
      </c>
      <c r="I7" s="378">
        <v>0</v>
      </c>
      <c r="J7" s="378">
        <v>1.6</v>
      </c>
      <c r="K7" s="378">
        <v>8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12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22</v>
      </c>
      <c r="D8" s="378">
        <v>1</v>
      </c>
      <c r="E8" s="378">
        <v>4</v>
      </c>
      <c r="F8" s="378">
        <v>402.5</v>
      </c>
      <c r="G8" s="378">
        <v>0</v>
      </c>
      <c r="H8" s="378">
        <v>0</v>
      </c>
      <c r="I8" s="378">
        <v>0</v>
      </c>
      <c r="J8" s="378">
        <v>0</v>
      </c>
      <c r="K8" s="378">
        <v>208</v>
      </c>
      <c r="L8" s="378">
        <v>0</v>
      </c>
      <c r="M8" s="378">
        <v>0</v>
      </c>
      <c r="N8" s="378">
        <v>18</v>
      </c>
      <c r="O8" s="378">
        <v>0</v>
      </c>
      <c r="P8" s="378">
        <v>0</v>
      </c>
      <c r="Q8" s="378">
        <v>0</v>
      </c>
      <c r="R8" s="378">
        <v>0</v>
      </c>
      <c r="S8" s="378">
        <v>0</v>
      </c>
      <c r="T8" s="378">
        <v>0</v>
      </c>
      <c r="U8" s="378">
        <v>153.5</v>
      </c>
      <c r="V8" s="378">
        <v>13</v>
      </c>
      <c r="W8" s="378">
        <v>0</v>
      </c>
      <c r="X8" s="378">
        <v>0</v>
      </c>
      <c r="Y8" s="378">
        <v>0</v>
      </c>
      <c r="Z8" s="378">
        <v>0</v>
      </c>
      <c r="AA8" s="378">
        <v>10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22</v>
      </c>
      <c r="D9" s="378">
        <v>1</v>
      </c>
      <c r="E9" s="378">
        <v>5</v>
      </c>
      <c r="F9" s="378">
        <v>12</v>
      </c>
      <c r="G9" s="378">
        <v>12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22</v>
      </c>
      <c r="D10" s="378">
        <v>1</v>
      </c>
      <c r="E10" s="378">
        <v>6</v>
      </c>
      <c r="F10" s="378">
        <v>1452499</v>
      </c>
      <c r="G10" s="378">
        <v>4800</v>
      </c>
      <c r="H10" s="378">
        <v>0</v>
      </c>
      <c r="I10" s="378">
        <v>0</v>
      </c>
      <c r="J10" s="378">
        <v>12234</v>
      </c>
      <c r="K10" s="378">
        <v>642031</v>
      </c>
      <c r="L10" s="378">
        <v>0</v>
      </c>
      <c r="M10" s="378">
        <v>0</v>
      </c>
      <c r="N10" s="378">
        <v>54107</v>
      </c>
      <c r="O10" s="378">
        <v>0</v>
      </c>
      <c r="P10" s="378">
        <v>70255</v>
      </c>
      <c r="Q10" s="378">
        <v>110727</v>
      </c>
      <c r="R10" s="378">
        <v>0</v>
      </c>
      <c r="S10" s="378">
        <v>0</v>
      </c>
      <c r="T10" s="378">
        <v>0</v>
      </c>
      <c r="U10" s="378">
        <v>373046</v>
      </c>
      <c r="V10" s="378">
        <v>31519</v>
      </c>
      <c r="W10" s="378">
        <v>0</v>
      </c>
      <c r="X10" s="378">
        <v>0</v>
      </c>
      <c r="Y10" s="378">
        <v>0</v>
      </c>
      <c r="Z10" s="378">
        <v>0</v>
      </c>
      <c r="AA10" s="378">
        <v>28840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7000</v>
      </c>
      <c r="AJ10" s="378">
        <v>0</v>
      </c>
      <c r="AK10" s="378">
        <v>5000</v>
      </c>
      <c r="AL10" s="378">
        <v>0</v>
      </c>
      <c r="AM10" s="378">
        <v>0</v>
      </c>
      <c r="AN10" s="378">
        <v>0</v>
      </c>
      <c r="AO10" s="378">
        <v>0</v>
      </c>
      <c r="AP10" s="378">
        <v>0</v>
      </c>
      <c r="AQ10" s="378">
        <v>0</v>
      </c>
      <c r="AR10" s="378">
        <v>33516</v>
      </c>
      <c r="AS10" s="378">
        <v>0</v>
      </c>
      <c r="AT10" s="378">
        <v>0</v>
      </c>
      <c r="AU10" s="378">
        <v>0</v>
      </c>
      <c r="AV10" s="378">
        <v>0</v>
      </c>
      <c r="AW10" s="378">
        <v>79424</v>
      </c>
    </row>
    <row r="11" spans="1:49" x14ac:dyDescent="0.3">
      <c r="A11" s="378" t="s">
        <v>222</v>
      </c>
      <c r="B11" s="403">
        <v>8</v>
      </c>
      <c r="C11" s="378">
        <v>22</v>
      </c>
      <c r="D11" s="378">
        <v>1</v>
      </c>
      <c r="E11" s="378">
        <v>9</v>
      </c>
      <c r="F11" s="378">
        <v>21540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0</v>
      </c>
      <c r="M11" s="378">
        <v>0</v>
      </c>
      <c r="N11" s="378">
        <v>0</v>
      </c>
      <c r="O11" s="378">
        <v>0</v>
      </c>
      <c r="P11" s="378">
        <v>3000</v>
      </c>
      <c r="Q11" s="378">
        <v>3000</v>
      </c>
      <c r="R11" s="378">
        <v>0</v>
      </c>
      <c r="S11" s="378">
        <v>0</v>
      </c>
      <c r="T11" s="378">
        <v>0</v>
      </c>
      <c r="U11" s="378">
        <v>2950</v>
      </c>
      <c r="V11" s="378">
        <v>590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7000</v>
      </c>
      <c r="AJ11" s="378">
        <v>0</v>
      </c>
      <c r="AK11" s="378">
        <v>5000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22</v>
      </c>
      <c r="D12" s="378">
        <v>1</v>
      </c>
      <c r="E12" s="378">
        <v>11</v>
      </c>
      <c r="F12" s="378">
        <v>3956.7430025445292</v>
      </c>
      <c r="G12" s="378">
        <v>0</v>
      </c>
      <c r="H12" s="378">
        <v>0</v>
      </c>
      <c r="I12" s="378">
        <v>0</v>
      </c>
      <c r="J12" s="378">
        <v>2290.0763358778627</v>
      </c>
      <c r="K12" s="378">
        <v>0</v>
      </c>
      <c r="L12" s="378">
        <v>0</v>
      </c>
      <c r="M12" s="378">
        <v>0</v>
      </c>
      <c r="N12" s="378">
        <v>0</v>
      </c>
      <c r="O12" s="378">
        <v>1666.6666666666667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22</v>
      </c>
      <c r="D13" s="378">
        <v>2</v>
      </c>
      <c r="E13" s="378">
        <v>1</v>
      </c>
      <c r="F13" s="378">
        <v>36.450000000000003</v>
      </c>
      <c r="G13" s="378">
        <v>0</v>
      </c>
      <c r="H13" s="378">
        <v>0</v>
      </c>
      <c r="I13" s="378">
        <v>0</v>
      </c>
      <c r="J13" s="378">
        <v>0.3</v>
      </c>
      <c r="K13" s="378">
        <v>9.75</v>
      </c>
      <c r="L13" s="378">
        <v>0</v>
      </c>
      <c r="M13" s="378">
        <v>0</v>
      </c>
      <c r="N13" s="378">
        <v>1</v>
      </c>
      <c r="O13" s="378">
        <v>0</v>
      </c>
      <c r="P13" s="378">
        <v>2</v>
      </c>
      <c r="Q13" s="378">
        <v>3</v>
      </c>
      <c r="R13" s="378">
        <v>0</v>
      </c>
      <c r="S13" s="378">
        <v>0</v>
      </c>
      <c r="T13" s="378">
        <v>0</v>
      </c>
      <c r="U13" s="378">
        <v>11.5</v>
      </c>
      <c r="V13" s="378">
        <v>1</v>
      </c>
      <c r="W13" s="378">
        <v>0</v>
      </c>
      <c r="X13" s="378">
        <v>0</v>
      </c>
      <c r="Y13" s="378">
        <v>0</v>
      </c>
      <c r="Z13" s="378">
        <v>0</v>
      </c>
      <c r="AA13" s="378">
        <v>2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3.9</v>
      </c>
    </row>
    <row r="14" spans="1:49" x14ac:dyDescent="0.3">
      <c r="A14" s="378" t="s">
        <v>225</v>
      </c>
      <c r="B14" s="403">
        <v>11</v>
      </c>
      <c r="C14" s="378">
        <v>22</v>
      </c>
      <c r="D14" s="378">
        <v>2</v>
      </c>
      <c r="E14" s="378">
        <v>2</v>
      </c>
      <c r="F14" s="378">
        <v>5673.35</v>
      </c>
      <c r="G14" s="378">
        <v>0</v>
      </c>
      <c r="H14" s="378">
        <v>0</v>
      </c>
      <c r="I14" s="378">
        <v>0</v>
      </c>
      <c r="J14" s="378">
        <v>50.4</v>
      </c>
      <c r="K14" s="378">
        <v>1510</v>
      </c>
      <c r="L14" s="378">
        <v>0</v>
      </c>
      <c r="M14" s="378">
        <v>0</v>
      </c>
      <c r="N14" s="378">
        <v>168</v>
      </c>
      <c r="O14" s="378">
        <v>0</v>
      </c>
      <c r="P14" s="378">
        <v>334.5</v>
      </c>
      <c r="Q14" s="378">
        <v>501.25</v>
      </c>
      <c r="R14" s="378">
        <v>0</v>
      </c>
      <c r="S14" s="378">
        <v>0</v>
      </c>
      <c r="T14" s="378">
        <v>0</v>
      </c>
      <c r="U14" s="378">
        <v>1789</v>
      </c>
      <c r="V14" s="378">
        <v>144</v>
      </c>
      <c r="W14" s="378">
        <v>0</v>
      </c>
      <c r="X14" s="378">
        <v>0</v>
      </c>
      <c r="Y14" s="378">
        <v>0</v>
      </c>
      <c r="Z14" s="378">
        <v>0</v>
      </c>
      <c r="AA14" s="378">
        <v>232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0</v>
      </c>
      <c r="AP14" s="378">
        <v>0</v>
      </c>
      <c r="AQ14" s="378">
        <v>0</v>
      </c>
      <c r="AR14" s="378">
        <v>336</v>
      </c>
      <c r="AS14" s="378">
        <v>0</v>
      </c>
      <c r="AT14" s="378">
        <v>0</v>
      </c>
      <c r="AU14" s="378">
        <v>0</v>
      </c>
      <c r="AV14" s="378">
        <v>0</v>
      </c>
      <c r="AW14" s="378">
        <v>608.20000000000005</v>
      </c>
    </row>
    <row r="15" spans="1:49" x14ac:dyDescent="0.3">
      <c r="A15" s="378" t="s">
        <v>226</v>
      </c>
      <c r="B15" s="403">
        <v>12</v>
      </c>
      <c r="C15" s="378">
        <v>22</v>
      </c>
      <c r="D15" s="378">
        <v>2</v>
      </c>
      <c r="E15" s="378">
        <v>3</v>
      </c>
      <c r="F15" s="378">
        <v>54.6</v>
      </c>
      <c r="G15" s="378">
        <v>0</v>
      </c>
      <c r="H15" s="378">
        <v>0</v>
      </c>
      <c r="I15" s="378">
        <v>0</v>
      </c>
      <c r="J15" s="378">
        <v>5.6</v>
      </c>
      <c r="K15" s="378">
        <v>12</v>
      </c>
      <c r="L15" s="378">
        <v>0</v>
      </c>
      <c r="M15" s="378">
        <v>0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37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22</v>
      </c>
      <c r="D16" s="378">
        <v>2</v>
      </c>
      <c r="E16" s="378">
        <v>4</v>
      </c>
      <c r="F16" s="378">
        <v>411.5</v>
      </c>
      <c r="G16" s="378">
        <v>0</v>
      </c>
      <c r="H16" s="378">
        <v>0</v>
      </c>
      <c r="I16" s="378">
        <v>0</v>
      </c>
      <c r="J16" s="378">
        <v>0</v>
      </c>
      <c r="K16" s="378">
        <v>212</v>
      </c>
      <c r="L16" s="378">
        <v>0</v>
      </c>
      <c r="M16" s="378">
        <v>0</v>
      </c>
      <c r="N16" s="378">
        <v>16</v>
      </c>
      <c r="O16" s="378">
        <v>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169.5</v>
      </c>
      <c r="V16" s="378">
        <v>13</v>
      </c>
      <c r="W16" s="378">
        <v>0</v>
      </c>
      <c r="X16" s="378">
        <v>0</v>
      </c>
      <c r="Y16" s="378">
        <v>0</v>
      </c>
      <c r="Z16" s="378">
        <v>0</v>
      </c>
      <c r="AA16" s="378">
        <v>1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22</v>
      </c>
      <c r="D17" s="378">
        <v>2</v>
      </c>
      <c r="E17" s="378">
        <v>5</v>
      </c>
      <c r="F17" s="378">
        <v>12</v>
      </c>
      <c r="G17" s="378">
        <v>12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22</v>
      </c>
      <c r="D18" s="378">
        <v>2</v>
      </c>
      <c r="E18" s="378">
        <v>6</v>
      </c>
      <c r="F18" s="378">
        <v>1486247</v>
      </c>
      <c r="G18" s="378">
        <v>4800</v>
      </c>
      <c r="H18" s="378">
        <v>0</v>
      </c>
      <c r="I18" s="378">
        <v>0</v>
      </c>
      <c r="J18" s="378">
        <v>13121</v>
      </c>
      <c r="K18" s="378">
        <v>681894</v>
      </c>
      <c r="L18" s="378">
        <v>0</v>
      </c>
      <c r="M18" s="378">
        <v>0</v>
      </c>
      <c r="N18" s="378">
        <v>55901</v>
      </c>
      <c r="O18" s="378">
        <v>0</v>
      </c>
      <c r="P18" s="378">
        <v>66354</v>
      </c>
      <c r="Q18" s="378">
        <v>107087</v>
      </c>
      <c r="R18" s="378">
        <v>0</v>
      </c>
      <c r="S18" s="378">
        <v>0</v>
      </c>
      <c r="T18" s="378">
        <v>0</v>
      </c>
      <c r="U18" s="378">
        <v>374501</v>
      </c>
      <c r="V18" s="378">
        <v>33802</v>
      </c>
      <c r="W18" s="378">
        <v>0</v>
      </c>
      <c r="X18" s="378">
        <v>0</v>
      </c>
      <c r="Y18" s="378">
        <v>0</v>
      </c>
      <c r="Z18" s="378">
        <v>0</v>
      </c>
      <c r="AA18" s="378">
        <v>35167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  <c r="AP18" s="378">
        <v>0</v>
      </c>
      <c r="AQ18" s="378">
        <v>0</v>
      </c>
      <c r="AR18" s="378">
        <v>33970</v>
      </c>
      <c r="AS18" s="378">
        <v>0</v>
      </c>
      <c r="AT18" s="378">
        <v>0</v>
      </c>
      <c r="AU18" s="378">
        <v>0</v>
      </c>
      <c r="AV18" s="378">
        <v>0</v>
      </c>
      <c r="AW18" s="378">
        <v>79650</v>
      </c>
    </row>
    <row r="19" spans="3:49" x14ac:dyDescent="0.3">
      <c r="C19" s="378">
        <v>22</v>
      </c>
      <c r="D19" s="378">
        <v>2</v>
      </c>
      <c r="E19" s="378">
        <v>9</v>
      </c>
      <c r="F19" s="378">
        <v>19427</v>
      </c>
      <c r="G19" s="378">
        <v>0</v>
      </c>
      <c r="H19" s="378">
        <v>0</v>
      </c>
      <c r="I19" s="378">
        <v>0</v>
      </c>
      <c r="J19" s="378">
        <v>0</v>
      </c>
      <c r="K19" s="378">
        <v>3100</v>
      </c>
      <c r="L19" s="378">
        <v>0</v>
      </c>
      <c r="M19" s="378">
        <v>0</v>
      </c>
      <c r="N19" s="378">
        <v>2500</v>
      </c>
      <c r="O19" s="378">
        <v>0</v>
      </c>
      <c r="P19" s="378">
        <v>0</v>
      </c>
      <c r="Q19" s="378">
        <v>0</v>
      </c>
      <c r="R19" s="378">
        <v>0</v>
      </c>
      <c r="S19" s="378">
        <v>0</v>
      </c>
      <c r="T19" s="378">
        <v>0</v>
      </c>
      <c r="U19" s="378">
        <v>6245</v>
      </c>
      <c r="V19" s="378">
        <v>2496</v>
      </c>
      <c r="W19" s="378">
        <v>0</v>
      </c>
      <c r="X19" s="378">
        <v>0</v>
      </c>
      <c r="Y19" s="378">
        <v>0</v>
      </c>
      <c r="Z19" s="378">
        <v>0</v>
      </c>
      <c r="AA19" s="378">
        <v>2496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590</v>
      </c>
      <c r="AS19" s="378">
        <v>0</v>
      </c>
      <c r="AT19" s="378">
        <v>0</v>
      </c>
      <c r="AU19" s="378">
        <v>0</v>
      </c>
      <c r="AV19" s="378">
        <v>0</v>
      </c>
      <c r="AW19" s="378">
        <v>2000</v>
      </c>
    </row>
    <row r="20" spans="3:49" x14ac:dyDescent="0.3">
      <c r="C20" s="378">
        <v>22</v>
      </c>
      <c r="D20" s="378">
        <v>2</v>
      </c>
      <c r="E20" s="378">
        <v>11</v>
      </c>
      <c r="F20" s="378">
        <v>3956.7430025445292</v>
      </c>
      <c r="G20" s="378">
        <v>0</v>
      </c>
      <c r="H20" s="378">
        <v>0</v>
      </c>
      <c r="I20" s="378">
        <v>0</v>
      </c>
      <c r="J20" s="378">
        <v>2290.0763358778627</v>
      </c>
      <c r="K20" s="378">
        <v>0</v>
      </c>
      <c r="L20" s="378">
        <v>0</v>
      </c>
      <c r="M20" s="378">
        <v>0</v>
      </c>
      <c r="N20" s="378">
        <v>0</v>
      </c>
      <c r="O20" s="378">
        <v>1666.6666666666667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22</v>
      </c>
      <c r="D21" s="378">
        <v>3</v>
      </c>
      <c r="E21" s="378">
        <v>1</v>
      </c>
      <c r="F21" s="378">
        <v>37.450000000000003</v>
      </c>
      <c r="G21" s="378">
        <v>0</v>
      </c>
      <c r="H21" s="378">
        <v>0</v>
      </c>
      <c r="I21" s="378">
        <v>0</v>
      </c>
      <c r="J21" s="378">
        <v>0.3</v>
      </c>
      <c r="K21" s="378">
        <v>9.75</v>
      </c>
      <c r="L21" s="378">
        <v>0</v>
      </c>
      <c r="M21" s="378">
        <v>0</v>
      </c>
      <c r="N21" s="378">
        <v>1</v>
      </c>
      <c r="O21" s="378">
        <v>0</v>
      </c>
      <c r="P21" s="378">
        <v>2</v>
      </c>
      <c r="Q21" s="378">
        <v>3</v>
      </c>
      <c r="R21" s="378">
        <v>0</v>
      </c>
      <c r="S21" s="378">
        <v>0</v>
      </c>
      <c r="T21" s="378">
        <v>0</v>
      </c>
      <c r="U21" s="378">
        <v>12.5</v>
      </c>
      <c r="V21" s="378">
        <v>1</v>
      </c>
      <c r="W21" s="378">
        <v>0</v>
      </c>
      <c r="X21" s="378">
        <v>0</v>
      </c>
      <c r="Y21" s="378">
        <v>0</v>
      </c>
      <c r="Z21" s="378">
        <v>0</v>
      </c>
      <c r="AA21" s="378">
        <v>2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0</v>
      </c>
      <c r="AP21" s="378">
        <v>0</v>
      </c>
      <c r="AQ21" s="378">
        <v>0</v>
      </c>
      <c r="AR21" s="378">
        <v>2</v>
      </c>
      <c r="AS21" s="378">
        <v>0</v>
      </c>
      <c r="AT21" s="378">
        <v>0</v>
      </c>
      <c r="AU21" s="378">
        <v>0</v>
      </c>
      <c r="AV21" s="378">
        <v>0</v>
      </c>
      <c r="AW21" s="378">
        <v>3.9</v>
      </c>
    </row>
    <row r="22" spans="3:49" x14ac:dyDescent="0.3">
      <c r="C22" s="378">
        <v>22</v>
      </c>
      <c r="D22" s="378">
        <v>3</v>
      </c>
      <c r="E22" s="378">
        <v>2</v>
      </c>
      <c r="F22" s="378">
        <v>6265.3</v>
      </c>
      <c r="G22" s="378">
        <v>0</v>
      </c>
      <c r="H22" s="378">
        <v>0</v>
      </c>
      <c r="I22" s="378">
        <v>0</v>
      </c>
      <c r="J22" s="378">
        <v>47.2</v>
      </c>
      <c r="K22" s="378">
        <v>1634</v>
      </c>
      <c r="L22" s="378">
        <v>0</v>
      </c>
      <c r="M22" s="378">
        <v>0</v>
      </c>
      <c r="N22" s="378">
        <v>152</v>
      </c>
      <c r="O22" s="378">
        <v>0</v>
      </c>
      <c r="P22" s="378">
        <v>338.75</v>
      </c>
      <c r="Q22" s="378">
        <v>559.75</v>
      </c>
      <c r="R22" s="378">
        <v>0</v>
      </c>
      <c r="S22" s="378">
        <v>0</v>
      </c>
      <c r="T22" s="378">
        <v>0</v>
      </c>
      <c r="U22" s="378">
        <v>2044</v>
      </c>
      <c r="V22" s="378">
        <v>168</v>
      </c>
      <c r="W22" s="378">
        <v>0</v>
      </c>
      <c r="X22" s="378">
        <v>0</v>
      </c>
      <c r="Y22" s="378">
        <v>0</v>
      </c>
      <c r="Z22" s="378">
        <v>0</v>
      </c>
      <c r="AA22" s="378">
        <v>344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368</v>
      </c>
      <c r="AS22" s="378">
        <v>0</v>
      </c>
      <c r="AT22" s="378">
        <v>0</v>
      </c>
      <c r="AU22" s="378">
        <v>0</v>
      </c>
      <c r="AV22" s="378">
        <v>0</v>
      </c>
      <c r="AW22" s="378">
        <v>609.6</v>
      </c>
    </row>
    <row r="23" spans="3:49" x14ac:dyDescent="0.3">
      <c r="C23" s="378">
        <v>22</v>
      </c>
      <c r="D23" s="378">
        <v>3</v>
      </c>
      <c r="E23" s="378">
        <v>3</v>
      </c>
      <c r="F23" s="378">
        <v>35.299999999999997</v>
      </c>
      <c r="G23" s="378">
        <v>0</v>
      </c>
      <c r="H23" s="378">
        <v>0</v>
      </c>
      <c r="I23" s="378">
        <v>0</v>
      </c>
      <c r="J23" s="378">
        <v>8.8000000000000007</v>
      </c>
      <c r="K23" s="378">
        <v>12</v>
      </c>
      <c r="L23" s="378">
        <v>0</v>
      </c>
      <c r="M23" s="378">
        <v>0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14.5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22</v>
      </c>
      <c r="D24" s="378">
        <v>3</v>
      </c>
      <c r="E24" s="378">
        <v>4</v>
      </c>
      <c r="F24" s="378">
        <v>437.5</v>
      </c>
      <c r="G24" s="378">
        <v>0</v>
      </c>
      <c r="H24" s="378">
        <v>0</v>
      </c>
      <c r="I24" s="378">
        <v>0</v>
      </c>
      <c r="J24" s="378">
        <v>0</v>
      </c>
      <c r="K24" s="378">
        <v>218</v>
      </c>
      <c r="L24" s="378">
        <v>0</v>
      </c>
      <c r="M24" s="378">
        <v>0</v>
      </c>
      <c r="N24" s="378">
        <v>5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185</v>
      </c>
      <c r="V24" s="378">
        <v>10.5</v>
      </c>
      <c r="W24" s="378">
        <v>0</v>
      </c>
      <c r="X24" s="378">
        <v>0</v>
      </c>
      <c r="Y24" s="378">
        <v>0</v>
      </c>
      <c r="Z24" s="378">
        <v>0</v>
      </c>
      <c r="AA24" s="378">
        <v>19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  <c r="AP24" s="378">
        <v>0</v>
      </c>
      <c r="AQ24" s="378">
        <v>0</v>
      </c>
      <c r="AR24" s="378">
        <v>0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22</v>
      </c>
      <c r="D25" s="378">
        <v>3</v>
      </c>
      <c r="E25" s="378">
        <v>5</v>
      </c>
      <c r="F25" s="378">
        <v>12</v>
      </c>
      <c r="G25" s="378">
        <v>12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22</v>
      </c>
      <c r="D26" s="378">
        <v>3</v>
      </c>
      <c r="E26" s="378">
        <v>6</v>
      </c>
      <c r="F26" s="378">
        <v>1519241</v>
      </c>
      <c r="G26" s="378">
        <v>4800</v>
      </c>
      <c r="H26" s="378">
        <v>0</v>
      </c>
      <c r="I26" s="378">
        <v>0</v>
      </c>
      <c r="J26" s="378">
        <v>13927</v>
      </c>
      <c r="K26" s="378">
        <v>680141</v>
      </c>
      <c r="L26" s="378">
        <v>0</v>
      </c>
      <c r="M26" s="378">
        <v>0</v>
      </c>
      <c r="N26" s="378">
        <v>49825</v>
      </c>
      <c r="O26" s="378">
        <v>0</v>
      </c>
      <c r="P26" s="378">
        <v>72329</v>
      </c>
      <c r="Q26" s="378">
        <v>113561</v>
      </c>
      <c r="R26" s="378">
        <v>0</v>
      </c>
      <c r="S26" s="378">
        <v>0</v>
      </c>
      <c r="T26" s="378">
        <v>0</v>
      </c>
      <c r="U26" s="378">
        <v>399278</v>
      </c>
      <c r="V26" s="378">
        <v>30738</v>
      </c>
      <c r="W26" s="378">
        <v>0</v>
      </c>
      <c r="X26" s="378">
        <v>0</v>
      </c>
      <c r="Y26" s="378">
        <v>0</v>
      </c>
      <c r="Z26" s="378">
        <v>0</v>
      </c>
      <c r="AA26" s="378">
        <v>45923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0</v>
      </c>
      <c r="AP26" s="378">
        <v>0</v>
      </c>
      <c r="AQ26" s="378">
        <v>0</v>
      </c>
      <c r="AR26" s="378">
        <v>33380</v>
      </c>
      <c r="AS26" s="378">
        <v>0</v>
      </c>
      <c r="AT26" s="378">
        <v>0</v>
      </c>
      <c r="AU26" s="378">
        <v>0</v>
      </c>
      <c r="AV26" s="378">
        <v>0</v>
      </c>
      <c r="AW26" s="378">
        <v>75339</v>
      </c>
    </row>
    <row r="27" spans="3:49" x14ac:dyDescent="0.3">
      <c r="C27" s="378">
        <v>22</v>
      </c>
      <c r="D27" s="378">
        <v>3</v>
      </c>
      <c r="E27" s="378">
        <v>9</v>
      </c>
      <c r="F27" s="378">
        <v>3540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  <c r="L27" s="378">
        <v>0</v>
      </c>
      <c r="M27" s="378">
        <v>0</v>
      </c>
      <c r="N27" s="378">
        <v>0</v>
      </c>
      <c r="O27" s="378">
        <v>0</v>
      </c>
      <c r="P27" s="378">
        <v>0</v>
      </c>
      <c r="Q27" s="378">
        <v>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590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2950</v>
      </c>
    </row>
    <row r="28" spans="3:49" x14ac:dyDescent="0.3">
      <c r="C28" s="378">
        <v>22</v>
      </c>
      <c r="D28" s="378">
        <v>3</v>
      </c>
      <c r="E28" s="378">
        <v>10</v>
      </c>
      <c r="F28" s="378">
        <v>6310</v>
      </c>
      <c r="G28" s="378">
        <v>0</v>
      </c>
      <c r="H28" s="378">
        <v>0</v>
      </c>
      <c r="I28" s="378">
        <v>0</v>
      </c>
      <c r="J28" s="378">
        <v>110</v>
      </c>
      <c r="K28" s="378">
        <v>0</v>
      </c>
      <c r="L28" s="378">
        <v>0</v>
      </c>
      <c r="M28" s="378">
        <v>0</v>
      </c>
      <c r="N28" s="378">
        <v>0</v>
      </c>
      <c r="O28" s="378">
        <v>6200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22</v>
      </c>
      <c r="D29" s="378">
        <v>3</v>
      </c>
      <c r="E29" s="378">
        <v>11</v>
      </c>
      <c r="F29" s="378">
        <v>3956.7430025445292</v>
      </c>
      <c r="G29" s="378">
        <v>0</v>
      </c>
      <c r="H29" s="378">
        <v>0</v>
      </c>
      <c r="I29" s="378">
        <v>0</v>
      </c>
      <c r="J29" s="378">
        <v>2290.0763358778627</v>
      </c>
      <c r="K29" s="378">
        <v>0</v>
      </c>
      <c r="L29" s="378">
        <v>0</v>
      </c>
      <c r="M29" s="378">
        <v>0</v>
      </c>
      <c r="N29" s="378">
        <v>0</v>
      </c>
      <c r="O29" s="378">
        <v>1666.6666666666667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22</v>
      </c>
      <c r="D30" s="378">
        <v>4</v>
      </c>
      <c r="E30" s="378">
        <v>1</v>
      </c>
      <c r="F30" s="378">
        <v>36.65</v>
      </c>
      <c r="G30" s="378">
        <v>0</v>
      </c>
      <c r="H30" s="378">
        <v>0</v>
      </c>
      <c r="I30" s="378">
        <v>0</v>
      </c>
      <c r="J30" s="378">
        <v>0.3</v>
      </c>
      <c r="K30" s="378">
        <v>8.9499999999999993</v>
      </c>
      <c r="L30" s="378">
        <v>0</v>
      </c>
      <c r="M30" s="378">
        <v>0</v>
      </c>
      <c r="N30" s="378">
        <v>1</v>
      </c>
      <c r="O30" s="378">
        <v>0</v>
      </c>
      <c r="P30" s="378">
        <v>2</v>
      </c>
      <c r="Q30" s="378">
        <v>3</v>
      </c>
      <c r="R30" s="378">
        <v>0</v>
      </c>
      <c r="S30" s="378">
        <v>0</v>
      </c>
      <c r="T30" s="378">
        <v>0</v>
      </c>
      <c r="U30" s="378">
        <v>12.5</v>
      </c>
      <c r="V30" s="378">
        <v>1</v>
      </c>
      <c r="W30" s="378">
        <v>0</v>
      </c>
      <c r="X30" s="378">
        <v>0</v>
      </c>
      <c r="Y30" s="378">
        <v>0</v>
      </c>
      <c r="Z30" s="378">
        <v>0</v>
      </c>
      <c r="AA30" s="378">
        <v>2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0</v>
      </c>
      <c r="AP30" s="378">
        <v>0</v>
      </c>
      <c r="AQ30" s="378">
        <v>0</v>
      </c>
      <c r="AR30" s="378">
        <v>2</v>
      </c>
      <c r="AS30" s="378">
        <v>0</v>
      </c>
      <c r="AT30" s="378">
        <v>0</v>
      </c>
      <c r="AU30" s="378">
        <v>0</v>
      </c>
      <c r="AV30" s="378">
        <v>0</v>
      </c>
      <c r="AW30" s="378">
        <v>3.9</v>
      </c>
    </row>
    <row r="31" spans="3:49" x14ac:dyDescent="0.3">
      <c r="C31" s="378">
        <v>22</v>
      </c>
      <c r="D31" s="378">
        <v>4</v>
      </c>
      <c r="E31" s="378">
        <v>2</v>
      </c>
      <c r="F31" s="378">
        <v>5986.05</v>
      </c>
      <c r="G31" s="378">
        <v>0</v>
      </c>
      <c r="H31" s="378">
        <v>0</v>
      </c>
      <c r="I31" s="378">
        <v>0</v>
      </c>
      <c r="J31" s="378">
        <v>50.4</v>
      </c>
      <c r="K31" s="378">
        <v>1448.6</v>
      </c>
      <c r="L31" s="378">
        <v>0</v>
      </c>
      <c r="M31" s="378">
        <v>0</v>
      </c>
      <c r="N31" s="378">
        <v>160</v>
      </c>
      <c r="O31" s="378">
        <v>0</v>
      </c>
      <c r="P31" s="378">
        <v>357.75</v>
      </c>
      <c r="Q31" s="378">
        <v>499.5</v>
      </c>
      <c r="R31" s="378">
        <v>0</v>
      </c>
      <c r="S31" s="378">
        <v>0</v>
      </c>
      <c r="T31" s="378">
        <v>0</v>
      </c>
      <c r="U31" s="378">
        <v>2021</v>
      </c>
      <c r="V31" s="378">
        <v>168</v>
      </c>
      <c r="W31" s="378">
        <v>0</v>
      </c>
      <c r="X31" s="378">
        <v>0</v>
      </c>
      <c r="Y31" s="378">
        <v>0</v>
      </c>
      <c r="Z31" s="378">
        <v>0</v>
      </c>
      <c r="AA31" s="378">
        <v>332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0</v>
      </c>
      <c r="AP31" s="378">
        <v>0</v>
      </c>
      <c r="AQ31" s="378">
        <v>0</v>
      </c>
      <c r="AR31" s="378">
        <v>336</v>
      </c>
      <c r="AS31" s="378">
        <v>0</v>
      </c>
      <c r="AT31" s="378">
        <v>0</v>
      </c>
      <c r="AU31" s="378">
        <v>0</v>
      </c>
      <c r="AV31" s="378">
        <v>0</v>
      </c>
      <c r="AW31" s="378">
        <v>612.79999999999995</v>
      </c>
    </row>
    <row r="32" spans="3:49" x14ac:dyDescent="0.3">
      <c r="C32" s="378">
        <v>22</v>
      </c>
      <c r="D32" s="378">
        <v>4</v>
      </c>
      <c r="E32" s="378">
        <v>3</v>
      </c>
      <c r="F32" s="378">
        <v>34</v>
      </c>
      <c r="G32" s="378">
        <v>0</v>
      </c>
      <c r="H32" s="378">
        <v>0</v>
      </c>
      <c r="I32" s="378">
        <v>0</v>
      </c>
      <c r="J32" s="378">
        <v>5.6</v>
      </c>
      <c r="K32" s="378">
        <v>28.4</v>
      </c>
      <c r="L32" s="378">
        <v>0</v>
      </c>
      <c r="M32" s="378">
        <v>0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0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  <row r="33" spans="3:49" x14ac:dyDescent="0.3">
      <c r="C33" s="378">
        <v>22</v>
      </c>
      <c r="D33" s="378">
        <v>4</v>
      </c>
      <c r="E33" s="378">
        <v>4</v>
      </c>
      <c r="F33" s="378">
        <v>511</v>
      </c>
      <c r="G33" s="378">
        <v>0</v>
      </c>
      <c r="H33" s="378">
        <v>0</v>
      </c>
      <c r="I33" s="378">
        <v>0</v>
      </c>
      <c r="J33" s="378">
        <v>0</v>
      </c>
      <c r="K33" s="378">
        <v>228</v>
      </c>
      <c r="L33" s="378">
        <v>0</v>
      </c>
      <c r="M33" s="378">
        <v>0</v>
      </c>
      <c r="N33" s="378">
        <v>25</v>
      </c>
      <c r="O33" s="378">
        <v>0</v>
      </c>
      <c r="P33" s="378">
        <v>0</v>
      </c>
      <c r="Q33" s="378">
        <v>0</v>
      </c>
      <c r="R33" s="378">
        <v>0</v>
      </c>
      <c r="S33" s="378">
        <v>0</v>
      </c>
      <c r="T33" s="378">
        <v>0</v>
      </c>
      <c r="U33" s="378">
        <v>230</v>
      </c>
      <c r="V33" s="378">
        <v>12.5</v>
      </c>
      <c r="W33" s="378">
        <v>0</v>
      </c>
      <c r="X33" s="378">
        <v>0</v>
      </c>
      <c r="Y33" s="378">
        <v>0</v>
      </c>
      <c r="Z33" s="378">
        <v>0</v>
      </c>
      <c r="AA33" s="378">
        <v>15.5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0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22</v>
      </c>
      <c r="D34" s="378">
        <v>4</v>
      </c>
      <c r="E34" s="378">
        <v>5</v>
      </c>
      <c r="F34" s="378">
        <v>24</v>
      </c>
      <c r="G34" s="378">
        <v>24</v>
      </c>
      <c r="H34" s="378">
        <v>0</v>
      </c>
      <c r="I34" s="378">
        <v>0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  <c r="AP34" s="378">
        <v>0</v>
      </c>
      <c r="AQ34" s="378">
        <v>0</v>
      </c>
      <c r="AR34" s="378">
        <v>0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</row>
    <row r="35" spans="3:49" x14ac:dyDescent="0.3">
      <c r="C35" s="378">
        <v>22</v>
      </c>
      <c r="D35" s="378">
        <v>4</v>
      </c>
      <c r="E35" s="378">
        <v>6</v>
      </c>
      <c r="F35" s="378">
        <v>1561603</v>
      </c>
      <c r="G35" s="378">
        <v>9600</v>
      </c>
      <c r="H35" s="378">
        <v>0</v>
      </c>
      <c r="I35" s="378">
        <v>0</v>
      </c>
      <c r="J35" s="378">
        <v>13135</v>
      </c>
      <c r="K35" s="378">
        <v>675648</v>
      </c>
      <c r="L35" s="378">
        <v>0</v>
      </c>
      <c r="M35" s="378">
        <v>0</v>
      </c>
      <c r="N35" s="378">
        <v>71890</v>
      </c>
      <c r="O35" s="378">
        <v>0</v>
      </c>
      <c r="P35" s="378">
        <v>71482</v>
      </c>
      <c r="Q35" s="378">
        <v>111658</v>
      </c>
      <c r="R35" s="378">
        <v>0</v>
      </c>
      <c r="S35" s="378">
        <v>0</v>
      </c>
      <c r="T35" s="378">
        <v>0</v>
      </c>
      <c r="U35" s="378">
        <v>413340</v>
      </c>
      <c r="V35" s="378">
        <v>31390</v>
      </c>
      <c r="W35" s="378">
        <v>0</v>
      </c>
      <c r="X35" s="378">
        <v>0</v>
      </c>
      <c r="Y35" s="378">
        <v>0</v>
      </c>
      <c r="Z35" s="378">
        <v>0</v>
      </c>
      <c r="AA35" s="378">
        <v>45663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0</v>
      </c>
      <c r="AP35" s="378">
        <v>0</v>
      </c>
      <c r="AQ35" s="378">
        <v>0</v>
      </c>
      <c r="AR35" s="378">
        <v>33970</v>
      </c>
      <c r="AS35" s="378">
        <v>0</v>
      </c>
      <c r="AT35" s="378">
        <v>0</v>
      </c>
      <c r="AU35" s="378">
        <v>0</v>
      </c>
      <c r="AV35" s="378">
        <v>0</v>
      </c>
      <c r="AW35" s="378">
        <v>83827</v>
      </c>
    </row>
    <row r="36" spans="3:49" x14ac:dyDescent="0.3">
      <c r="C36" s="378">
        <v>22</v>
      </c>
      <c r="D36" s="378">
        <v>4</v>
      </c>
      <c r="E36" s="378">
        <v>9</v>
      </c>
      <c r="F36" s="378">
        <v>24040</v>
      </c>
      <c r="G36" s="378">
        <v>0</v>
      </c>
      <c r="H36" s="378">
        <v>0</v>
      </c>
      <c r="I36" s="378">
        <v>0</v>
      </c>
      <c r="J36" s="378">
        <v>0</v>
      </c>
      <c r="K36" s="378">
        <v>0</v>
      </c>
      <c r="L36" s="378">
        <v>0</v>
      </c>
      <c r="M36" s="378">
        <v>0</v>
      </c>
      <c r="N36" s="378">
        <v>10000</v>
      </c>
      <c r="O36" s="378">
        <v>0</v>
      </c>
      <c r="P36" s="378">
        <v>3000</v>
      </c>
      <c r="Q36" s="378">
        <v>3000</v>
      </c>
      <c r="R36" s="378">
        <v>0</v>
      </c>
      <c r="S36" s="378">
        <v>0</v>
      </c>
      <c r="T36" s="378">
        <v>0</v>
      </c>
      <c r="U36" s="378">
        <v>2950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590</v>
      </c>
      <c r="AS36" s="378">
        <v>0</v>
      </c>
      <c r="AT36" s="378">
        <v>0</v>
      </c>
      <c r="AU36" s="378">
        <v>0</v>
      </c>
      <c r="AV36" s="378">
        <v>0</v>
      </c>
      <c r="AW36" s="378">
        <v>4500</v>
      </c>
    </row>
    <row r="37" spans="3:49" x14ac:dyDescent="0.3">
      <c r="C37" s="378">
        <v>22</v>
      </c>
      <c r="D37" s="378">
        <v>4</v>
      </c>
      <c r="E37" s="378">
        <v>10</v>
      </c>
      <c r="F37" s="378">
        <v>600</v>
      </c>
      <c r="G37" s="378">
        <v>0</v>
      </c>
      <c r="H37" s="378">
        <v>0</v>
      </c>
      <c r="I37" s="378">
        <v>0</v>
      </c>
      <c r="J37" s="378">
        <v>0</v>
      </c>
      <c r="K37" s="378">
        <v>0</v>
      </c>
      <c r="L37" s="378">
        <v>0</v>
      </c>
      <c r="M37" s="378">
        <v>0</v>
      </c>
      <c r="N37" s="378">
        <v>0</v>
      </c>
      <c r="O37" s="378">
        <v>600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  <row r="38" spans="3:49" x14ac:dyDescent="0.3">
      <c r="C38" s="378">
        <v>22</v>
      </c>
      <c r="D38" s="378">
        <v>4</v>
      </c>
      <c r="E38" s="378">
        <v>11</v>
      </c>
      <c r="F38" s="378">
        <v>3956.7430025445292</v>
      </c>
      <c r="G38" s="378">
        <v>0</v>
      </c>
      <c r="H38" s="378">
        <v>0</v>
      </c>
      <c r="I38" s="378">
        <v>0</v>
      </c>
      <c r="J38" s="378">
        <v>2290.0763358778627</v>
      </c>
      <c r="K38" s="378">
        <v>0</v>
      </c>
      <c r="L38" s="378">
        <v>0</v>
      </c>
      <c r="M38" s="378">
        <v>0</v>
      </c>
      <c r="N38" s="378">
        <v>0</v>
      </c>
      <c r="O38" s="378">
        <v>1666.6666666666667</v>
      </c>
      <c r="P38" s="378">
        <v>0</v>
      </c>
      <c r="Q38" s="378">
        <v>0</v>
      </c>
      <c r="R38" s="378">
        <v>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0</v>
      </c>
      <c r="AN38" s="378">
        <v>0</v>
      </c>
      <c r="AO38" s="378">
        <v>0</v>
      </c>
      <c r="AP38" s="378">
        <v>0</v>
      </c>
      <c r="AQ38" s="378">
        <v>0</v>
      </c>
      <c r="AR38" s="378">
        <v>0</v>
      </c>
      <c r="AS38" s="378">
        <v>0</v>
      </c>
      <c r="AT38" s="378">
        <v>0</v>
      </c>
      <c r="AU38" s="378">
        <v>0</v>
      </c>
      <c r="AV38" s="378">
        <v>0</v>
      </c>
      <c r="AW38" s="378">
        <v>0</v>
      </c>
    </row>
    <row r="39" spans="3:49" x14ac:dyDescent="0.3">
      <c r="C39" s="378">
        <v>22</v>
      </c>
      <c r="D39" s="378">
        <v>5</v>
      </c>
      <c r="E39" s="378">
        <v>1</v>
      </c>
      <c r="F39" s="378">
        <v>36.65</v>
      </c>
      <c r="G39" s="378">
        <v>0</v>
      </c>
      <c r="H39" s="378">
        <v>0</v>
      </c>
      <c r="I39" s="378">
        <v>0</v>
      </c>
      <c r="J39" s="378">
        <v>0.3</v>
      </c>
      <c r="K39" s="378">
        <v>8.9499999999999993</v>
      </c>
      <c r="L39" s="378">
        <v>0</v>
      </c>
      <c r="M39" s="378">
        <v>0</v>
      </c>
      <c r="N39" s="378">
        <v>1</v>
      </c>
      <c r="O39" s="378">
        <v>0</v>
      </c>
      <c r="P39" s="378">
        <v>2</v>
      </c>
      <c r="Q39" s="378">
        <v>3</v>
      </c>
      <c r="R39" s="378">
        <v>0</v>
      </c>
      <c r="S39" s="378">
        <v>0</v>
      </c>
      <c r="T39" s="378">
        <v>0</v>
      </c>
      <c r="U39" s="378">
        <v>12.5</v>
      </c>
      <c r="V39" s="378">
        <v>1</v>
      </c>
      <c r="W39" s="378">
        <v>0</v>
      </c>
      <c r="X39" s="378">
        <v>0</v>
      </c>
      <c r="Y39" s="378">
        <v>0</v>
      </c>
      <c r="Z39" s="378">
        <v>0</v>
      </c>
      <c r="AA39" s="378">
        <v>2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0</v>
      </c>
      <c r="AN39" s="378">
        <v>0</v>
      </c>
      <c r="AO39" s="378">
        <v>0</v>
      </c>
      <c r="AP39" s="378">
        <v>0</v>
      </c>
      <c r="AQ39" s="378">
        <v>0</v>
      </c>
      <c r="AR39" s="378">
        <v>2</v>
      </c>
      <c r="AS39" s="378">
        <v>0</v>
      </c>
      <c r="AT39" s="378">
        <v>0</v>
      </c>
      <c r="AU39" s="378">
        <v>0</v>
      </c>
      <c r="AV39" s="378">
        <v>0</v>
      </c>
      <c r="AW39" s="378">
        <v>3.9</v>
      </c>
    </row>
    <row r="40" spans="3:49" x14ac:dyDescent="0.3">
      <c r="C40" s="378">
        <v>22</v>
      </c>
      <c r="D40" s="378">
        <v>5</v>
      </c>
      <c r="E40" s="378">
        <v>2</v>
      </c>
      <c r="F40" s="378">
        <v>5949.75</v>
      </c>
      <c r="G40" s="378">
        <v>0</v>
      </c>
      <c r="H40" s="378">
        <v>0</v>
      </c>
      <c r="I40" s="378">
        <v>0</v>
      </c>
      <c r="J40" s="378">
        <v>40.799999999999997</v>
      </c>
      <c r="K40" s="378">
        <v>1515.2</v>
      </c>
      <c r="L40" s="378">
        <v>0</v>
      </c>
      <c r="M40" s="378">
        <v>0</v>
      </c>
      <c r="N40" s="378">
        <v>176</v>
      </c>
      <c r="O40" s="378">
        <v>0</v>
      </c>
      <c r="P40" s="378">
        <v>355</v>
      </c>
      <c r="Q40" s="378">
        <v>523.75</v>
      </c>
      <c r="R40" s="378">
        <v>0</v>
      </c>
      <c r="S40" s="378">
        <v>0</v>
      </c>
      <c r="T40" s="378">
        <v>0</v>
      </c>
      <c r="U40" s="378">
        <v>1940</v>
      </c>
      <c r="V40" s="378">
        <v>168</v>
      </c>
      <c r="W40" s="378">
        <v>0</v>
      </c>
      <c r="X40" s="378">
        <v>0</v>
      </c>
      <c r="Y40" s="378">
        <v>0</v>
      </c>
      <c r="Z40" s="378">
        <v>0</v>
      </c>
      <c r="AA40" s="378">
        <v>248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328</v>
      </c>
      <c r="AS40" s="378">
        <v>0</v>
      </c>
      <c r="AT40" s="378">
        <v>0</v>
      </c>
      <c r="AU40" s="378">
        <v>0</v>
      </c>
      <c r="AV40" s="378">
        <v>0</v>
      </c>
      <c r="AW40" s="378">
        <v>655</v>
      </c>
    </row>
    <row r="41" spans="3:49" x14ac:dyDescent="0.3">
      <c r="C41" s="378">
        <v>22</v>
      </c>
      <c r="D41" s="378">
        <v>5</v>
      </c>
      <c r="E41" s="378">
        <v>3</v>
      </c>
      <c r="F41" s="378">
        <v>39.299999999999997</v>
      </c>
      <c r="G41" s="378">
        <v>0</v>
      </c>
      <c r="H41" s="378">
        <v>0</v>
      </c>
      <c r="I41" s="378">
        <v>0</v>
      </c>
      <c r="J41" s="378">
        <v>0</v>
      </c>
      <c r="K41" s="378">
        <v>36.799999999999997</v>
      </c>
      <c r="L41" s="378">
        <v>0</v>
      </c>
      <c r="M41" s="378">
        <v>0</v>
      </c>
      <c r="N41" s="378">
        <v>0</v>
      </c>
      <c r="O41" s="378">
        <v>0</v>
      </c>
      <c r="P41" s="378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2.5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0</v>
      </c>
      <c r="AN41" s="378">
        <v>0</v>
      </c>
      <c r="AO41" s="378">
        <v>0</v>
      </c>
      <c r="AP41" s="378">
        <v>0</v>
      </c>
      <c r="AQ41" s="378">
        <v>0</v>
      </c>
      <c r="AR41" s="378">
        <v>0</v>
      </c>
      <c r="AS41" s="378">
        <v>0</v>
      </c>
      <c r="AT41" s="378">
        <v>0</v>
      </c>
      <c r="AU41" s="378">
        <v>0</v>
      </c>
      <c r="AV41" s="378">
        <v>0</v>
      </c>
      <c r="AW41" s="378">
        <v>0</v>
      </c>
    </row>
    <row r="42" spans="3:49" x14ac:dyDescent="0.3">
      <c r="C42" s="378">
        <v>22</v>
      </c>
      <c r="D42" s="378">
        <v>5</v>
      </c>
      <c r="E42" s="378">
        <v>4</v>
      </c>
      <c r="F42" s="378">
        <v>425.5</v>
      </c>
      <c r="G42" s="378">
        <v>0</v>
      </c>
      <c r="H42" s="378">
        <v>0</v>
      </c>
      <c r="I42" s="378">
        <v>0</v>
      </c>
      <c r="J42" s="378">
        <v>0</v>
      </c>
      <c r="K42" s="378">
        <v>216</v>
      </c>
      <c r="L42" s="378">
        <v>0</v>
      </c>
      <c r="M42" s="378">
        <v>0</v>
      </c>
      <c r="N42" s="378">
        <v>15</v>
      </c>
      <c r="O42" s="378">
        <v>0</v>
      </c>
      <c r="P42" s="378">
        <v>0</v>
      </c>
      <c r="Q42" s="378">
        <v>0</v>
      </c>
      <c r="R42" s="378">
        <v>0</v>
      </c>
      <c r="S42" s="378">
        <v>0</v>
      </c>
      <c r="T42" s="378">
        <v>0</v>
      </c>
      <c r="U42" s="378">
        <v>177.5</v>
      </c>
      <c r="V42" s="378">
        <v>12</v>
      </c>
      <c r="W42" s="378">
        <v>0</v>
      </c>
      <c r="X42" s="378">
        <v>0</v>
      </c>
      <c r="Y42" s="378">
        <v>0</v>
      </c>
      <c r="Z42" s="378">
        <v>0</v>
      </c>
      <c r="AA42" s="378">
        <v>5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0</v>
      </c>
      <c r="AN42" s="378">
        <v>0</v>
      </c>
      <c r="AO42" s="378">
        <v>0</v>
      </c>
      <c r="AP42" s="378">
        <v>0</v>
      </c>
      <c r="AQ42" s="378">
        <v>0</v>
      </c>
      <c r="AR42" s="378">
        <v>0</v>
      </c>
      <c r="AS42" s="378">
        <v>0</v>
      </c>
      <c r="AT42" s="378">
        <v>0</v>
      </c>
      <c r="AU42" s="378">
        <v>0</v>
      </c>
      <c r="AV42" s="378">
        <v>0</v>
      </c>
      <c r="AW42" s="378">
        <v>0</v>
      </c>
    </row>
    <row r="43" spans="3:49" x14ac:dyDescent="0.3">
      <c r="C43" s="378">
        <v>22</v>
      </c>
      <c r="D43" s="378">
        <v>5</v>
      </c>
      <c r="E43" s="378">
        <v>5</v>
      </c>
      <c r="F43" s="378">
        <v>12</v>
      </c>
      <c r="G43" s="378">
        <v>12</v>
      </c>
      <c r="H43" s="378">
        <v>0</v>
      </c>
      <c r="I43" s="378">
        <v>0</v>
      </c>
      <c r="J43" s="378">
        <v>0</v>
      </c>
      <c r="K43" s="378">
        <v>0</v>
      </c>
      <c r="L43" s="378">
        <v>0</v>
      </c>
      <c r="M43" s="378">
        <v>0</v>
      </c>
      <c r="N43" s="378">
        <v>0</v>
      </c>
      <c r="O43" s="378">
        <v>0</v>
      </c>
      <c r="P43" s="378">
        <v>0</v>
      </c>
      <c r="Q43" s="378">
        <v>0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0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0</v>
      </c>
      <c r="AP43" s="378">
        <v>0</v>
      </c>
      <c r="AQ43" s="378">
        <v>0</v>
      </c>
      <c r="AR43" s="378">
        <v>0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  <row r="44" spans="3:49" x14ac:dyDescent="0.3">
      <c r="C44" s="378">
        <v>22</v>
      </c>
      <c r="D44" s="378">
        <v>5</v>
      </c>
      <c r="E44" s="378">
        <v>6</v>
      </c>
      <c r="F44" s="378">
        <v>1516158</v>
      </c>
      <c r="G44" s="378">
        <v>4800</v>
      </c>
      <c r="H44" s="378">
        <v>0</v>
      </c>
      <c r="I44" s="378">
        <v>0</v>
      </c>
      <c r="J44" s="378">
        <v>11516</v>
      </c>
      <c r="K44" s="378">
        <v>662376</v>
      </c>
      <c r="L44" s="378">
        <v>0</v>
      </c>
      <c r="M44" s="378">
        <v>0</v>
      </c>
      <c r="N44" s="378">
        <v>56518</v>
      </c>
      <c r="O44" s="378">
        <v>0</v>
      </c>
      <c r="P44" s="378">
        <v>75670</v>
      </c>
      <c r="Q44" s="378">
        <v>112446</v>
      </c>
      <c r="R44" s="378">
        <v>0</v>
      </c>
      <c r="S44" s="378">
        <v>0</v>
      </c>
      <c r="T44" s="378">
        <v>0</v>
      </c>
      <c r="U44" s="378">
        <v>408299</v>
      </c>
      <c r="V44" s="378">
        <v>31384</v>
      </c>
      <c r="W44" s="378">
        <v>0</v>
      </c>
      <c r="X44" s="378">
        <v>0</v>
      </c>
      <c r="Y44" s="378">
        <v>0</v>
      </c>
      <c r="Z44" s="378">
        <v>0</v>
      </c>
      <c r="AA44" s="378">
        <v>32571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7000</v>
      </c>
      <c r="AJ44" s="378">
        <v>0</v>
      </c>
      <c r="AK44" s="378">
        <v>0</v>
      </c>
      <c r="AL44" s="378">
        <v>0</v>
      </c>
      <c r="AM44" s="378">
        <v>0</v>
      </c>
      <c r="AN44" s="378">
        <v>0</v>
      </c>
      <c r="AO44" s="378">
        <v>0</v>
      </c>
      <c r="AP44" s="378">
        <v>0</v>
      </c>
      <c r="AQ44" s="378">
        <v>0</v>
      </c>
      <c r="AR44" s="378">
        <v>34179</v>
      </c>
      <c r="AS44" s="378">
        <v>0</v>
      </c>
      <c r="AT44" s="378">
        <v>0</v>
      </c>
      <c r="AU44" s="378">
        <v>0</v>
      </c>
      <c r="AV44" s="378">
        <v>0</v>
      </c>
      <c r="AW44" s="378">
        <v>79399</v>
      </c>
    </row>
    <row r="45" spans="3:49" x14ac:dyDescent="0.3">
      <c r="C45" s="378">
        <v>22</v>
      </c>
      <c r="D45" s="378">
        <v>5</v>
      </c>
      <c r="E45" s="378">
        <v>9</v>
      </c>
      <c r="F45" s="378">
        <v>10540</v>
      </c>
      <c r="G45" s="378">
        <v>0</v>
      </c>
      <c r="H45" s="378">
        <v>0</v>
      </c>
      <c r="I45" s="378">
        <v>0</v>
      </c>
      <c r="J45" s="378">
        <v>0</v>
      </c>
      <c r="K45" s="378">
        <v>0</v>
      </c>
      <c r="L45" s="378">
        <v>0</v>
      </c>
      <c r="M45" s="378">
        <v>0</v>
      </c>
      <c r="N45" s="378">
        <v>0</v>
      </c>
      <c r="O45" s="378">
        <v>0</v>
      </c>
      <c r="P45" s="378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2950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7000</v>
      </c>
      <c r="AJ45" s="378">
        <v>0</v>
      </c>
      <c r="AK45" s="378">
        <v>0</v>
      </c>
      <c r="AL45" s="378">
        <v>0</v>
      </c>
      <c r="AM45" s="378">
        <v>0</v>
      </c>
      <c r="AN45" s="378">
        <v>0</v>
      </c>
      <c r="AO45" s="378">
        <v>0</v>
      </c>
      <c r="AP45" s="378">
        <v>0</v>
      </c>
      <c r="AQ45" s="378">
        <v>0</v>
      </c>
      <c r="AR45" s="378">
        <v>590</v>
      </c>
      <c r="AS45" s="378">
        <v>0</v>
      </c>
      <c r="AT45" s="378">
        <v>0</v>
      </c>
      <c r="AU45" s="378">
        <v>0</v>
      </c>
      <c r="AV45" s="378">
        <v>0</v>
      </c>
      <c r="AW45" s="378">
        <v>0</v>
      </c>
    </row>
    <row r="46" spans="3:49" x14ac:dyDescent="0.3">
      <c r="C46" s="378">
        <v>22</v>
      </c>
      <c r="D46" s="378">
        <v>5</v>
      </c>
      <c r="E46" s="378">
        <v>10</v>
      </c>
      <c r="F46" s="378">
        <v>500</v>
      </c>
      <c r="G46" s="378">
        <v>0</v>
      </c>
      <c r="H46" s="378">
        <v>0</v>
      </c>
      <c r="I46" s="378">
        <v>0</v>
      </c>
      <c r="J46" s="378">
        <v>0</v>
      </c>
      <c r="K46" s="378">
        <v>0</v>
      </c>
      <c r="L46" s="378">
        <v>0</v>
      </c>
      <c r="M46" s="378">
        <v>0</v>
      </c>
      <c r="N46" s="378">
        <v>0</v>
      </c>
      <c r="O46" s="378">
        <v>500</v>
      </c>
      <c r="P46" s="378">
        <v>0</v>
      </c>
      <c r="Q46" s="378">
        <v>0</v>
      </c>
      <c r="R46" s="378">
        <v>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378">
        <v>0</v>
      </c>
      <c r="AJ46" s="378">
        <v>0</v>
      </c>
      <c r="AK46" s="378">
        <v>0</v>
      </c>
      <c r="AL46" s="378">
        <v>0</v>
      </c>
      <c r="AM46" s="378">
        <v>0</v>
      </c>
      <c r="AN46" s="378">
        <v>0</v>
      </c>
      <c r="AO46" s="378">
        <v>0</v>
      </c>
      <c r="AP46" s="378">
        <v>0</v>
      </c>
      <c r="AQ46" s="378">
        <v>0</v>
      </c>
      <c r="AR46" s="378">
        <v>0</v>
      </c>
      <c r="AS46" s="378">
        <v>0</v>
      </c>
      <c r="AT46" s="378">
        <v>0</v>
      </c>
      <c r="AU46" s="378">
        <v>0</v>
      </c>
      <c r="AV46" s="378">
        <v>0</v>
      </c>
      <c r="AW46" s="378">
        <v>0</v>
      </c>
    </row>
    <row r="47" spans="3:49" x14ac:dyDescent="0.3">
      <c r="C47" s="378">
        <v>22</v>
      </c>
      <c r="D47" s="378">
        <v>5</v>
      </c>
      <c r="E47" s="378">
        <v>11</v>
      </c>
      <c r="F47" s="378">
        <v>3956.7430025445292</v>
      </c>
      <c r="G47" s="378">
        <v>0</v>
      </c>
      <c r="H47" s="378">
        <v>0</v>
      </c>
      <c r="I47" s="378">
        <v>0</v>
      </c>
      <c r="J47" s="378">
        <v>2290.0763358778627</v>
      </c>
      <c r="K47" s="378">
        <v>0</v>
      </c>
      <c r="L47" s="378">
        <v>0</v>
      </c>
      <c r="M47" s="378">
        <v>0</v>
      </c>
      <c r="N47" s="378">
        <v>0</v>
      </c>
      <c r="O47" s="378">
        <v>1666.6666666666667</v>
      </c>
      <c r="P47" s="378">
        <v>0</v>
      </c>
      <c r="Q47" s="378">
        <v>0</v>
      </c>
      <c r="R47" s="378">
        <v>0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0</v>
      </c>
      <c r="Z47" s="378">
        <v>0</v>
      </c>
      <c r="AA47" s="378">
        <v>0</v>
      </c>
      <c r="AB47" s="378">
        <v>0</v>
      </c>
      <c r="AC47" s="378">
        <v>0</v>
      </c>
      <c r="AD47" s="378">
        <v>0</v>
      </c>
      <c r="AE47" s="378">
        <v>0</v>
      </c>
      <c r="AF47" s="378">
        <v>0</v>
      </c>
      <c r="AG47" s="378">
        <v>0</v>
      </c>
      <c r="AH47" s="378">
        <v>0</v>
      </c>
      <c r="AI47" s="378">
        <v>0</v>
      </c>
      <c r="AJ47" s="378">
        <v>0</v>
      </c>
      <c r="AK47" s="378">
        <v>0</v>
      </c>
      <c r="AL47" s="378">
        <v>0</v>
      </c>
      <c r="AM47" s="378">
        <v>0</v>
      </c>
      <c r="AN47" s="378">
        <v>0</v>
      </c>
      <c r="AO47" s="378">
        <v>0</v>
      </c>
      <c r="AP47" s="378">
        <v>0</v>
      </c>
      <c r="AQ47" s="378">
        <v>0</v>
      </c>
      <c r="AR47" s="378">
        <v>0</v>
      </c>
      <c r="AS47" s="378">
        <v>0</v>
      </c>
      <c r="AT47" s="378">
        <v>0</v>
      </c>
      <c r="AU47" s="378">
        <v>0</v>
      </c>
      <c r="AV47" s="378">
        <v>0</v>
      </c>
      <c r="AW47" s="378">
        <v>0</v>
      </c>
    </row>
    <row r="48" spans="3:49" x14ac:dyDescent="0.3">
      <c r="C48" s="378">
        <v>22</v>
      </c>
      <c r="D48" s="378">
        <v>6</v>
      </c>
      <c r="E48" s="378">
        <v>1</v>
      </c>
      <c r="F48" s="378">
        <v>36.65</v>
      </c>
      <c r="G48" s="378">
        <v>0</v>
      </c>
      <c r="H48" s="378">
        <v>0</v>
      </c>
      <c r="I48" s="378">
        <v>0</v>
      </c>
      <c r="J48" s="378">
        <v>0.3</v>
      </c>
      <c r="K48" s="378">
        <v>8.9499999999999993</v>
      </c>
      <c r="L48" s="378">
        <v>0</v>
      </c>
      <c r="M48" s="378">
        <v>0</v>
      </c>
      <c r="N48" s="378">
        <v>1</v>
      </c>
      <c r="O48" s="378">
        <v>0</v>
      </c>
      <c r="P48" s="378">
        <v>2</v>
      </c>
      <c r="Q48" s="378">
        <v>3</v>
      </c>
      <c r="R48" s="378">
        <v>0</v>
      </c>
      <c r="S48" s="378">
        <v>0</v>
      </c>
      <c r="T48" s="378">
        <v>0</v>
      </c>
      <c r="U48" s="378">
        <v>12.5</v>
      </c>
      <c r="V48" s="378">
        <v>1</v>
      </c>
      <c r="W48" s="378">
        <v>0</v>
      </c>
      <c r="X48" s="378">
        <v>0</v>
      </c>
      <c r="Y48" s="378">
        <v>0</v>
      </c>
      <c r="Z48" s="378">
        <v>0</v>
      </c>
      <c r="AA48" s="378">
        <v>2</v>
      </c>
      <c r="AB48" s="378">
        <v>0</v>
      </c>
      <c r="AC48" s="378">
        <v>0</v>
      </c>
      <c r="AD48" s="378">
        <v>0</v>
      </c>
      <c r="AE48" s="378">
        <v>0</v>
      </c>
      <c r="AF48" s="378">
        <v>0</v>
      </c>
      <c r="AG48" s="378">
        <v>0</v>
      </c>
      <c r="AH48" s="378">
        <v>0</v>
      </c>
      <c r="AI48" s="378">
        <v>0</v>
      </c>
      <c r="AJ48" s="378">
        <v>0</v>
      </c>
      <c r="AK48" s="378">
        <v>0</v>
      </c>
      <c r="AL48" s="378">
        <v>0</v>
      </c>
      <c r="AM48" s="378">
        <v>0</v>
      </c>
      <c r="AN48" s="378">
        <v>0</v>
      </c>
      <c r="AO48" s="378">
        <v>0</v>
      </c>
      <c r="AP48" s="378">
        <v>0</v>
      </c>
      <c r="AQ48" s="378">
        <v>0</v>
      </c>
      <c r="AR48" s="378">
        <v>2</v>
      </c>
      <c r="AS48" s="378">
        <v>0</v>
      </c>
      <c r="AT48" s="378">
        <v>0</v>
      </c>
      <c r="AU48" s="378">
        <v>0</v>
      </c>
      <c r="AV48" s="378">
        <v>0</v>
      </c>
      <c r="AW48" s="378">
        <v>3.9</v>
      </c>
    </row>
    <row r="49" spans="3:49" x14ac:dyDescent="0.3">
      <c r="C49" s="378">
        <v>22</v>
      </c>
      <c r="D49" s="378">
        <v>6</v>
      </c>
      <c r="E49" s="378">
        <v>2</v>
      </c>
      <c r="F49" s="378">
        <v>5769.1</v>
      </c>
      <c r="G49" s="378">
        <v>0</v>
      </c>
      <c r="H49" s="378">
        <v>0</v>
      </c>
      <c r="I49" s="378">
        <v>0</v>
      </c>
      <c r="J49" s="378">
        <v>32</v>
      </c>
      <c r="K49" s="378">
        <v>1395.2</v>
      </c>
      <c r="L49" s="378">
        <v>0</v>
      </c>
      <c r="M49" s="378">
        <v>0</v>
      </c>
      <c r="N49" s="378">
        <v>168</v>
      </c>
      <c r="O49" s="378">
        <v>0</v>
      </c>
      <c r="P49" s="378">
        <v>356.75</v>
      </c>
      <c r="Q49" s="378">
        <v>509.25</v>
      </c>
      <c r="R49" s="378">
        <v>0</v>
      </c>
      <c r="S49" s="378">
        <v>0</v>
      </c>
      <c r="T49" s="378">
        <v>0</v>
      </c>
      <c r="U49" s="378">
        <v>1878.5</v>
      </c>
      <c r="V49" s="378">
        <v>165</v>
      </c>
      <c r="W49" s="378">
        <v>0</v>
      </c>
      <c r="X49" s="378">
        <v>0</v>
      </c>
      <c r="Y49" s="378">
        <v>0</v>
      </c>
      <c r="Z49" s="378">
        <v>0</v>
      </c>
      <c r="AA49" s="378">
        <v>272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0</v>
      </c>
      <c r="AN49" s="378">
        <v>0</v>
      </c>
      <c r="AO49" s="378">
        <v>0</v>
      </c>
      <c r="AP49" s="378">
        <v>0</v>
      </c>
      <c r="AQ49" s="378">
        <v>0</v>
      </c>
      <c r="AR49" s="378">
        <v>352</v>
      </c>
      <c r="AS49" s="378">
        <v>0</v>
      </c>
      <c r="AT49" s="378">
        <v>0</v>
      </c>
      <c r="AU49" s="378">
        <v>0</v>
      </c>
      <c r="AV49" s="378">
        <v>0</v>
      </c>
      <c r="AW49" s="378">
        <v>640.4</v>
      </c>
    </row>
    <row r="50" spans="3:49" x14ac:dyDescent="0.3">
      <c r="C50" s="378">
        <v>22</v>
      </c>
      <c r="D50" s="378">
        <v>6</v>
      </c>
      <c r="E50" s="378">
        <v>3</v>
      </c>
      <c r="F50" s="378">
        <v>31.3</v>
      </c>
      <c r="G50" s="378">
        <v>0</v>
      </c>
      <c r="H50" s="378">
        <v>0</v>
      </c>
      <c r="I50" s="378">
        <v>0</v>
      </c>
      <c r="J50" s="378">
        <v>0</v>
      </c>
      <c r="K50" s="378">
        <v>28.8</v>
      </c>
      <c r="L50" s="378">
        <v>0</v>
      </c>
      <c r="M50" s="378">
        <v>0</v>
      </c>
      <c r="N50" s="378">
        <v>0</v>
      </c>
      <c r="O50" s="378">
        <v>0</v>
      </c>
      <c r="P50" s="378">
        <v>0</v>
      </c>
      <c r="Q50" s="378">
        <v>0</v>
      </c>
      <c r="R50" s="378">
        <v>0</v>
      </c>
      <c r="S50" s="378">
        <v>0</v>
      </c>
      <c r="T50" s="378">
        <v>0</v>
      </c>
      <c r="U50" s="378">
        <v>2.5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0</v>
      </c>
      <c r="AG50" s="378">
        <v>0</v>
      </c>
      <c r="AH50" s="378">
        <v>0</v>
      </c>
      <c r="AI50" s="378">
        <v>0</v>
      </c>
      <c r="AJ50" s="378">
        <v>0</v>
      </c>
      <c r="AK50" s="378">
        <v>0</v>
      </c>
      <c r="AL50" s="378">
        <v>0</v>
      </c>
      <c r="AM50" s="378">
        <v>0</v>
      </c>
      <c r="AN50" s="378">
        <v>0</v>
      </c>
      <c r="AO50" s="378">
        <v>0</v>
      </c>
      <c r="AP50" s="378">
        <v>0</v>
      </c>
      <c r="AQ50" s="378">
        <v>0</v>
      </c>
      <c r="AR50" s="378">
        <v>0</v>
      </c>
      <c r="AS50" s="378">
        <v>0</v>
      </c>
      <c r="AT50" s="378">
        <v>0</v>
      </c>
      <c r="AU50" s="378">
        <v>0</v>
      </c>
      <c r="AV50" s="378">
        <v>0</v>
      </c>
      <c r="AW50" s="378">
        <v>0</v>
      </c>
    </row>
    <row r="51" spans="3:49" x14ac:dyDescent="0.3">
      <c r="C51" s="378">
        <v>22</v>
      </c>
      <c r="D51" s="378">
        <v>6</v>
      </c>
      <c r="E51" s="378">
        <v>4</v>
      </c>
      <c r="F51" s="378">
        <v>378</v>
      </c>
      <c r="G51" s="378">
        <v>0</v>
      </c>
      <c r="H51" s="378">
        <v>0</v>
      </c>
      <c r="I51" s="378">
        <v>0</v>
      </c>
      <c r="J51" s="378">
        <v>0</v>
      </c>
      <c r="K51" s="378">
        <v>200</v>
      </c>
      <c r="L51" s="378">
        <v>0</v>
      </c>
      <c r="M51" s="378">
        <v>0</v>
      </c>
      <c r="N51" s="378">
        <v>5</v>
      </c>
      <c r="O51" s="378">
        <v>0</v>
      </c>
      <c r="P51" s="378">
        <v>0</v>
      </c>
      <c r="Q51" s="378">
        <v>0</v>
      </c>
      <c r="R51" s="378">
        <v>0</v>
      </c>
      <c r="S51" s="378">
        <v>0</v>
      </c>
      <c r="T51" s="378">
        <v>0</v>
      </c>
      <c r="U51" s="378">
        <v>152.5</v>
      </c>
      <c r="V51" s="378">
        <v>12.5</v>
      </c>
      <c r="W51" s="378">
        <v>0</v>
      </c>
      <c r="X51" s="378">
        <v>0</v>
      </c>
      <c r="Y51" s="378">
        <v>0</v>
      </c>
      <c r="Z51" s="378">
        <v>0</v>
      </c>
      <c r="AA51" s="378">
        <v>8</v>
      </c>
      <c r="AB51" s="378">
        <v>0</v>
      </c>
      <c r="AC51" s="378">
        <v>0</v>
      </c>
      <c r="AD51" s="378">
        <v>0</v>
      </c>
      <c r="AE51" s="378">
        <v>0</v>
      </c>
      <c r="AF51" s="378">
        <v>0</v>
      </c>
      <c r="AG51" s="378">
        <v>0</v>
      </c>
      <c r="AH51" s="378">
        <v>0</v>
      </c>
      <c r="AI51" s="378">
        <v>0</v>
      </c>
      <c r="AJ51" s="378">
        <v>0</v>
      </c>
      <c r="AK51" s="378">
        <v>0</v>
      </c>
      <c r="AL51" s="378">
        <v>0</v>
      </c>
      <c r="AM51" s="378">
        <v>0</v>
      </c>
      <c r="AN51" s="378">
        <v>0</v>
      </c>
      <c r="AO51" s="378">
        <v>0</v>
      </c>
      <c r="AP51" s="378">
        <v>0</v>
      </c>
      <c r="AQ51" s="378">
        <v>0</v>
      </c>
      <c r="AR51" s="378">
        <v>0</v>
      </c>
      <c r="AS51" s="378">
        <v>0</v>
      </c>
      <c r="AT51" s="378">
        <v>0</v>
      </c>
      <c r="AU51" s="378">
        <v>0</v>
      </c>
      <c r="AV51" s="378">
        <v>0</v>
      </c>
      <c r="AW51" s="378">
        <v>0</v>
      </c>
    </row>
    <row r="52" spans="3:49" x14ac:dyDescent="0.3">
      <c r="C52" s="378">
        <v>22</v>
      </c>
      <c r="D52" s="378">
        <v>6</v>
      </c>
      <c r="E52" s="378">
        <v>5</v>
      </c>
      <c r="F52" s="378">
        <v>12</v>
      </c>
      <c r="G52" s="378">
        <v>12</v>
      </c>
      <c r="H52" s="378">
        <v>0</v>
      </c>
      <c r="I52" s="378">
        <v>0</v>
      </c>
      <c r="J52" s="378">
        <v>0</v>
      </c>
      <c r="K52" s="378">
        <v>0</v>
      </c>
      <c r="L52" s="378">
        <v>0</v>
      </c>
      <c r="M52" s="378">
        <v>0</v>
      </c>
      <c r="N52" s="378">
        <v>0</v>
      </c>
      <c r="O52" s="378">
        <v>0</v>
      </c>
      <c r="P52" s="378">
        <v>0</v>
      </c>
      <c r="Q52" s="378">
        <v>0</v>
      </c>
      <c r="R52" s="378">
        <v>0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0</v>
      </c>
      <c r="AE52" s="378">
        <v>0</v>
      </c>
      <c r="AF52" s="378">
        <v>0</v>
      </c>
      <c r="AG52" s="378">
        <v>0</v>
      </c>
      <c r="AH52" s="378">
        <v>0</v>
      </c>
      <c r="AI52" s="378">
        <v>0</v>
      </c>
      <c r="AJ52" s="378">
        <v>0</v>
      </c>
      <c r="AK52" s="378">
        <v>0</v>
      </c>
      <c r="AL52" s="378">
        <v>0</v>
      </c>
      <c r="AM52" s="378">
        <v>0</v>
      </c>
      <c r="AN52" s="378">
        <v>0</v>
      </c>
      <c r="AO52" s="378">
        <v>0</v>
      </c>
      <c r="AP52" s="378">
        <v>0</v>
      </c>
      <c r="AQ52" s="378">
        <v>0</v>
      </c>
      <c r="AR52" s="378">
        <v>0</v>
      </c>
      <c r="AS52" s="378">
        <v>0</v>
      </c>
      <c r="AT52" s="378">
        <v>0</v>
      </c>
      <c r="AU52" s="378">
        <v>0</v>
      </c>
      <c r="AV52" s="378">
        <v>0</v>
      </c>
      <c r="AW52" s="378">
        <v>0</v>
      </c>
    </row>
    <row r="53" spans="3:49" x14ac:dyDescent="0.3">
      <c r="C53" s="378">
        <v>22</v>
      </c>
      <c r="D53" s="378">
        <v>6</v>
      </c>
      <c r="E53" s="378">
        <v>6</v>
      </c>
      <c r="F53" s="378">
        <v>1499169</v>
      </c>
      <c r="G53" s="378">
        <v>4800</v>
      </c>
      <c r="H53" s="378">
        <v>0</v>
      </c>
      <c r="I53" s="378">
        <v>0</v>
      </c>
      <c r="J53" s="378">
        <v>11769</v>
      </c>
      <c r="K53" s="378">
        <v>656367</v>
      </c>
      <c r="L53" s="378">
        <v>0</v>
      </c>
      <c r="M53" s="378">
        <v>0</v>
      </c>
      <c r="N53" s="378">
        <v>51735</v>
      </c>
      <c r="O53" s="378">
        <v>0</v>
      </c>
      <c r="P53" s="378">
        <v>68418</v>
      </c>
      <c r="Q53" s="378">
        <v>107217</v>
      </c>
      <c r="R53" s="378">
        <v>0</v>
      </c>
      <c r="S53" s="378">
        <v>0</v>
      </c>
      <c r="T53" s="378">
        <v>0</v>
      </c>
      <c r="U53" s="378">
        <v>409140</v>
      </c>
      <c r="V53" s="378">
        <v>31559</v>
      </c>
      <c r="W53" s="378">
        <v>0</v>
      </c>
      <c r="X53" s="378">
        <v>0</v>
      </c>
      <c r="Y53" s="378">
        <v>0</v>
      </c>
      <c r="Z53" s="378">
        <v>0</v>
      </c>
      <c r="AA53" s="378">
        <v>39586</v>
      </c>
      <c r="AB53" s="378">
        <v>0</v>
      </c>
      <c r="AC53" s="378">
        <v>0</v>
      </c>
      <c r="AD53" s="378">
        <v>0</v>
      </c>
      <c r="AE53" s="378">
        <v>0</v>
      </c>
      <c r="AF53" s="378">
        <v>0</v>
      </c>
      <c r="AG53" s="378">
        <v>0</v>
      </c>
      <c r="AH53" s="378">
        <v>0</v>
      </c>
      <c r="AI53" s="378">
        <v>0</v>
      </c>
      <c r="AJ53" s="378">
        <v>0</v>
      </c>
      <c r="AK53" s="378">
        <v>0</v>
      </c>
      <c r="AL53" s="378">
        <v>0</v>
      </c>
      <c r="AM53" s="378">
        <v>0</v>
      </c>
      <c r="AN53" s="378">
        <v>0</v>
      </c>
      <c r="AO53" s="378">
        <v>0</v>
      </c>
      <c r="AP53" s="378">
        <v>0</v>
      </c>
      <c r="AQ53" s="378">
        <v>0</v>
      </c>
      <c r="AR53" s="378">
        <v>33970</v>
      </c>
      <c r="AS53" s="378">
        <v>0</v>
      </c>
      <c r="AT53" s="378">
        <v>0</v>
      </c>
      <c r="AU53" s="378">
        <v>0</v>
      </c>
      <c r="AV53" s="378">
        <v>0</v>
      </c>
      <c r="AW53" s="378">
        <v>84608</v>
      </c>
    </row>
    <row r="54" spans="3:49" x14ac:dyDescent="0.3">
      <c r="C54" s="378">
        <v>22</v>
      </c>
      <c r="D54" s="378">
        <v>6</v>
      </c>
      <c r="E54" s="378">
        <v>9</v>
      </c>
      <c r="F54" s="378">
        <v>8540</v>
      </c>
      <c r="G54" s="378">
        <v>0</v>
      </c>
      <c r="H54" s="378">
        <v>0</v>
      </c>
      <c r="I54" s="378">
        <v>0</v>
      </c>
      <c r="J54" s="378">
        <v>0</v>
      </c>
      <c r="K54" s="378">
        <v>0</v>
      </c>
      <c r="L54" s="378">
        <v>0</v>
      </c>
      <c r="M54" s="378">
        <v>0</v>
      </c>
      <c r="N54" s="378">
        <v>0</v>
      </c>
      <c r="O54" s="378">
        <v>0</v>
      </c>
      <c r="P54" s="378">
        <v>0</v>
      </c>
      <c r="Q54" s="378">
        <v>0</v>
      </c>
      <c r="R54" s="378">
        <v>0</v>
      </c>
      <c r="S54" s="378">
        <v>0</v>
      </c>
      <c r="T54" s="378">
        <v>0</v>
      </c>
      <c r="U54" s="378">
        <v>2950</v>
      </c>
      <c r="V54" s="378">
        <v>0</v>
      </c>
      <c r="W54" s="378">
        <v>0</v>
      </c>
      <c r="X54" s="378">
        <v>0</v>
      </c>
      <c r="Y54" s="378">
        <v>0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0</v>
      </c>
      <c r="AG54" s="378">
        <v>0</v>
      </c>
      <c r="AH54" s="378">
        <v>0</v>
      </c>
      <c r="AI54" s="378">
        <v>0</v>
      </c>
      <c r="AJ54" s="378">
        <v>0</v>
      </c>
      <c r="AK54" s="378">
        <v>0</v>
      </c>
      <c r="AL54" s="378">
        <v>0</v>
      </c>
      <c r="AM54" s="378">
        <v>0</v>
      </c>
      <c r="AN54" s="378">
        <v>0</v>
      </c>
      <c r="AO54" s="378">
        <v>0</v>
      </c>
      <c r="AP54" s="378">
        <v>0</v>
      </c>
      <c r="AQ54" s="378">
        <v>0</v>
      </c>
      <c r="AR54" s="378">
        <v>590</v>
      </c>
      <c r="AS54" s="378">
        <v>0</v>
      </c>
      <c r="AT54" s="378">
        <v>0</v>
      </c>
      <c r="AU54" s="378">
        <v>0</v>
      </c>
      <c r="AV54" s="378">
        <v>0</v>
      </c>
      <c r="AW54" s="378">
        <v>5000</v>
      </c>
    </row>
    <row r="55" spans="3:49" x14ac:dyDescent="0.3">
      <c r="C55" s="378">
        <v>22</v>
      </c>
      <c r="D55" s="378">
        <v>6</v>
      </c>
      <c r="E55" s="378">
        <v>11</v>
      </c>
      <c r="F55" s="378">
        <v>3956.7430025445292</v>
      </c>
      <c r="G55" s="378">
        <v>0</v>
      </c>
      <c r="H55" s="378">
        <v>0</v>
      </c>
      <c r="I55" s="378">
        <v>0</v>
      </c>
      <c r="J55" s="378">
        <v>2290.0763358778627</v>
      </c>
      <c r="K55" s="378">
        <v>0</v>
      </c>
      <c r="L55" s="378">
        <v>0</v>
      </c>
      <c r="M55" s="378">
        <v>0</v>
      </c>
      <c r="N55" s="378">
        <v>0</v>
      </c>
      <c r="O55" s="378">
        <v>1666.6666666666667</v>
      </c>
      <c r="P55" s="378">
        <v>0</v>
      </c>
      <c r="Q55" s="378">
        <v>0</v>
      </c>
      <c r="R55" s="378">
        <v>0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0</v>
      </c>
      <c r="Z55" s="378">
        <v>0</v>
      </c>
      <c r="AA55" s="378">
        <v>0</v>
      </c>
      <c r="AB55" s="378">
        <v>0</v>
      </c>
      <c r="AC55" s="378">
        <v>0</v>
      </c>
      <c r="AD55" s="378">
        <v>0</v>
      </c>
      <c r="AE55" s="378">
        <v>0</v>
      </c>
      <c r="AF55" s="378">
        <v>0</v>
      </c>
      <c r="AG55" s="378">
        <v>0</v>
      </c>
      <c r="AH55" s="378">
        <v>0</v>
      </c>
      <c r="AI55" s="378">
        <v>0</v>
      </c>
      <c r="AJ55" s="378">
        <v>0</v>
      </c>
      <c r="AK55" s="378">
        <v>0</v>
      </c>
      <c r="AL55" s="378">
        <v>0</v>
      </c>
      <c r="AM55" s="378">
        <v>0</v>
      </c>
      <c r="AN55" s="378">
        <v>0</v>
      </c>
      <c r="AO55" s="378">
        <v>0</v>
      </c>
      <c r="AP55" s="378">
        <v>0</v>
      </c>
      <c r="AQ55" s="378">
        <v>0</v>
      </c>
      <c r="AR55" s="378">
        <v>0</v>
      </c>
      <c r="AS55" s="378">
        <v>0</v>
      </c>
      <c r="AT55" s="378">
        <v>0</v>
      </c>
      <c r="AU55" s="378">
        <v>0</v>
      </c>
      <c r="AV55" s="378">
        <v>0</v>
      </c>
      <c r="AW55" s="378">
        <v>0</v>
      </c>
    </row>
    <row r="56" spans="3:49" x14ac:dyDescent="0.3">
      <c r="C56" s="378">
        <v>22</v>
      </c>
      <c r="D56" s="378">
        <v>7</v>
      </c>
      <c r="E56" s="378">
        <v>1</v>
      </c>
      <c r="F56" s="378">
        <v>36.35</v>
      </c>
      <c r="G56" s="378">
        <v>0</v>
      </c>
      <c r="H56" s="378">
        <v>0</v>
      </c>
      <c r="I56" s="378">
        <v>0</v>
      </c>
      <c r="J56" s="378">
        <v>0</v>
      </c>
      <c r="K56" s="378">
        <v>8.9499999999999993</v>
      </c>
      <c r="L56" s="378">
        <v>0</v>
      </c>
      <c r="M56" s="378">
        <v>0</v>
      </c>
      <c r="N56" s="378">
        <v>1</v>
      </c>
      <c r="O56" s="378">
        <v>0</v>
      </c>
      <c r="P56" s="378">
        <v>2</v>
      </c>
      <c r="Q56" s="378">
        <v>3</v>
      </c>
      <c r="R56" s="378">
        <v>0</v>
      </c>
      <c r="S56" s="378">
        <v>0</v>
      </c>
      <c r="T56" s="378">
        <v>0</v>
      </c>
      <c r="U56" s="378">
        <v>12.5</v>
      </c>
      <c r="V56" s="378">
        <v>1</v>
      </c>
      <c r="W56" s="378">
        <v>0</v>
      </c>
      <c r="X56" s="378">
        <v>0</v>
      </c>
      <c r="Y56" s="378">
        <v>0</v>
      </c>
      <c r="Z56" s="378">
        <v>0</v>
      </c>
      <c r="AA56" s="378">
        <v>2</v>
      </c>
      <c r="AB56" s="378">
        <v>0</v>
      </c>
      <c r="AC56" s="378">
        <v>0</v>
      </c>
      <c r="AD56" s="378">
        <v>0</v>
      </c>
      <c r="AE56" s="378">
        <v>0</v>
      </c>
      <c r="AF56" s="378">
        <v>0</v>
      </c>
      <c r="AG56" s="378">
        <v>0</v>
      </c>
      <c r="AH56" s="378">
        <v>0</v>
      </c>
      <c r="AI56" s="378">
        <v>0</v>
      </c>
      <c r="AJ56" s="378">
        <v>0</v>
      </c>
      <c r="AK56" s="378">
        <v>0</v>
      </c>
      <c r="AL56" s="378">
        <v>0</v>
      </c>
      <c r="AM56" s="378">
        <v>0</v>
      </c>
      <c r="AN56" s="378">
        <v>0</v>
      </c>
      <c r="AO56" s="378">
        <v>0</v>
      </c>
      <c r="AP56" s="378">
        <v>0</v>
      </c>
      <c r="AQ56" s="378">
        <v>0</v>
      </c>
      <c r="AR56" s="378">
        <v>2</v>
      </c>
      <c r="AS56" s="378">
        <v>0</v>
      </c>
      <c r="AT56" s="378">
        <v>0</v>
      </c>
      <c r="AU56" s="378">
        <v>0</v>
      </c>
      <c r="AV56" s="378">
        <v>0</v>
      </c>
      <c r="AW56" s="378">
        <v>3.9</v>
      </c>
    </row>
    <row r="57" spans="3:49" x14ac:dyDescent="0.3">
      <c r="C57" s="378">
        <v>22</v>
      </c>
      <c r="D57" s="378">
        <v>7</v>
      </c>
      <c r="E57" s="378">
        <v>2</v>
      </c>
      <c r="F57" s="378">
        <v>3930.4</v>
      </c>
      <c r="G57" s="378">
        <v>0</v>
      </c>
      <c r="H57" s="378">
        <v>0</v>
      </c>
      <c r="I57" s="378">
        <v>0</v>
      </c>
      <c r="J57" s="378">
        <v>0</v>
      </c>
      <c r="K57" s="378">
        <v>1045.5999999999999</v>
      </c>
      <c r="L57" s="378">
        <v>0</v>
      </c>
      <c r="M57" s="378">
        <v>0</v>
      </c>
      <c r="N57" s="378">
        <v>112</v>
      </c>
      <c r="O57" s="378">
        <v>0</v>
      </c>
      <c r="P57" s="378">
        <v>30</v>
      </c>
      <c r="Q57" s="378">
        <v>62</v>
      </c>
      <c r="R57" s="378">
        <v>0</v>
      </c>
      <c r="S57" s="378">
        <v>0</v>
      </c>
      <c r="T57" s="378">
        <v>0</v>
      </c>
      <c r="U57" s="378">
        <v>1614</v>
      </c>
      <c r="V57" s="378">
        <v>100</v>
      </c>
      <c r="W57" s="378">
        <v>0</v>
      </c>
      <c r="X57" s="378">
        <v>0</v>
      </c>
      <c r="Y57" s="378">
        <v>0</v>
      </c>
      <c r="Z57" s="378">
        <v>0</v>
      </c>
      <c r="AA57" s="378">
        <v>240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0</v>
      </c>
      <c r="AN57" s="378">
        <v>0</v>
      </c>
      <c r="AO57" s="378">
        <v>0</v>
      </c>
      <c r="AP57" s="378">
        <v>0</v>
      </c>
      <c r="AQ57" s="378">
        <v>0</v>
      </c>
      <c r="AR57" s="378">
        <v>192</v>
      </c>
      <c r="AS57" s="378">
        <v>0</v>
      </c>
      <c r="AT57" s="378">
        <v>0</v>
      </c>
      <c r="AU57" s="378">
        <v>0</v>
      </c>
      <c r="AV57" s="378">
        <v>0</v>
      </c>
      <c r="AW57" s="378">
        <v>534.79999999999995</v>
      </c>
    </row>
    <row r="58" spans="3:49" x14ac:dyDescent="0.3">
      <c r="C58" s="378">
        <v>22</v>
      </c>
      <c r="D58" s="378">
        <v>7</v>
      </c>
      <c r="E58" s="378">
        <v>3</v>
      </c>
      <c r="F58" s="378">
        <v>10.4</v>
      </c>
      <c r="G58" s="378">
        <v>0</v>
      </c>
      <c r="H58" s="378">
        <v>0</v>
      </c>
      <c r="I58" s="378">
        <v>0</v>
      </c>
      <c r="J58" s="378">
        <v>0</v>
      </c>
      <c r="K58" s="378">
        <v>10.4</v>
      </c>
      <c r="L58" s="378">
        <v>0</v>
      </c>
      <c r="M58" s="378">
        <v>0</v>
      </c>
      <c r="N58" s="378">
        <v>0</v>
      </c>
      <c r="O58" s="378">
        <v>0</v>
      </c>
      <c r="P58" s="378">
        <v>0</v>
      </c>
      <c r="Q58" s="378">
        <v>0</v>
      </c>
      <c r="R58" s="378">
        <v>0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0</v>
      </c>
      <c r="AE58" s="378">
        <v>0</v>
      </c>
      <c r="AF58" s="378">
        <v>0</v>
      </c>
      <c r="AG58" s="378">
        <v>0</v>
      </c>
      <c r="AH58" s="378">
        <v>0</v>
      </c>
      <c r="AI58" s="378">
        <v>0</v>
      </c>
      <c r="AJ58" s="378">
        <v>0</v>
      </c>
      <c r="AK58" s="378">
        <v>0</v>
      </c>
      <c r="AL58" s="378">
        <v>0</v>
      </c>
      <c r="AM58" s="378">
        <v>0</v>
      </c>
      <c r="AN58" s="378">
        <v>0</v>
      </c>
      <c r="AO58" s="378">
        <v>0</v>
      </c>
      <c r="AP58" s="378">
        <v>0</v>
      </c>
      <c r="AQ58" s="378">
        <v>0</v>
      </c>
      <c r="AR58" s="378">
        <v>0</v>
      </c>
      <c r="AS58" s="378">
        <v>0</v>
      </c>
      <c r="AT58" s="378">
        <v>0</v>
      </c>
      <c r="AU58" s="378">
        <v>0</v>
      </c>
      <c r="AV58" s="378">
        <v>0</v>
      </c>
      <c r="AW58" s="378">
        <v>0</v>
      </c>
    </row>
    <row r="59" spans="3:49" x14ac:dyDescent="0.3">
      <c r="C59" s="378">
        <v>22</v>
      </c>
      <c r="D59" s="378">
        <v>7</v>
      </c>
      <c r="E59" s="378">
        <v>4</v>
      </c>
      <c r="F59" s="378">
        <v>212.5</v>
      </c>
      <c r="G59" s="378">
        <v>0</v>
      </c>
      <c r="H59" s="378">
        <v>0</v>
      </c>
      <c r="I59" s="378">
        <v>0</v>
      </c>
      <c r="J59" s="378">
        <v>0</v>
      </c>
      <c r="K59" s="378">
        <v>140</v>
      </c>
      <c r="L59" s="378">
        <v>0</v>
      </c>
      <c r="M59" s="378">
        <v>0</v>
      </c>
      <c r="N59" s="378">
        <v>1</v>
      </c>
      <c r="O59" s="378">
        <v>0</v>
      </c>
      <c r="P59" s="378">
        <v>0</v>
      </c>
      <c r="Q59" s="378">
        <v>0</v>
      </c>
      <c r="R59" s="378">
        <v>0</v>
      </c>
      <c r="S59" s="378">
        <v>0</v>
      </c>
      <c r="T59" s="378">
        <v>0</v>
      </c>
      <c r="U59" s="378">
        <v>64.5</v>
      </c>
      <c r="V59" s="378">
        <v>2</v>
      </c>
      <c r="W59" s="378">
        <v>0</v>
      </c>
      <c r="X59" s="378">
        <v>0</v>
      </c>
      <c r="Y59" s="378">
        <v>0</v>
      </c>
      <c r="Z59" s="378">
        <v>0</v>
      </c>
      <c r="AA59" s="378">
        <v>5</v>
      </c>
      <c r="AB59" s="378">
        <v>0</v>
      </c>
      <c r="AC59" s="378">
        <v>0</v>
      </c>
      <c r="AD59" s="378">
        <v>0</v>
      </c>
      <c r="AE59" s="378">
        <v>0</v>
      </c>
      <c r="AF59" s="378">
        <v>0</v>
      </c>
      <c r="AG59" s="378">
        <v>0</v>
      </c>
      <c r="AH59" s="378">
        <v>0</v>
      </c>
      <c r="AI59" s="378">
        <v>0</v>
      </c>
      <c r="AJ59" s="378">
        <v>0</v>
      </c>
      <c r="AK59" s="378">
        <v>0</v>
      </c>
      <c r="AL59" s="378">
        <v>0</v>
      </c>
      <c r="AM59" s="378">
        <v>0</v>
      </c>
      <c r="AN59" s="378">
        <v>0</v>
      </c>
      <c r="AO59" s="378">
        <v>0</v>
      </c>
      <c r="AP59" s="378">
        <v>0</v>
      </c>
      <c r="AQ59" s="378">
        <v>0</v>
      </c>
      <c r="AR59" s="378">
        <v>0</v>
      </c>
      <c r="AS59" s="378">
        <v>0</v>
      </c>
      <c r="AT59" s="378">
        <v>0</v>
      </c>
      <c r="AU59" s="378">
        <v>0</v>
      </c>
      <c r="AV59" s="378">
        <v>0</v>
      </c>
      <c r="AW59" s="378">
        <v>0</v>
      </c>
    </row>
    <row r="60" spans="3:49" x14ac:dyDescent="0.3">
      <c r="C60" s="378">
        <v>22</v>
      </c>
      <c r="D60" s="378">
        <v>7</v>
      </c>
      <c r="E60" s="378">
        <v>6</v>
      </c>
      <c r="F60" s="378">
        <v>1995027</v>
      </c>
      <c r="G60" s="378">
        <v>0</v>
      </c>
      <c r="H60" s="378">
        <v>0</v>
      </c>
      <c r="I60" s="378">
        <v>0</v>
      </c>
      <c r="J60" s="378">
        <v>3127</v>
      </c>
      <c r="K60" s="378">
        <v>970730</v>
      </c>
      <c r="L60" s="378">
        <v>0</v>
      </c>
      <c r="M60" s="378">
        <v>0</v>
      </c>
      <c r="N60" s="378">
        <v>64725</v>
      </c>
      <c r="O60" s="378">
        <v>0</v>
      </c>
      <c r="P60" s="378">
        <v>72273</v>
      </c>
      <c r="Q60" s="378">
        <v>125957</v>
      </c>
      <c r="R60" s="378">
        <v>0</v>
      </c>
      <c r="S60" s="378">
        <v>0</v>
      </c>
      <c r="T60" s="378">
        <v>0</v>
      </c>
      <c r="U60" s="378">
        <v>515660</v>
      </c>
      <c r="V60" s="378">
        <v>37207</v>
      </c>
      <c r="W60" s="378">
        <v>0</v>
      </c>
      <c r="X60" s="378">
        <v>0</v>
      </c>
      <c r="Y60" s="378">
        <v>0</v>
      </c>
      <c r="Z60" s="378">
        <v>0</v>
      </c>
      <c r="AA60" s="378">
        <v>56918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0</v>
      </c>
      <c r="AN60" s="378">
        <v>0</v>
      </c>
      <c r="AO60" s="378">
        <v>0</v>
      </c>
      <c r="AP60" s="378">
        <v>0</v>
      </c>
      <c r="AQ60" s="378">
        <v>0</v>
      </c>
      <c r="AR60" s="378">
        <v>44405</v>
      </c>
      <c r="AS60" s="378">
        <v>0</v>
      </c>
      <c r="AT60" s="378">
        <v>0</v>
      </c>
      <c r="AU60" s="378">
        <v>0</v>
      </c>
      <c r="AV60" s="378">
        <v>0</v>
      </c>
      <c r="AW60" s="378">
        <v>104025</v>
      </c>
    </row>
    <row r="61" spans="3:49" x14ac:dyDescent="0.3">
      <c r="C61" s="378">
        <v>22</v>
      </c>
      <c r="D61" s="378">
        <v>7</v>
      </c>
      <c r="E61" s="378">
        <v>9</v>
      </c>
      <c r="F61" s="378">
        <v>614240</v>
      </c>
      <c r="G61" s="378">
        <v>0</v>
      </c>
      <c r="H61" s="378">
        <v>0</v>
      </c>
      <c r="I61" s="378">
        <v>0</v>
      </c>
      <c r="J61" s="378">
        <v>3127</v>
      </c>
      <c r="K61" s="378">
        <v>357262</v>
      </c>
      <c r="L61" s="378">
        <v>0</v>
      </c>
      <c r="M61" s="378">
        <v>0</v>
      </c>
      <c r="N61" s="378">
        <v>13298</v>
      </c>
      <c r="O61" s="378">
        <v>0</v>
      </c>
      <c r="P61" s="378">
        <v>19485</v>
      </c>
      <c r="Q61" s="378">
        <v>31198</v>
      </c>
      <c r="R61" s="378">
        <v>0</v>
      </c>
      <c r="S61" s="378">
        <v>0</v>
      </c>
      <c r="T61" s="378">
        <v>0</v>
      </c>
      <c r="U61" s="378">
        <v>131638</v>
      </c>
      <c r="V61" s="378">
        <v>8686</v>
      </c>
      <c r="W61" s="378">
        <v>0</v>
      </c>
      <c r="X61" s="378">
        <v>0</v>
      </c>
      <c r="Y61" s="378">
        <v>0</v>
      </c>
      <c r="Z61" s="378">
        <v>0</v>
      </c>
      <c r="AA61" s="378">
        <v>13865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0</v>
      </c>
      <c r="AN61" s="378">
        <v>0</v>
      </c>
      <c r="AO61" s="378">
        <v>0</v>
      </c>
      <c r="AP61" s="378">
        <v>0</v>
      </c>
      <c r="AQ61" s="378">
        <v>0</v>
      </c>
      <c r="AR61" s="378">
        <v>11290</v>
      </c>
      <c r="AS61" s="378">
        <v>0</v>
      </c>
      <c r="AT61" s="378">
        <v>0</v>
      </c>
      <c r="AU61" s="378">
        <v>0</v>
      </c>
      <c r="AV61" s="378">
        <v>0</v>
      </c>
      <c r="AW61" s="378">
        <v>24391</v>
      </c>
    </row>
    <row r="62" spans="3:49" x14ac:dyDescent="0.3">
      <c r="C62" s="378">
        <v>22</v>
      </c>
      <c r="D62" s="378">
        <v>7</v>
      </c>
      <c r="E62" s="378">
        <v>10</v>
      </c>
      <c r="F62" s="378">
        <v>5650</v>
      </c>
      <c r="G62" s="378">
        <v>0</v>
      </c>
      <c r="H62" s="378">
        <v>0</v>
      </c>
      <c r="I62" s="378">
        <v>0</v>
      </c>
      <c r="J62" s="378">
        <v>5650</v>
      </c>
      <c r="K62" s="378">
        <v>0</v>
      </c>
      <c r="L62" s="378">
        <v>0</v>
      </c>
      <c r="M62" s="378">
        <v>0</v>
      </c>
      <c r="N62" s="378">
        <v>0</v>
      </c>
      <c r="O62" s="378">
        <v>0</v>
      </c>
      <c r="P62" s="378">
        <v>0</v>
      </c>
      <c r="Q62" s="378">
        <v>0</v>
      </c>
      <c r="R62" s="378">
        <v>0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0</v>
      </c>
      <c r="AG62" s="378">
        <v>0</v>
      </c>
      <c r="AH62" s="378">
        <v>0</v>
      </c>
      <c r="AI62" s="378">
        <v>0</v>
      </c>
      <c r="AJ62" s="378">
        <v>0</v>
      </c>
      <c r="AK62" s="378">
        <v>0</v>
      </c>
      <c r="AL62" s="378">
        <v>0</v>
      </c>
      <c r="AM62" s="378">
        <v>0</v>
      </c>
      <c r="AN62" s="378">
        <v>0</v>
      </c>
      <c r="AO62" s="378">
        <v>0</v>
      </c>
      <c r="AP62" s="378">
        <v>0</v>
      </c>
      <c r="AQ62" s="378">
        <v>0</v>
      </c>
      <c r="AR62" s="378">
        <v>0</v>
      </c>
      <c r="AS62" s="378">
        <v>0</v>
      </c>
      <c r="AT62" s="378">
        <v>0</v>
      </c>
      <c r="AU62" s="378">
        <v>0</v>
      </c>
      <c r="AV62" s="378">
        <v>0</v>
      </c>
      <c r="AW62" s="378">
        <v>0</v>
      </c>
    </row>
    <row r="63" spans="3:49" x14ac:dyDescent="0.3">
      <c r="C63" s="378">
        <v>22</v>
      </c>
      <c r="D63" s="378">
        <v>7</v>
      </c>
      <c r="E63" s="378">
        <v>11</v>
      </c>
      <c r="F63" s="378">
        <v>3956.7430025445292</v>
      </c>
      <c r="G63" s="378">
        <v>0</v>
      </c>
      <c r="H63" s="378">
        <v>0</v>
      </c>
      <c r="I63" s="378">
        <v>0</v>
      </c>
      <c r="J63" s="378">
        <v>2290.0763358778627</v>
      </c>
      <c r="K63" s="378">
        <v>0</v>
      </c>
      <c r="L63" s="378">
        <v>0</v>
      </c>
      <c r="M63" s="378">
        <v>0</v>
      </c>
      <c r="N63" s="378">
        <v>0</v>
      </c>
      <c r="O63" s="378">
        <v>1666.6666666666667</v>
      </c>
      <c r="P63" s="378">
        <v>0</v>
      </c>
      <c r="Q63" s="378">
        <v>0</v>
      </c>
      <c r="R63" s="378">
        <v>0</v>
      </c>
      <c r="S63" s="378">
        <v>0</v>
      </c>
      <c r="T63" s="378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</v>
      </c>
      <c r="Z63" s="378">
        <v>0</v>
      </c>
      <c r="AA63" s="378">
        <v>0</v>
      </c>
      <c r="AB63" s="378">
        <v>0</v>
      </c>
      <c r="AC63" s="378">
        <v>0</v>
      </c>
      <c r="AD63" s="378">
        <v>0</v>
      </c>
      <c r="AE63" s="378">
        <v>0</v>
      </c>
      <c r="AF63" s="378">
        <v>0</v>
      </c>
      <c r="AG63" s="378">
        <v>0</v>
      </c>
      <c r="AH63" s="378">
        <v>0</v>
      </c>
      <c r="AI63" s="378">
        <v>0</v>
      </c>
      <c r="AJ63" s="378">
        <v>0</v>
      </c>
      <c r="AK63" s="378">
        <v>0</v>
      </c>
      <c r="AL63" s="378">
        <v>0</v>
      </c>
      <c r="AM63" s="378">
        <v>0</v>
      </c>
      <c r="AN63" s="378">
        <v>0</v>
      </c>
      <c r="AO63" s="378">
        <v>0</v>
      </c>
      <c r="AP63" s="378">
        <v>0</v>
      </c>
      <c r="AQ63" s="378">
        <v>0</v>
      </c>
      <c r="AR63" s="378">
        <v>0</v>
      </c>
      <c r="AS63" s="378">
        <v>0</v>
      </c>
      <c r="AT63" s="378">
        <v>0</v>
      </c>
      <c r="AU63" s="378">
        <v>0</v>
      </c>
      <c r="AV63" s="378">
        <v>0</v>
      </c>
      <c r="AW63" s="378">
        <v>0</v>
      </c>
    </row>
    <row r="64" spans="3:49" x14ac:dyDescent="0.3">
      <c r="C64" s="378">
        <v>22</v>
      </c>
      <c r="D64" s="378">
        <v>8</v>
      </c>
      <c r="E64" s="378">
        <v>1</v>
      </c>
      <c r="F64" s="378">
        <v>36.35</v>
      </c>
      <c r="G64" s="378">
        <v>0</v>
      </c>
      <c r="H64" s="378">
        <v>0</v>
      </c>
      <c r="I64" s="378">
        <v>0</v>
      </c>
      <c r="J64" s="378">
        <v>0</v>
      </c>
      <c r="K64" s="378">
        <v>8.9499999999999993</v>
      </c>
      <c r="L64" s="378">
        <v>0</v>
      </c>
      <c r="M64" s="378">
        <v>0</v>
      </c>
      <c r="N64" s="378">
        <v>1</v>
      </c>
      <c r="O64" s="378">
        <v>0</v>
      </c>
      <c r="P64" s="378">
        <v>2</v>
      </c>
      <c r="Q64" s="378">
        <v>3</v>
      </c>
      <c r="R64" s="378">
        <v>0</v>
      </c>
      <c r="S64" s="378">
        <v>0</v>
      </c>
      <c r="T64" s="378">
        <v>0</v>
      </c>
      <c r="U64" s="378">
        <v>12.5</v>
      </c>
      <c r="V64" s="378">
        <v>1</v>
      </c>
      <c r="W64" s="378">
        <v>0</v>
      </c>
      <c r="X64" s="378">
        <v>0</v>
      </c>
      <c r="Y64" s="378">
        <v>0</v>
      </c>
      <c r="Z64" s="378">
        <v>0</v>
      </c>
      <c r="AA64" s="378">
        <v>2</v>
      </c>
      <c r="AB64" s="378">
        <v>0</v>
      </c>
      <c r="AC64" s="378">
        <v>0</v>
      </c>
      <c r="AD64" s="378">
        <v>0</v>
      </c>
      <c r="AE64" s="378">
        <v>0</v>
      </c>
      <c r="AF64" s="378">
        <v>0</v>
      </c>
      <c r="AG64" s="378">
        <v>0</v>
      </c>
      <c r="AH64" s="378">
        <v>0</v>
      </c>
      <c r="AI64" s="378">
        <v>0</v>
      </c>
      <c r="AJ64" s="378">
        <v>0</v>
      </c>
      <c r="AK64" s="378">
        <v>0</v>
      </c>
      <c r="AL64" s="378">
        <v>0</v>
      </c>
      <c r="AM64" s="378">
        <v>0</v>
      </c>
      <c r="AN64" s="378">
        <v>0</v>
      </c>
      <c r="AO64" s="378">
        <v>0</v>
      </c>
      <c r="AP64" s="378">
        <v>0</v>
      </c>
      <c r="AQ64" s="378">
        <v>0</v>
      </c>
      <c r="AR64" s="378">
        <v>2</v>
      </c>
      <c r="AS64" s="378">
        <v>0</v>
      </c>
      <c r="AT64" s="378">
        <v>0</v>
      </c>
      <c r="AU64" s="378">
        <v>0</v>
      </c>
      <c r="AV64" s="378">
        <v>0</v>
      </c>
      <c r="AW64" s="378">
        <v>3.9</v>
      </c>
    </row>
    <row r="65" spans="3:49" x14ac:dyDescent="0.3">
      <c r="C65" s="378">
        <v>22</v>
      </c>
      <c r="D65" s="378">
        <v>8</v>
      </c>
      <c r="E65" s="378">
        <v>2</v>
      </c>
      <c r="F65" s="378">
        <v>5024.8500000000004</v>
      </c>
      <c r="G65" s="378">
        <v>0</v>
      </c>
      <c r="H65" s="378">
        <v>0</v>
      </c>
      <c r="I65" s="378">
        <v>0</v>
      </c>
      <c r="J65" s="378">
        <v>0</v>
      </c>
      <c r="K65" s="378">
        <v>1108.8</v>
      </c>
      <c r="L65" s="378">
        <v>0</v>
      </c>
      <c r="M65" s="378">
        <v>0</v>
      </c>
      <c r="N65" s="378">
        <v>136</v>
      </c>
      <c r="O65" s="378">
        <v>0</v>
      </c>
      <c r="P65" s="378">
        <v>326.75</v>
      </c>
      <c r="Q65" s="378">
        <v>533.5</v>
      </c>
      <c r="R65" s="378">
        <v>0</v>
      </c>
      <c r="S65" s="378">
        <v>0</v>
      </c>
      <c r="T65" s="378">
        <v>0</v>
      </c>
      <c r="U65" s="378">
        <v>1831</v>
      </c>
      <c r="V65" s="378">
        <v>160</v>
      </c>
      <c r="W65" s="378">
        <v>0</v>
      </c>
      <c r="X65" s="378">
        <v>0</v>
      </c>
      <c r="Y65" s="378">
        <v>0</v>
      </c>
      <c r="Z65" s="378">
        <v>0</v>
      </c>
      <c r="AA65" s="378">
        <v>208</v>
      </c>
      <c r="AB65" s="378">
        <v>0</v>
      </c>
      <c r="AC65" s="378">
        <v>0</v>
      </c>
      <c r="AD65" s="378">
        <v>0</v>
      </c>
      <c r="AE65" s="378">
        <v>0</v>
      </c>
      <c r="AF65" s="378">
        <v>0</v>
      </c>
      <c r="AG65" s="378">
        <v>0</v>
      </c>
      <c r="AH65" s="378">
        <v>0</v>
      </c>
      <c r="AI65" s="378">
        <v>0</v>
      </c>
      <c r="AJ65" s="378">
        <v>0</v>
      </c>
      <c r="AK65" s="378">
        <v>0</v>
      </c>
      <c r="AL65" s="378">
        <v>0</v>
      </c>
      <c r="AM65" s="378">
        <v>0</v>
      </c>
      <c r="AN65" s="378">
        <v>0</v>
      </c>
      <c r="AO65" s="378">
        <v>0</v>
      </c>
      <c r="AP65" s="378">
        <v>0</v>
      </c>
      <c r="AQ65" s="378">
        <v>0</v>
      </c>
      <c r="AR65" s="378">
        <v>248</v>
      </c>
      <c r="AS65" s="378">
        <v>0</v>
      </c>
      <c r="AT65" s="378">
        <v>0</v>
      </c>
      <c r="AU65" s="378">
        <v>0</v>
      </c>
      <c r="AV65" s="378">
        <v>0</v>
      </c>
      <c r="AW65" s="378">
        <v>472.8</v>
      </c>
    </row>
    <row r="66" spans="3:49" x14ac:dyDescent="0.3">
      <c r="C66" s="378">
        <v>22</v>
      </c>
      <c r="D66" s="378">
        <v>8</v>
      </c>
      <c r="E66" s="378">
        <v>3</v>
      </c>
      <c r="F66" s="378">
        <v>59.2</v>
      </c>
      <c r="G66" s="378">
        <v>0</v>
      </c>
      <c r="H66" s="378">
        <v>0</v>
      </c>
      <c r="I66" s="378">
        <v>0</v>
      </c>
      <c r="J66" s="378">
        <v>0</v>
      </c>
      <c r="K66" s="378">
        <v>59.2</v>
      </c>
      <c r="L66" s="378">
        <v>0</v>
      </c>
      <c r="M66" s="378">
        <v>0</v>
      </c>
      <c r="N66" s="378">
        <v>0</v>
      </c>
      <c r="O66" s="378">
        <v>0</v>
      </c>
      <c r="P66" s="378">
        <v>0</v>
      </c>
      <c r="Q66" s="378">
        <v>0</v>
      </c>
      <c r="R66" s="378">
        <v>0</v>
      </c>
      <c r="S66" s="378">
        <v>0</v>
      </c>
      <c r="T66" s="378">
        <v>0</v>
      </c>
      <c r="U66" s="378">
        <v>0</v>
      </c>
      <c r="V66" s="378">
        <v>0</v>
      </c>
      <c r="W66" s="378">
        <v>0</v>
      </c>
      <c r="X66" s="378">
        <v>0</v>
      </c>
      <c r="Y66" s="378">
        <v>0</v>
      </c>
      <c r="Z66" s="378">
        <v>0</v>
      </c>
      <c r="AA66" s="378">
        <v>0</v>
      </c>
      <c r="AB66" s="378">
        <v>0</v>
      </c>
      <c r="AC66" s="378">
        <v>0</v>
      </c>
      <c r="AD66" s="378">
        <v>0</v>
      </c>
      <c r="AE66" s="378">
        <v>0</v>
      </c>
      <c r="AF66" s="378">
        <v>0</v>
      </c>
      <c r="AG66" s="378">
        <v>0</v>
      </c>
      <c r="AH66" s="378">
        <v>0</v>
      </c>
      <c r="AI66" s="378">
        <v>0</v>
      </c>
      <c r="AJ66" s="378">
        <v>0</v>
      </c>
      <c r="AK66" s="378">
        <v>0</v>
      </c>
      <c r="AL66" s="378">
        <v>0</v>
      </c>
      <c r="AM66" s="378">
        <v>0</v>
      </c>
      <c r="AN66" s="378">
        <v>0</v>
      </c>
      <c r="AO66" s="378">
        <v>0</v>
      </c>
      <c r="AP66" s="378">
        <v>0</v>
      </c>
      <c r="AQ66" s="378">
        <v>0</v>
      </c>
      <c r="AR66" s="378">
        <v>0</v>
      </c>
      <c r="AS66" s="378">
        <v>0</v>
      </c>
      <c r="AT66" s="378">
        <v>0</v>
      </c>
      <c r="AU66" s="378">
        <v>0</v>
      </c>
      <c r="AV66" s="378">
        <v>0</v>
      </c>
      <c r="AW66" s="378">
        <v>0</v>
      </c>
    </row>
    <row r="67" spans="3:49" x14ac:dyDescent="0.3">
      <c r="C67" s="378">
        <v>22</v>
      </c>
      <c r="D67" s="378">
        <v>8</v>
      </c>
      <c r="E67" s="378">
        <v>4</v>
      </c>
      <c r="F67" s="378">
        <v>300</v>
      </c>
      <c r="G67" s="378">
        <v>0</v>
      </c>
      <c r="H67" s="378">
        <v>0</v>
      </c>
      <c r="I67" s="378">
        <v>0</v>
      </c>
      <c r="J67" s="378">
        <v>0</v>
      </c>
      <c r="K67" s="378">
        <v>188</v>
      </c>
      <c r="L67" s="378">
        <v>0</v>
      </c>
      <c r="M67" s="378">
        <v>0</v>
      </c>
      <c r="N67" s="378">
        <v>6</v>
      </c>
      <c r="O67" s="378">
        <v>0</v>
      </c>
      <c r="P67" s="378">
        <v>0</v>
      </c>
      <c r="Q67" s="378">
        <v>0</v>
      </c>
      <c r="R67" s="378">
        <v>0</v>
      </c>
      <c r="S67" s="378">
        <v>0</v>
      </c>
      <c r="T67" s="378">
        <v>0</v>
      </c>
      <c r="U67" s="378">
        <v>99.5</v>
      </c>
      <c r="V67" s="378">
        <v>2.5</v>
      </c>
      <c r="W67" s="378">
        <v>0</v>
      </c>
      <c r="X67" s="378">
        <v>0</v>
      </c>
      <c r="Y67" s="378">
        <v>0</v>
      </c>
      <c r="Z67" s="378">
        <v>0</v>
      </c>
      <c r="AA67" s="378">
        <v>4</v>
      </c>
      <c r="AB67" s="378">
        <v>0</v>
      </c>
      <c r="AC67" s="378">
        <v>0</v>
      </c>
      <c r="AD67" s="378">
        <v>0</v>
      </c>
      <c r="AE67" s="378">
        <v>0</v>
      </c>
      <c r="AF67" s="378">
        <v>0</v>
      </c>
      <c r="AG67" s="378">
        <v>0</v>
      </c>
      <c r="AH67" s="378">
        <v>0</v>
      </c>
      <c r="AI67" s="378">
        <v>0</v>
      </c>
      <c r="AJ67" s="378">
        <v>0</v>
      </c>
      <c r="AK67" s="378">
        <v>0</v>
      </c>
      <c r="AL67" s="378">
        <v>0</v>
      </c>
      <c r="AM67" s="378">
        <v>0</v>
      </c>
      <c r="AN67" s="378">
        <v>0</v>
      </c>
      <c r="AO67" s="378">
        <v>0</v>
      </c>
      <c r="AP67" s="378">
        <v>0</v>
      </c>
      <c r="AQ67" s="378">
        <v>0</v>
      </c>
      <c r="AR67" s="378">
        <v>0</v>
      </c>
      <c r="AS67" s="378">
        <v>0</v>
      </c>
      <c r="AT67" s="378">
        <v>0</v>
      </c>
      <c r="AU67" s="378">
        <v>0</v>
      </c>
      <c r="AV67" s="378">
        <v>0</v>
      </c>
      <c r="AW67" s="378">
        <v>0</v>
      </c>
    </row>
    <row r="68" spans="3:49" x14ac:dyDescent="0.3">
      <c r="C68" s="378">
        <v>22</v>
      </c>
      <c r="D68" s="378">
        <v>8</v>
      </c>
      <c r="E68" s="378">
        <v>5</v>
      </c>
      <c r="F68" s="378">
        <v>16</v>
      </c>
      <c r="G68" s="378">
        <v>16</v>
      </c>
      <c r="H68" s="378">
        <v>0</v>
      </c>
      <c r="I68" s="378">
        <v>0</v>
      </c>
      <c r="J68" s="378">
        <v>0</v>
      </c>
      <c r="K68" s="378">
        <v>0</v>
      </c>
      <c r="L68" s="378">
        <v>0</v>
      </c>
      <c r="M68" s="378">
        <v>0</v>
      </c>
      <c r="N68" s="378">
        <v>0</v>
      </c>
      <c r="O68" s="378">
        <v>0</v>
      </c>
      <c r="P68" s="378">
        <v>0</v>
      </c>
      <c r="Q68" s="378">
        <v>0</v>
      </c>
      <c r="R68" s="378">
        <v>0</v>
      </c>
      <c r="S68" s="378">
        <v>0</v>
      </c>
      <c r="T68" s="378">
        <v>0</v>
      </c>
      <c r="U68" s="378">
        <v>0</v>
      </c>
      <c r="V68" s="378">
        <v>0</v>
      </c>
      <c r="W68" s="378">
        <v>0</v>
      </c>
      <c r="X68" s="378">
        <v>0</v>
      </c>
      <c r="Y68" s="378">
        <v>0</v>
      </c>
      <c r="Z68" s="378">
        <v>0</v>
      </c>
      <c r="AA68" s="378">
        <v>0</v>
      </c>
      <c r="AB68" s="378">
        <v>0</v>
      </c>
      <c r="AC68" s="378">
        <v>0</v>
      </c>
      <c r="AD68" s="378">
        <v>0</v>
      </c>
      <c r="AE68" s="378">
        <v>0</v>
      </c>
      <c r="AF68" s="378">
        <v>0</v>
      </c>
      <c r="AG68" s="378">
        <v>0</v>
      </c>
      <c r="AH68" s="378">
        <v>0</v>
      </c>
      <c r="AI68" s="378">
        <v>0</v>
      </c>
      <c r="AJ68" s="378">
        <v>0</v>
      </c>
      <c r="AK68" s="378">
        <v>0</v>
      </c>
      <c r="AL68" s="378">
        <v>0</v>
      </c>
      <c r="AM68" s="378">
        <v>0</v>
      </c>
      <c r="AN68" s="378">
        <v>0</v>
      </c>
      <c r="AO68" s="378">
        <v>0</v>
      </c>
      <c r="AP68" s="378">
        <v>0</v>
      </c>
      <c r="AQ68" s="378">
        <v>0</v>
      </c>
      <c r="AR68" s="378">
        <v>0</v>
      </c>
      <c r="AS68" s="378">
        <v>0</v>
      </c>
      <c r="AT68" s="378">
        <v>0</v>
      </c>
      <c r="AU68" s="378">
        <v>0</v>
      </c>
      <c r="AV68" s="378">
        <v>0</v>
      </c>
      <c r="AW68" s="378">
        <v>0</v>
      </c>
    </row>
    <row r="69" spans="3:49" x14ac:dyDescent="0.3">
      <c r="C69" s="378">
        <v>22</v>
      </c>
      <c r="D69" s="378">
        <v>8</v>
      </c>
      <c r="E69" s="378">
        <v>6</v>
      </c>
      <c r="F69" s="378">
        <v>1507949</v>
      </c>
      <c r="G69" s="378">
        <v>6400</v>
      </c>
      <c r="H69" s="378">
        <v>0</v>
      </c>
      <c r="I69" s="378">
        <v>0</v>
      </c>
      <c r="J69" s="378">
        <v>0</v>
      </c>
      <c r="K69" s="378">
        <v>668884</v>
      </c>
      <c r="L69" s="378">
        <v>0</v>
      </c>
      <c r="M69" s="378">
        <v>0</v>
      </c>
      <c r="N69" s="378">
        <v>54504</v>
      </c>
      <c r="O69" s="378">
        <v>0</v>
      </c>
      <c r="P69" s="378">
        <v>66388</v>
      </c>
      <c r="Q69" s="378">
        <v>107212</v>
      </c>
      <c r="R69" s="378">
        <v>0</v>
      </c>
      <c r="S69" s="378">
        <v>0</v>
      </c>
      <c r="T69" s="378">
        <v>0</v>
      </c>
      <c r="U69" s="378">
        <v>410503</v>
      </c>
      <c r="V69" s="378">
        <v>28817</v>
      </c>
      <c r="W69" s="378">
        <v>0</v>
      </c>
      <c r="X69" s="378">
        <v>0</v>
      </c>
      <c r="Y69" s="378">
        <v>0</v>
      </c>
      <c r="Z69" s="378">
        <v>0</v>
      </c>
      <c r="AA69" s="378">
        <v>44482</v>
      </c>
      <c r="AB69" s="378">
        <v>0</v>
      </c>
      <c r="AC69" s="378">
        <v>0</v>
      </c>
      <c r="AD69" s="378">
        <v>0</v>
      </c>
      <c r="AE69" s="378">
        <v>0</v>
      </c>
      <c r="AF69" s="378">
        <v>0</v>
      </c>
      <c r="AG69" s="378">
        <v>0</v>
      </c>
      <c r="AH69" s="378">
        <v>0</v>
      </c>
      <c r="AI69" s="378">
        <v>0</v>
      </c>
      <c r="AJ69" s="378">
        <v>0</v>
      </c>
      <c r="AK69" s="378">
        <v>0</v>
      </c>
      <c r="AL69" s="378">
        <v>0</v>
      </c>
      <c r="AM69" s="378">
        <v>0</v>
      </c>
      <c r="AN69" s="378">
        <v>0</v>
      </c>
      <c r="AO69" s="378">
        <v>0</v>
      </c>
      <c r="AP69" s="378">
        <v>0</v>
      </c>
      <c r="AQ69" s="378">
        <v>0</v>
      </c>
      <c r="AR69" s="378">
        <v>34935</v>
      </c>
      <c r="AS69" s="378">
        <v>0</v>
      </c>
      <c r="AT69" s="378">
        <v>0</v>
      </c>
      <c r="AU69" s="378">
        <v>0</v>
      </c>
      <c r="AV69" s="378">
        <v>0</v>
      </c>
      <c r="AW69" s="378">
        <v>85824</v>
      </c>
    </row>
    <row r="70" spans="3:49" x14ac:dyDescent="0.3">
      <c r="C70" s="378">
        <v>22</v>
      </c>
      <c r="D70" s="378">
        <v>8</v>
      </c>
      <c r="E70" s="378">
        <v>9</v>
      </c>
      <c r="F70" s="378">
        <v>21657</v>
      </c>
      <c r="G70" s="378">
        <v>0</v>
      </c>
      <c r="H70" s="378">
        <v>0</v>
      </c>
      <c r="I70" s="378">
        <v>0</v>
      </c>
      <c r="J70" s="378">
        <v>0</v>
      </c>
      <c r="K70" s="378">
        <v>317</v>
      </c>
      <c r="L70" s="378">
        <v>0</v>
      </c>
      <c r="M70" s="378">
        <v>0</v>
      </c>
      <c r="N70" s="378">
        <v>300</v>
      </c>
      <c r="O70" s="378">
        <v>0</v>
      </c>
      <c r="P70" s="378">
        <v>0</v>
      </c>
      <c r="Q70" s="378">
        <v>0</v>
      </c>
      <c r="R70" s="378">
        <v>0</v>
      </c>
      <c r="S70" s="378">
        <v>0</v>
      </c>
      <c r="T70" s="378">
        <v>0</v>
      </c>
      <c r="U70" s="378">
        <v>12950</v>
      </c>
      <c r="V70" s="378">
        <v>0</v>
      </c>
      <c r="W70" s="378">
        <v>0</v>
      </c>
      <c r="X70" s="378">
        <v>0</v>
      </c>
      <c r="Y70" s="378">
        <v>0</v>
      </c>
      <c r="Z70" s="378">
        <v>0</v>
      </c>
      <c r="AA70" s="378">
        <v>0</v>
      </c>
      <c r="AB70" s="378">
        <v>0</v>
      </c>
      <c r="AC70" s="378">
        <v>0</v>
      </c>
      <c r="AD70" s="378">
        <v>0</v>
      </c>
      <c r="AE70" s="378">
        <v>0</v>
      </c>
      <c r="AF70" s="378">
        <v>0</v>
      </c>
      <c r="AG70" s="378">
        <v>0</v>
      </c>
      <c r="AH70" s="378">
        <v>0</v>
      </c>
      <c r="AI70" s="378">
        <v>0</v>
      </c>
      <c r="AJ70" s="378">
        <v>0</v>
      </c>
      <c r="AK70" s="378">
        <v>0</v>
      </c>
      <c r="AL70" s="378">
        <v>0</v>
      </c>
      <c r="AM70" s="378">
        <v>0</v>
      </c>
      <c r="AN70" s="378">
        <v>0</v>
      </c>
      <c r="AO70" s="378">
        <v>0</v>
      </c>
      <c r="AP70" s="378">
        <v>0</v>
      </c>
      <c r="AQ70" s="378">
        <v>0</v>
      </c>
      <c r="AR70" s="378">
        <v>590</v>
      </c>
      <c r="AS70" s="378">
        <v>0</v>
      </c>
      <c r="AT70" s="378">
        <v>0</v>
      </c>
      <c r="AU70" s="378">
        <v>0</v>
      </c>
      <c r="AV70" s="378">
        <v>0</v>
      </c>
      <c r="AW70" s="378">
        <v>7500</v>
      </c>
    </row>
    <row r="71" spans="3:49" x14ac:dyDescent="0.3">
      <c r="C71" s="378">
        <v>22</v>
      </c>
      <c r="D71" s="378">
        <v>8</v>
      </c>
      <c r="E71" s="378">
        <v>11</v>
      </c>
      <c r="F71" s="378">
        <v>3956.7430025445292</v>
      </c>
      <c r="G71" s="378">
        <v>0</v>
      </c>
      <c r="H71" s="378">
        <v>0</v>
      </c>
      <c r="I71" s="378">
        <v>0</v>
      </c>
      <c r="J71" s="378">
        <v>2290.0763358778627</v>
      </c>
      <c r="K71" s="378">
        <v>0</v>
      </c>
      <c r="L71" s="378">
        <v>0</v>
      </c>
      <c r="M71" s="378">
        <v>0</v>
      </c>
      <c r="N71" s="378">
        <v>0</v>
      </c>
      <c r="O71" s="378">
        <v>1666.6666666666667</v>
      </c>
      <c r="P71" s="378">
        <v>0</v>
      </c>
      <c r="Q71" s="378">
        <v>0</v>
      </c>
      <c r="R71" s="378">
        <v>0</v>
      </c>
      <c r="S71" s="378">
        <v>0</v>
      </c>
      <c r="T71" s="378">
        <v>0</v>
      </c>
      <c r="U71" s="378">
        <v>0</v>
      </c>
      <c r="V71" s="378">
        <v>0</v>
      </c>
      <c r="W71" s="378">
        <v>0</v>
      </c>
      <c r="X71" s="378">
        <v>0</v>
      </c>
      <c r="Y71" s="378">
        <v>0</v>
      </c>
      <c r="Z71" s="378">
        <v>0</v>
      </c>
      <c r="AA71" s="378">
        <v>0</v>
      </c>
      <c r="AB71" s="378">
        <v>0</v>
      </c>
      <c r="AC71" s="378">
        <v>0</v>
      </c>
      <c r="AD71" s="378">
        <v>0</v>
      </c>
      <c r="AE71" s="378">
        <v>0</v>
      </c>
      <c r="AF71" s="378">
        <v>0</v>
      </c>
      <c r="AG71" s="378">
        <v>0</v>
      </c>
      <c r="AH71" s="378">
        <v>0</v>
      </c>
      <c r="AI71" s="378">
        <v>0</v>
      </c>
      <c r="AJ71" s="378">
        <v>0</v>
      </c>
      <c r="AK71" s="378">
        <v>0</v>
      </c>
      <c r="AL71" s="378">
        <v>0</v>
      </c>
      <c r="AM71" s="378">
        <v>0</v>
      </c>
      <c r="AN71" s="378">
        <v>0</v>
      </c>
      <c r="AO71" s="378">
        <v>0</v>
      </c>
      <c r="AP71" s="378">
        <v>0</v>
      </c>
      <c r="AQ71" s="378">
        <v>0</v>
      </c>
      <c r="AR71" s="378">
        <v>0</v>
      </c>
      <c r="AS71" s="378">
        <v>0</v>
      </c>
      <c r="AT71" s="378">
        <v>0</v>
      </c>
      <c r="AU71" s="378">
        <v>0</v>
      </c>
      <c r="AV71" s="378">
        <v>0</v>
      </c>
      <c r="AW71" s="378">
        <v>0</v>
      </c>
    </row>
    <row r="72" spans="3:49" x14ac:dyDescent="0.3">
      <c r="C72" s="378">
        <v>22</v>
      </c>
      <c r="D72" s="378">
        <v>9</v>
      </c>
      <c r="E72" s="378">
        <v>1</v>
      </c>
      <c r="F72" s="378">
        <v>36.35</v>
      </c>
      <c r="G72" s="378">
        <v>0</v>
      </c>
      <c r="H72" s="378">
        <v>0</v>
      </c>
      <c r="I72" s="378">
        <v>0</v>
      </c>
      <c r="J72" s="378">
        <v>0</v>
      </c>
      <c r="K72" s="378">
        <v>8.9499999999999993</v>
      </c>
      <c r="L72" s="378">
        <v>0</v>
      </c>
      <c r="M72" s="378">
        <v>0</v>
      </c>
      <c r="N72" s="378">
        <v>1</v>
      </c>
      <c r="O72" s="378">
        <v>0</v>
      </c>
      <c r="P72" s="378">
        <v>2</v>
      </c>
      <c r="Q72" s="378">
        <v>3</v>
      </c>
      <c r="R72" s="378">
        <v>0</v>
      </c>
      <c r="S72" s="378">
        <v>0</v>
      </c>
      <c r="T72" s="378">
        <v>0</v>
      </c>
      <c r="U72" s="378">
        <v>12.5</v>
      </c>
      <c r="V72" s="378">
        <v>1</v>
      </c>
      <c r="W72" s="378">
        <v>0</v>
      </c>
      <c r="X72" s="378">
        <v>0</v>
      </c>
      <c r="Y72" s="378">
        <v>0</v>
      </c>
      <c r="Z72" s="378">
        <v>0</v>
      </c>
      <c r="AA72" s="378">
        <v>2</v>
      </c>
      <c r="AB72" s="378">
        <v>0</v>
      </c>
      <c r="AC72" s="378">
        <v>0</v>
      </c>
      <c r="AD72" s="378">
        <v>0</v>
      </c>
      <c r="AE72" s="378">
        <v>0</v>
      </c>
      <c r="AF72" s="378">
        <v>0</v>
      </c>
      <c r="AG72" s="378">
        <v>0</v>
      </c>
      <c r="AH72" s="378">
        <v>0</v>
      </c>
      <c r="AI72" s="378">
        <v>0</v>
      </c>
      <c r="AJ72" s="378">
        <v>0</v>
      </c>
      <c r="AK72" s="378">
        <v>0</v>
      </c>
      <c r="AL72" s="378">
        <v>0</v>
      </c>
      <c r="AM72" s="378">
        <v>0</v>
      </c>
      <c r="AN72" s="378">
        <v>0</v>
      </c>
      <c r="AO72" s="378">
        <v>0</v>
      </c>
      <c r="AP72" s="378">
        <v>0</v>
      </c>
      <c r="AQ72" s="378">
        <v>0</v>
      </c>
      <c r="AR72" s="378">
        <v>2</v>
      </c>
      <c r="AS72" s="378">
        <v>0</v>
      </c>
      <c r="AT72" s="378">
        <v>0</v>
      </c>
      <c r="AU72" s="378">
        <v>0</v>
      </c>
      <c r="AV72" s="378">
        <v>0</v>
      </c>
      <c r="AW72" s="378">
        <v>3.9</v>
      </c>
    </row>
    <row r="73" spans="3:49" x14ac:dyDescent="0.3">
      <c r="C73" s="378">
        <v>22</v>
      </c>
      <c r="D73" s="378">
        <v>9</v>
      </c>
      <c r="E73" s="378">
        <v>2</v>
      </c>
      <c r="F73" s="378">
        <v>5862.45</v>
      </c>
      <c r="G73" s="378">
        <v>0</v>
      </c>
      <c r="H73" s="378">
        <v>0</v>
      </c>
      <c r="I73" s="378">
        <v>0</v>
      </c>
      <c r="J73" s="378">
        <v>0</v>
      </c>
      <c r="K73" s="378">
        <v>1429.2</v>
      </c>
      <c r="L73" s="378">
        <v>0</v>
      </c>
      <c r="M73" s="378">
        <v>0</v>
      </c>
      <c r="N73" s="378">
        <v>136</v>
      </c>
      <c r="O73" s="378">
        <v>0</v>
      </c>
      <c r="P73" s="378">
        <v>344.5</v>
      </c>
      <c r="Q73" s="378">
        <v>511.75</v>
      </c>
      <c r="R73" s="378">
        <v>0</v>
      </c>
      <c r="S73" s="378">
        <v>0</v>
      </c>
      <c r="T73" s="378">
        <v>0</v>
      </c>
      <c r="U73" s="378">
        <v>1974</v>
      </c>
      <c r="V73" s="378">
        <v>160</v>
      </c>
      <c r="W73" s="378">
        <v>0</v>
      </c>
      <c r="X73" s="378">
        <v>0</v>
      </c>
      <c r="Y73" s="378">
        <v>0</v>
      </c>
      <c r="Z73" s="378">
        <v>0</v>
      </c>
      <c r="AA73" s="378">
        <v>317</v>
      </c>
      <c r="AB73" s="378">
        <v>0</v>
      </c>
      <c r="AC73" s="378">
        <v>0</v>
      </c>
      <c r="AD73" s="378">
        <v>0</v>
      </c>
      <c r="AE73" s="378">
        <v>0</v>
      </c>
      <c r="AF73" s="378">
        <v>0</v>
      </c>
      <c r="AG73" s="378">
        <v>0</v>
      </c>
      <c r="AH73" s="378">
        <v>0</v>
      </c>
      <c r="AI73" s="378">
        <v>0</v>
      </c>
      <c r="AJ73" s="378">
        <v>0</v>
      </c>
      <c r="AK73" s="378">
        <v>0</v>
      </c>
      <c r="AL73" s="378">
        <v>0</v>
      </c>
      <c r="AM73" s="378">
        <v>0</v>
      </c>
      <c r="AN73" s="378">
        <v>0</v>
      </c>
      <c r="AO73" s="378">
        <v>0</v>
      </c>
      <c r="AP73" s="378">
        <v>0</v>
      </c>
      <c r="AQ73" s="378">
        <v>0</v>
      </c>
      <c r="AR73" s="378">
        <v>344</v>
      </c>
      <c r="AS73" s="378">
        <v>0</v>
      </c>
      <c r="AT73" s="378">
        <v>0</v>
      </c>
      <c r="AU73" s="378">
        <v>0</v>
      </c>
      <c r="AV73" s="378">
        <v>0</v>
      </c>
      <c r="AW73" s="378">
        <v>646</v>
      </c>
    </row>
    <row r="74" spans="3:49" x14ac:dyDescent="0.3">
      <c r="C74" s="378">
        <v>22</v>
      </c>
      <c r="D74" s="378">
        <v>9</v>
      </c>
      <c r="E74" s="378">
        <v>3</v>
      </c>
      <c r="F74" s="378">
        <v>40.799999999999997</v>
      </c>
      <c r="G74" s="378">
        <v>0</v>
      </c>
      <c r="H74" s="378">
        <v>0</v>
      </c>
      <c r="I74" s="378">
        <v>0</v>
      </c>
      <c r="J74" s="378">
        <v>0</v>
      </c>
      <c r="K74" s="378">
        <v>40.799999999999997</v>
      </c>
      <c r="L74" s="378">
        <v>0</v>
      </c>
      <c r="M74" s="378">
        <v>0</v>
      </c>
      <c r="N74" s="378">
        <v>0</v>
      </c>
      <c r="O74" s="378">
        <v>0</v>
      </c>
      <c r="P74" s="378">
        <v>0</v>
      </c>
      <c r="Q74" s="378">
        <v>0</v>
      </c>
      <c r="R74" s="378">
        <v>0</v>
      </c>
      <c r="S74" s="378">
        <v>0</v>
      </c>
      <c r="T74" s="378">
        <v>0</v>
      </c>
      <c r="U74" s="378">
        <v>0</v>
      </c>
      <c r="V74" s="378">
        <v>0</v>
      </c>
      <c r="W74" s="378">
        <v>0</v>
      </c>
      <c r="X74" s="378">
        <v>0</v>
      </c>
      <c r="Y74" s="378">
        <v>0</v>
      </c>
      <c r="Z74" s="378">
        <v>0</v>
      </c>
      <c r="AA74" s="378">
        <v>0</v>
      </c>
      <c r="AB74" s="378">
        <v>0</v>
      </c>
      <c r="AC74" s="378">
        <v>0</v>
      </c>
      <c r="AD74" s="378">
        <v>0</v>
      </c>
      <c r="AE74" s="378">
        <v>0</v>
      </c>
      <c r="AF74" s="378">
        <v>0</v>
      </c>
      <c r="AG74" s="378">
        <v>0</v>
      </c>
      <c r="AH74" s="378">
        <v>0</v>
      </c>
      <c r="AI74" s="378">
        <v>0</v>
      </c>
      <c r="AJ74" s="378">
        <v>0</v>
      </c>
      <c r="AK74" s="378">
        <v>0</v>
      </c>
      <c r="AL74" s="378">
        <v>0</v>
      </c>
      <c r="AM74" s="378">
        <v>0</v>
      </c>
      <c r="AN74" s="378">
        <v>0</v>
      </c>
      <c r="AO74" s="378">
        <v>0</v>
      </c>
      <c r="AP74" s="378">
        <v>0</v>
      </c>
      <c r="AQ74" s="378">
        <v>0</v>
      </c>
      <c r="AR74" s="378">
        <v>0</v>
      </c>
      <c r="AS74" s="378">
        <v>0</v>
      </c>
      <c r="AT74" s="378">
        <v>0</v>
      </c>
      <c r="AU74" s="378">
        <v>0</v>
      </c>
      <c r="AV74" s="378">
        <v>0</v>
      </c>
      <c r="AW74" s="378">
        <v>0</v>
      </c>
    </row>
    <row r="75" spans="3:49" x14ac:dyDescent="0.3">
      <c r="C75" s="378">
        <v>22</v>
      </c>
      <c r="D75" s="378">
        <v>9</v>
      </c>
      <c r="E75" s="378">
        <v>4</v>
      </c>
      <c r="F75" s="378">
        <v>375.5</v>
      </c>
      <c r="G75" s="378">
        <v>0</v>
      </c>
      <c r="H75" s="378">
        <v>0</v>
      </c>
      <c r="I75" s="378">
        <v>0</v>
      </c>
      <c r="J75" s="378">
        <v>0</v>
      </c>
      <c r="K75" s="378">
        <v>204</v>
      </c>
      <c r="L75" s="378">
        <v>0</v>
      </c>
      <c r="M75" s="378">
        <v>0</v>
      </c>
      <c r="N75" s="378">
        <v>8</v>
      </c>
      <c r="O75" s="378">
        <v>0</v>
      </c>
      <c r="P75" s="378">
        <v>0</v>
      </c>
      <c r="Q75" s="378">
        <v>0</v>
      </c>
      <c r="R75" s="378">
        <v>0</v>
      </c>
      <c r="S75" s="378">
        <v>0</v>
      </c>
      <c r="T75" s="378">
        <v>0</v>
      </c>
      <c r="U75" s="378">
        <v>140.5</v>
      </c>
      <c r="V75" s="378">
        <v>5</v>
      </c>
      <c r="W75" s="378">
        <v>0</v>
      </c>
      <c r="X75" s="378">
        <v>0</v>
      </c>
      <c r="Y75" s="378">
        <v>0</v>
      </c>
      <c r="Z75" s="378">
        <v>0</v>
      </c>
      <c r="AA75" s="378">
        <v>18</v>
      </c>
      <c r="AB75" s="378">
        <v>0</v>
      </c>
      <c r="AC75" s="378">
        <v>0</v>
      </c>
      <c r="AD75" s="378">
        <v>0</v>
      </c>
      <c r="AE75" s="378">
        <v>0</v>
      </c>
      <c r="AF75" s="378">
        <v>0</v>
      </c>
      <c r="AG75" s="378">
        <v>0</v>
      </c>
      <c r="AH75" s="378">
        <v>0</v>
      </c>
      <c r="AI75" s="378">
        <v>0</v>
      </c>
      <c r="AJ75" s="378">
        <v>0</v>
      </c>
      <c r="AK75" s="378">
        <v>0</v>
      </c>
      <c r="AL75" s="378">
        <v>0</v>
      </c>
      <c r="AM75" s="378">
        <v>0</v>
      </c>
      <c r="AN75" s="378">
        <v>0</v>
      </c>
      <c r="AO75" s="378">
        <v>0</v>
      </c>
      <c r="AP75" s="378">
        <v>0</v>
      </c>
      <c r="AQ75" s="378">
        <v>0</v>
      </c>
      <c r="AR75" s="378">
        <v>0</v>
      </c>
      <c r="AS75" s="378">
        <v>0</v>
      </c>
      <c r="AT75" s="378">
        <v>0</v>
      </c>
      <c r="AU75" s="378">
        <v>0</v>
      </c>
      <c r="AV75" s="378">
        <v>0</v>
      </c>
      <c r="AW75" s="378">
        <v>0</v>
      </c>
    </row>
    <row r="76" spans="3:49" x14ac:dyDescent="0.3">
      <c r="C76" s="378">
        <v>22</v>
      </c>
      <c r="D76" s="378">
        <v>9</v>
      </c>
      <c r="E76" s="378">
        <v>5</v>
      </c>
      <c r="F76" s="378">
        <v>12</v>
      </c>
      <c r="G76" s="378">
        <v>12</v>
      </c>
      <c r="H76" s="378">
        <v>0</v>
      </c>
      <c r="I76" s="378">
        <v>0</v>
      </c>
      <c r="J76" s="378">
        <v>0</v>
      </c>
      <c r="K76" s="378">
        <v>0</v>
      </c>
      <c r="L76" s="378">
        <v>0</v>
      </c>
      <c r="M76" s="378">
        <v>0</v>
      </c>
      <c r="N76" s="378">
        <v>0</v>
      </c>
      <c r="O76" s="378">
        <v>0</v>
      </c>
      <c r="P76" s="378">
        <v>0</v>
      </c>
      <c r="Q76" s="378">
        <v>0</v>
      </c>
      <c r="R76" s="378">
        <v>0</v>
      </c>
      <c r="S76" s="378">
        <v>0</v>
      </c>
      <c r="T76" s="378">
        <v>0</v>
      </c>
      <c r="U76" s="378">
        <v>0</v>
      </c>
      <c r="V76" s="378">
        <v>0</v>
      </c>
      <c r="W76" s="378">
        <v>0</v>
      </c>
      <c r="X76" s="378">
        <v>0</v>
      </c>
      <c r="Y76" s="378">
        <v>0</v>
      </c>
      <c r="Z76" s="378">
        <v>0</v>
      </c>
      <c r="AA76" s="378">
        <v>0</v>
      </c>
      <c r="AB76" s="378">
        <v>0</v>
      </c>
      <c r="AC76" s="378">
        <v>0</v>
      </c>
      <c r="AD76" s="378">
        <v>0</v>
      </c>
      <c r="AE76" s="378">
        <v>0</v>
      </c>
      <c r="AF76" s="378">
        <v>0</v>
      </c>
      <c r="AG76" s="378">
        <v>0</v>
      </c>
      <c r="AH76" s="378">
        <v>0</v>
      </c>
      <c r="AI76" s="378">
        <v>0</v>
      </c>
      <c r="AJ76" s="378">
        <v>0</v>
      </c>
      <c r="AK76" s="378">
        <v>0</v>
      </c>
      <c r="AL76" s="378">
        <v>0</v>
      </c>
      <c r="AM76" s="378">
        <v>0</v>
      </c>
      <c r="AN76" s="378">
        <v>0</v>
      </c>
      <c r="AO76" s="378">
        <v>0</v>
      </c>
      <c r="AP76" s="378">
        <v>0</v>
      </c>
      <c r="AQ76" s="378">
        <v>0</v>
      </c>
      <c r="AR76" s="378">
        <v>0</v>
      </c>
      <c r="AS76" s="378">
        <v>0</v>
      </c>
      <c r="AT76" s="378">
        <v>0</v>
      </c>
      <c r="AU76" s="378">
        <v>0</v>
      </c>
      <c r="AV76" s="378">
        <v>0</v>
      </c>
      <c r="AW76" s="378">
        <v>0</v>
      </c>
    </row>
    <row r="77" spans="3:49" x14ac:dyDescent="0.3">
      <c r="C77" s="378">
        <v>22</v>
      </c>
      <c r="D77" s="378">
        <v>9</v>
      </c>
      <c r="E77" s="378">
        <v>6</v>
      </c>
      <c r="F77" s="378">
        <v>1485617</v>
      </c>
      <c r="G77" s="378">
        <v>4800</v>
      </c>
      <c r="H77" s="378">
        <v>0</v>
      </c>
      <c r="I77" s="378">
        <v>0</v>
      </c>
      <c r="J77" s="378">
        <v>0</v>
      </c>
      <c r="K77" s="378">
        <v>653915</v>
      </c>
      <c r="L77" s="378">
        <v>0</v>
      </c>
      <c r="M77" s="378">
        <v>0</v>
      </c>
      <c r="N77" s="378">
        <v>54121</v>
      </c>
      <c r="O77" s="378">
        <v>0</v>
      </c>
      <c r="P77" s="378">
        <v>68124</v>
      </c>
      <c r="Q77" s="378">
        <v>111557</v>
      </c>
      <c r="R77" s="378">
        <v>0</v>
      </c>
      <c r="S77" s="378">
        <v>0</v>
      </c>
      <c r="T77" s="378">
        <v>0</v>
      </c>
      <c r="U77" s="378">
        <v>403996</v>
      </c>
      <c r="V77" s="378">
        <v>29089</v>
      </c>
      <c r="W77" s="378">
        <v>0</v>
      </c>
      <c r="X77" s="378">
        <v>0</v>
      </c>
      <c r="Y77" s="378">
        <v>0</v>
      </c>
      <c r="Z77" s="378">
        <v>0</v>
      </c>
      <c r="AA77" s="378">
        <v>45994</v>
      </c>
      <c r="AB77" s="378">
        <v>0</v>
      </c>
      <c r="AC77" s="378">
        <v>0</v>
      </c>
      <c r="AD77" s="378">
        <v>0</v>
      </c>
      <c r="AE77" s="378">
        <v>0</v>
      </c>
      <c r="AF77" s="378">
        <v>0</v>
      </c>
      <c r="AG77" s="378">
        <v>0</v>
      </c>
      <c r="AH77" s="378">
        <v>0</v>
      </c>
      <c r="AI77" s="378">
        <v>0</v>
      </c>
      <c r="AJ77" s="378">
        <v>0</v>
      </c>
      <c r="AK77" s="378">
        <v>0</v>
      </c>
      <c r="AL77" s="378">
        <v>0</v>
      </c>
      <c r="AM77" s="378">
        <v>0</v>
      </c>
      <c r="AN77" s="378">
        <v>0</v>
      </c>
      <c r="AO77" s="378">
        <v>0</v>
      </c>
      <c r="AP77" s="378">
        <v>0</v>
      </c>
      <c r="AQ77" s="378">
        <v>0</v>
      </c>
      <c r="AR77" s="378">
        <v>34002</v>
      </c>
      <c r="AS77" s="378">
        <v>0</v>
      </c>
      <c r="AT77" s="378">
        <v>0</v>
      </c>
      <c r="AU77" s="378">
        <v>0</v>
      </c>
      <c r="AV77" s="378">
        <v>0</v>
      </c>
      <c r="AW77" s="378">
        <v>80019</v>
      </c>
    </row>
    <row r="78" spans="3:49" x14ac:dyDescent="0.3">
      <c r="C78" s="378">
        <v>22</v>
      </c>
      <c r="D78" s="378">
        <v>9</v>
      </c>
      <c r="E78" s="378">
        <v>9</v>
      </c>
      <c r="F78" s="378">
        <v>3540</v>
      </c>
      <c r="G78" s="378">
        <v>0</v>
      </c>
      <c r="H78" s="378">
        <v>0</v>
      </c>
      <c r="I78" s="378">
        <v>0</v>
      </c>
      <c r="J78" s="378">
        <v>0</v>
      </c>
      <c r="K78" s="378">
        <v>0</v>
      </c>
      <c r="L78" s="378">
        <v>0</v>
      </c>
      <c r="M78" s="378">
        <v>0</v>
      </c>
      <c r="N78" s="378">
        <v>0</v>
      </c>
      <c r="O78" s="378">
        <v>0</v>
      </c>
      <c r="P78" s="378">
        <v>0</v>
      </c>
      <c r="Q78" s="378">
        <v>0</v>
      </c>
      <c r="R78" s="378">
        <v>0</v>
      </c>
      <c r="S78" s="378">
        <v>0</v>
      </c>
      <c r="T78" s="378">
        <v>0</v>
      </c>
      <c r="U78" s="378">
        <v>2950</v>
      </c>
      <c r="V78" s="378">
        <v>0</v>
      </c>
      <c r="W78" s="378">
        <v>0</v>
      </c>
      <c r="X78" s="378">
        <v>0</v>
      </c>
      <c r="Y78" s="378">
        <v>0</v>
      </c>
      <c r="Z78" s="378">
        <v>0</v>
      </c>
      <c r="AA78" s="378">
        <v>0</v>
      </c>
      <c r="AB78" s="378">
        <v>0</v>
      </c>
      <c r="AC78" s="378">
        <v>0</v>
      </c>
      <c r="AD78" s="378">
        <v>0</v>
      </c>
      <c r="AE78" s="378">
        <v>0</v>
      </c>
      <c r="AF78" s="378">
        <v>0</v>
      </c>
      <c r="AG78" s="378">
        <v>0</v>
      </c>
      <c r="AH78" s="378">
        <v>0</v>
      </c>
      <c r="AI78" s="378">
        <v>0</v>
      </c>
      <c r="AJ78" s="378">
        <v>0</v>
      </c>
      <c r="AK78" s="378">
        <v>0</v>
      </c>
      <c r="AL78" s="378">
        <v>0</v>
      </c>
      <c r="AM78" s="378">
        <v>0</v>
      </c>
      <c r="AN78" s="378">
        <v>0</v>
      </c>
      <c r="AO78" s="378">
        <v>0</v>
      </c>
      <c r="AP78" s="378">
        <v>0</v>
      </c>
      <c r="AQ78" s="378">
        <v>0</v>
      </c>
      <c r="AR78" s="378">
        <v>590</v>
      </c>
      <c r="AS78" s="378">
        <v>0</v>
      </c>
      <c r="AT78" s="378">
        <v>0</v>
      </c>
      <c r="AU78" s="378">
        <v>0</v>
      </c>
      <c r="AV78" s="378">
        <v>0</v>
      </c>
      <c r="AW78" s="378">
        <v>0</v>
      </c>
    </row>
    <row r="79" spans="3:49" x14ac:dyDescent="0.3">
      <c r="C79" s="378">
        <v>22</v>
      </c>
      <c r="D79" s="378">
        <v>9</v>
      </c>
      <c r="E79" s="378">
        <v>10</v>
      </c>
      <c r="F79" s="378">
        <v>8650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378">
        <v>0</v>
      </c>
      <c r="M79" s="378">
        <v>0</v>
      </c>
      <c r="N79" s="378">
        <v>0</v>
      </c>
      <c r="O79" s="378">
        <v>8650</v>
      </c>
      <c r="P79" s="378">
        <v>0</v>
      </c>
      <c r="Q79" s="378">
        <v>0</v>
      </c>
      <c r="R79" s="378">
        <v>0</v>
      </c>
      <c r="S79" s="378">
        <v>0</v>
      </c>
      <c r="T79" s="378">
        <v>0</v>
      </c>
      <c r="U79" s="378">
        <v>0</v>
      </c>
      <c r="V79" s="378">
        <v>0</v>
      </c>
      <c r="W79" s="378">
        <v>0</v>
      </c>
      <c r="X79" s="378">
        <v>0</v>
      </c>
      <c r="Y79" s="378">
        <v>0</v>
      </c>
      <c r="Z79" s="378">
        <v>0</v>
      </c>
      <c r="AA79" s="378">
        <v>0</v>
      </c>
      <c r="AB79" s="378">
        <v>0</v>
      </c>
      <c r="AC79" s="378">
        <v>0</v>
      </c>
      <c r="AD79" s="378">
        <v>0</v>
      </c>
      <c r="AE79" s="378">
        <v>0</v>
      </c>
      <c r="AF79" s="378">
        <v>0</v>
      </c>
      <c r="AG79" s="378">
        <v>0</v>
      </c>
      <c r="AH79" s="378">
        <v>0</v>
      </c>
      <c r="AI79" s="378">
        <v>0</v>
      </c>
      <c r="AJ79" s="378">
        <v>0</v>
      </c>
      <c r="AK79" s="378">
        <v>0</v>
      </c>
      <c r="AL79" s="378">
        <v>0</v>
      </c>
      <c r="AM79" s="378">
        <v>0</v>
      </c>
      <c r="AN79" s="378">
        <v>0</v>
      </c>
      <c r="AO79" s="378">
        <v>0</v>
      </c>
      <c r="AP79" s="378">
        <v>0</v>
      </c>
      <c r="AQ79" s="378">
        <v>0</v>
      </c>
      <c r="AR79" s="378">
        <v>0</v>
      </c>
      <c r="AS79" s="378">
        <v>0</v>
      </c>
      <c r="AT79" s="378">
        <v>0</v>
      </c>
      <c r="AU79" s="378">
        <v>0</v>
      </c>
      <c r="AV79" s="378">
        <v>0</v>
      </c>
      <c r="AW79" s="378">
        <v>0</v>
      </c>
    </row>
    <row r="80" spans="3:49" x14ac:dyDescent="0.3">
      <c r="C80" s="378">
        <v>22</v>
      </c>
      <c r="D80" s="378">
        <v>9</v>
      </c>
      <c r="E80" s="378">
        <v>11</v>
      </c>
      <c r="F80" s="378">
        <v>3956.7430025445292</v>
      </c>
      <c r="G80" s="378">
        <v>0</v>
      </c>
      <c r="H80" s="378">
        <v>0</v>
      </c>
      <c r="I80" s="378">
        <v>0</v>
      </c>
      <c r="J80" s="378">
        <v>2290.0763358778627</v>
      </c>
      <c r="K80" s="378">
        <v>0</v>
      </c>
      <c r="L80" s="378">
        <v>0</v>
      </c>
      <c r="M80" s="378">
        <v>0</v>
      </c>
      <c r="N80" s="378">
        <v>0</v>
      </c>
      <c r="O80" s="378">
        <v>1666.6666666666667</v>
      </c>
      <c r="P80" s="378">
        <v>0</v>
      </c>
      <c r="Q80" s="378">
        <v>0</v>
      </c>
      <c r="R80" s="378">
        <v>0</v>
      </c>
      <c r="S80" s="378">
        <v>0</v>
      </c>
      <c r="T80" s="378">
        <v>0</v>
      </c>
      <c r="U80" s="378">
        <v>0</v>
      </c>
      <c r="V80" s="378">
        <v>0</v>
      </c>
      <c r="W80" s="378">
        <v>0</v>
      </c>
      <c r="X80" s="378">
        <v>0</v>
      </c>
      <c r="Y80" s="378">
        <v>0</v>
      </c>
      <c r="Z80" s="378">
        <v>0</v>
      </c>
      <c r="AA80" s="378">
        <v>0</v>
      </c>
      <c r="AB80" s="378">
        <v>0</v>
      </c>
      <c r="AC80" s="378">
        <v>0</v>
      </c>
      <c r="AD80" s="378">
        <v>0</v>
      </c>
      <c r="AE80" s="378">
        <v>0</v>
      </c>
      <c r="AF80" s="378">
        <v>0</v>
      </c>
      <c r="AG80" s="378">
        <v>0</v>
      </c>
      <c r="AH80" s="378">
        <v>0</v>
      </c>
      <c r="AI80" s="378">
        <v>0</v>
      </c>
      <c r="AJ80" s="378">
        <v>0</v>
      </c>
      <c r="AK80" s="378">
        <v>0</v>
      </c>
      <c r="AL80" s="378">
        <v>0</v>
      </c>
      <c r="AM80" s="378">
        <v>0</v>
      </c>
      <c r="AN80" s="378">
        <v>0</v>
      </c>
      <c r="AO80" s="378">
        <v>0</v>
      </c>
      <c r="AP80" s="378">
        <v>0</v>
      </c>
      <c r="AQ80" s="378">
        <v>0</v>
      </c>
      <c r="AR80" s="378">
        <v>0</v>
      </c>
      <c r="AS80" s="378">
        <v>0</v>
      </c>
      <c r="AT80" s="378">
        <v>0</v>
      </c>
      <c r="AU80" s="378">
        <v>0</v>
      </c>
      <c r="AV80" s="378">
        <v>0</v>
      </c>
      <c r="AW80" s="378">
        <v>0</v>
      </c>
    </row>
    <row r="81" spans="3:49" x14ac:dyDescent="0.3">
      <c r="C81" s="378">
        <v>22</v>
      </c>
      <c r="D81" s="378">
        <v>10</v>
      </c>
      <c r="E81" s="378">
        <v>1</v>
      </c>
      <c r="F81" s="378">
        <v>36.35</v>
      </c>
      <c r="G81" s="378">
        <v>0</v>
      </c>
      <c r="H81" s="378">
        <v>0</v>
      </c>
      <c r="I81" s="378">
        <v>0</v>
      </c>
      <c r="J81" s="378">
        <v>0</v>
      </c>
      <c r="K81" s="378">
        <v>8.9499999999999993</v>
      </c>
      <c r="L81" s="378">
        <v>0</v>
      </c>
      <c r="M81" s="378">
        <v>0</v>
      </c>
      <c r="N81" s="378">
        <v>1</v>
      </c>
      <c r="O81" s="378">
        <v>0</v>
      </c>
      <c r="P81" s="378">
        <v>2</v>
      </c>
      <c r="Q81" s="378">
        <v>3</v>
      </c>
      <c r="R81" s="378">
        <v>0</v>
      </c>
      <c r="S81" s="378">
        <v>0</v>
      </c>
      <c r="T81" s="378">
        <v>0</v>
      </c>
      <c r="U81" s="378">
        <v>12.5</v>
      </c>
      <c r="V81" s="378">
        <v>1</v>
      </c>
      <c r="W81" s="378">
        <v>0</v>
      </c>
      <c r="X81" s="378">
        <v>0</v>
      </c>
      <c r="Y81" s="378">
        <v>0</v>
      </c>
      <c r="Z81" s="378">
        <v>0</v>
      </c>
      <c r="AA81" s="378">
        <v>2</v>
      </c>
      <c r="AB81" s="378">
        <v>0</v>
      </c>
      <c r="AC81" s="378">
        <v>0</v>
      </c>
      <c r="AD81" s="378">
        <v>0</v>
      </c>
      <c r="AE81" s="378">
        <v>0</v>
      </c>
      <c r="AF81" s="378">
        <v>0</v>
      </c>
      <c r="AG81" s="378">
        <v>0</v>
      </c>
      <c r="AH81" s="378">
        <v>0</v>
      </c>
      <c r="AI81" s="378">
        <v>0</v>
      </c>
      <c r="AJ81" s="378">
        <v>0</v>
      </c>
      <c r="AK81" s="378">
        <v>0</v>
      </c>
      <c r="AL81" s="378">
        <v>0</v>
      </c>
      <c r="AM81" s="378">
        <v>0</v>
      </c>
      <c r="AN81" s="378">
        <v>0</v>
      </c>
      <c r="AO81" s="378">
        <v>0</v>
      </c>
      <c r="AP81" s="378">
        <v>0</v>
      </c>
      <c r="AQ81" s="378">
        <v>0</v>
      </c>
      <c r="AR81" s="378">
        <v>2</v>
      </c>
      <c r="AS81" s="378">
        <v>0</v>
      </c>
      <c r="AT81" s="378">
        <v>0</v>
      </c>
      <c r="AU81" s="378">
        <v>0</v>
      </c>
      <c r="AV81" s="378">
        <v>0</v>
      </c>
      <c r="AW81" s="378">
        <v>3.9</v>
      </c>
    </row>
    <row r="82" spans="3:49" x14ac:dyDescent="0.3">
      <c r="C82" s="378">
        <v>22</v>
      </c>
      <c r="D82" s="378">
        <v>10</v>
      </c>
      <c r="E82" s="378">
        <v>2</v>
      </c>
      <c r="F82" s="378">
        <v>5579.3</v>
      </c>
      <c r="G82" s="378">
        <v>0</v>
      </c>
      <c r="H82" s="378">
        <v>0</v>
      </c>
      <c r="I82" s="378">
        <v>0</v>
      </c>
      <c r="J82" s="378">
        <v>0</v>
      </c>
      <c r="K82" s="378">
        <v>1347.6</v>
      </c>
      <c r="L82" s="378">
        <v>0</v>
      </c>
      <c r="M82" s="378">
        <v>0</v>
      </c>
      <c r="N82" s="378">
        <v>168</v>
      </c>
      <c r="O82" s="378">
        <v>0</v>
      </c>
      <c r="P82" s="378">
        <v>333.25</v>
      </c>
      <c r="Q82" s="378">
        <v>550.25</v>
      </c>
      <c r="R82" s="378">
        <v>0</v>
      </c>
      <c r="S82" s="378">
        <v>0</v>
      </c>
      <c r="T82" s="378">
        <v>0</v>
      </c>
      <c r="U82" s="378">
        <v>1984</v>
      </c>
      <c r="V82" s="378">
        <v>166</v>
      </c>
      <c r="W82" s="378">
        <v>0</v>
      </c>
      <c r="X82" s="378">
        <v>0</v>
      </c>
      <c r="Y82" s="378">
        <v>0</v>
      </c>
      <c r="Z82" s="378">
        <v>0</v>
      </c>
      <c r="AA82" s="378">
        <v>147</v>
      </c>
      <c r="AB82" s="378">
        <v>0</v>
      </c>
      <c r="AC82" s="378">
        <v>0</v>
      </c>
      <c r="AD82" s="378">
        <v>0</v>
      </c>
      <c r="AE82" s="378">
        <v>0</v>
      </c>
      <c r="AF82" s="378">
        <v>0</v>
      </c>
      <c r="AG82" s="378">
        <v>0</v>
      </c>
      <c r="AH82" s="378">
        <v>0</v>
      </c>
      <c r="AI82" s="378">
        <v>0</v>
      </c>
      <c r="AJ82" s="378">
        <v>0</v>
      </c>
      <c r="AK82" s="378">
        <v>0</v>
      </c>
      <c r="AL82" s="378">
        <v>0</v>
      </c>
      <c r="AM82" s="378">
        <v>0</v>
      </c>
      <c r="AN82" s="378">
        <v>0</v>
      </c>
      <c r="AO82" s="378">
        <v>0</v>
      </c>
      <c r="AP82" s="378">
        <v>0</v>
      </c>
      <c r="AQ82" s="378">
        <v>0</v>
      </c>
      <c r="AR82" s="378">
        <v>312</v>
      </c>
      <c r="AS82" s="378">
        <v>0</v>
      </c>
      <c r="AT82" s="378">
        <v>0</v>
      </c>
      <c r="AU82" s="378">
        <v>0</v>
      </c>
      <c r="AV82" s="378">
        <v>0</v>
      </c>
      <c r="AW82" s="378">
        <v>571.20000000000005</v>
      </c>
    </row>
    <row r="83" spans="3:49" x14ac:dyDescent="0.3">
      <c r="C83" s="378">
        <v>22</v>
      </c>
      <c r="D83" s="378">
        <v>10</v>
      </c>
      <c r="E83" s="378">
        <v>3</v>
      </c>
      <c r="F83" s="378">
        <v>46.4</v>
      </c>
      <c r="G83" s="378">
        <v>0</v>
      </c>
      <c r="H83" s="378">
        <v>0</v>
      </c>
      <c r="I83" s="378">
        <v>0</v>
      </c>
      <c r="J83" s="378">
        <v>0</v>
      </c>
      <c r="K83" s="378">
        <v>46.4</v>
      </c>
      <c r="L83" s="378">
        <v>0</v>
      </c>
      <c r="M83" s="378">
        <v>0</v>
      </c>
      <c r="N83" s="378">
        <v>0</v>
      </c>
      <c r="O83" s="378">
        <v>0</v>
      </c>
      <c r="P83" s="378">
        <v>0</v>
      </c>
      <c r="Q83" s="378">
        <v>0</v>
      </c>
      <c r="R83" s="378">
        <v>0</v>
      </c>
      <c r="S83" s="378">
        <v>0</v>
      </c>
      <c r="T83" s="378">
        <v>0</v>
      </c>
      <c r="U83" s="378">
        <v>0</v>
      </c>
      <c r="V83" s="378">
        <v>0</v>
      </c>
      <c r="W83" s="378">
        <v>0</v>
      </c>
      <c r="X83" s="378">
        <v>0</v>
      </c>
      <c r="Y83" s="378">
        <v>0</v>
      </c>
      <c r="Z83" s="378">
        <v>0</v>
      </c>
      <c r="AA83" s="378">
        <v>0</v>
      </c>
      <c r="AB83" s="378">
        <v>0</v>
      </c>
      <c r="AC83" s="378">
        <v>0</v>
      </c>
      <c r="AD83" s="378">
        <v>0</v>
      </c>
      <c r="AE83" s="378">
        <v>0</v>
      </c>
      <c r="AF83" s="378">
        <v>0</v>
      </c>
      <c r="AG83" s="378">
        <v>0</v>
      </c>
      <c r="AH83" s="378">
        <v>0</v>
      </c>
      <c r="AI83" s="378">
        <v>0</v>
      </c>
      <c r="AJ83" s="378">
        <v>0</v>
      </c>
      <c r="AK83" s="378">
        <v>0</v>
      </c>
      <c r="AL83" s="378">
        <v>0</v>
      </c>
      <c r="AM83" s="378">
        <v>0</v>
      </c>
      <c r="AN83" s="378">
        <v>0</v>
      </c>
      <c r="AO83" s="378">
        <v>0</v>
      </c>
      <c r="AP83" s="378">
        <v>0</v>
      </c>
      <c r="AQ83" s="378">
        <v>0</v>
      </c>
      <c r="AR83" s="378">
        <v>0</v>
      </c>
      <c r="AS83" s="378">
        <v>0</v>
      </c>
      <c r="AT83" s="378">
        <v>0</v>
      </c>
      <c r="AU83" s="378">
        <v>0</v>
      </c>
      <c r="AV83" s="378">
        <v>0</v>
      </c>
      <c r="AW83" s="378">
        <v>0</v>
      </c>
    </row>
    <row r="84" spans="3:49" x14ac:dyDescent="0.3">
      <c r="C84" s="378">
        <v>22</v>
      </c>
      <c r="D84" s="378">
        <v>10</v>
      </c>
      <c r="E84" s="378">
        <v>4</v>
      </c>
      <c r="F84" s="378">
        <v>387.5</v>
      </c>
      <c r="G84" s="378">
        <v>0</v>
      </c>
      <c r="H84" s="378">
        <v>0</v>
      </c>
      <c r="I84" s="378">
        <v>0</v>
      </c>
      <c r="J84" s="378">
        <v>0</v>
      </c>
      <c r="K84" s="378">
        <v>208</v>
      </c>
      <c r="L84" s="378">
        <v>0</v>
      </c>
      <c r="M84" s="378">
        <v>0</v>
      </c>
      <c r="N84" s="378">
        <v>19</v>
      </c>
      <c r="O84" s="378">
        <v>0</v>
      </c>
      <c r="P84" s="378">
        <v>0</v>
      </c>
      <c r="Q84" s="378">
        <v>0</v>
      </c>
      <c r="R84" s="378">
        <v>0</v>
      </c>
      <c r="S84" s="378">
        <v>0</v>
      </c>
      <c r="T84" s="378">
        <v>0</v>
      </c>
      <c r="U84" s="378">
        <v>140</v>
      </c>
      <c r="V84" s="378">
        <v>6</v>
      </c>
      <c r="W84" s="378">
        <v>0</v>
      </c>
      <c r="X84" s="378">
        <v>0</v>
      </c>
      <c r="Y84" s="378">
        <v>0</v>
      </c>
      <c r="Z84" s="378">
        <v>0</v>
      </c>
      <c r="AA84" s="378">
        <v>14.5</v>
      </c>
      <c r="AB84" s="378">
        <v>0</v>
      </c>
      <c r="AC84" s="378">
        <v>0</v>
      </c>
      <c r="AD84" s="378">
        <v>0</v>
      </c>
      <c r="AE84" s="378">
        <v>0</v>
      </c>
      <c r="AF84" s="378">
        <v>0</v>
      </c>
      <c r="AG84" s="378">
        <v>0</v>
      </c>
      <c r="AH84" s="378">
        <v>0</v>
      </c>
      <c r="AI84" s="378">
        <v>0</v>
      </c>
      <c r="AJ84" s="378">
        <v>0</v>
      </c>
      <c r="AK84" s="378">
        <v>0</v>
      </c>
      <c r="AL84" s="378">
        <v>0</v>
      </c>
      <c r="AM84" s="378">
        <v>0</v>
      </c>
      <c r="AN84" s="378">
        <v>0</v>
      </c>
      <c r="AO84" s="378">
        <v>0</v>
      </c>
      <c r="AP84" s="378">
        <v>0</v>
      </c>
      <c r="AQ84" s="378">
        <v>0</v>
      </c>
      <c r="AR84" s="378">
        <v>0</v>
      </c>
      <c r="AS84" s="378">
        <v>0</v>
      </c>
      <c r="AT84" s="378">
        <v>0</v>
      </c>
      <c r="AU84" s="378">
        <v>0</v>
      </c>
      <c r="AV84" s="378">
        <v>0</v>
      </c>
      <c r="AW84" s="378">
        <v>0</v>
      </c>
    </row>
    <row r="85" spans="3:49" x14ac:dyDescent="0.3">
      <c r="C85" s="378">
        <v>22</v>
      </c>
      <c r="D85" s="378">
        <v>10</v>
      </c>
      <c r="E85" s="378">
        <v>5</v>
      </c>
      <c r="F85" s="378">
        <v>12</v>
      </c>
      <c r="G85" s="378">
        <v>12</v>
      </c>
      <c r="H85" s="378">
        <v>0</v>
      </c>
      <c r="I85" s="378">
        <v>0</v>
      </c>
      <c r="J85" s="378">
        <v>0</v>
      </c>
      <c r="K85" s="378">
        <v>0</v>
      </c>
      <c r="L85" s="378">
        <v>0</v>
      </c>
      <c r="M85" s="378">
        <v>0</v>
      </c>
      <c r="N85" s="378">
        <v>0</v>
      </c>
      <c r="O85" s="378">
        <v>0</v>
      </c>
      <c r="P85" s="378">
        <v>0</v>
      </c>
      <c r="Q85" s="378">
        <v>0</v>
      </c>
      <c r="R85" s="378">
        <v>0</v>
      </c>
      <c r="S85" s="378">
        <v>0</v>
      </c>
      <c r="T85" s="378">
        <v>0</v>
      </c>
      <c r="U85" s="378">
        <v>0</v>
      </c>
      <c r="V85" s="378">
        <v>0</v>
      </c>
      <c r="W85" s="378">
        <v>0</v>
      </c>
      <c r="X85" s="378">
        <v>0</v>
      </c>
      <c r="Y85" s="378">
        <v>0</v>
      </c>
      <c r="Z85" s="378">
        <v>0</v>
      </c>
      <c r="AA85" s="378">
        <v>0</v>
      </c>
      <c r="AB85" s="378">
        <v>0</v>
      </c>
      <c r="AC85" s="378">
        <v>0</v>
      </c>
      <c r="AD85" s="378">
        <v>0</v>
      </c>
      <c r="AE85" s="378">
        <v>0</v>
      </c>
      <c r="AF85" s="378">
        <v>0</v>
      </c>
      <c r="AG85" s="378">
        <v>0</v>
      </c>
      <c r="AH85" s="378">
        <v>0</v>
      </c>
      <c r="AI85" s="378">
        <v>0</v>
      </c>
      <c r="AJ85" s="378">
        <v>0</v>
      </c>
      <c r="AK85" s="378">
        <v>0</v>
      </c>
      <c r="AL85" s="378">
        <v>0</v>
      </c>
      <c r="AM85" s="378">
        <v>0</v>
      </c>
      <c r="AN85" s="378">
        <v>0</v>
      </c>
      <c r="AO85" s="378">
        <v>0</v>
      </c>
      <c r="AP85" s="378">
        <v>0</v>
      </c>
      <c r="AQ85" s="378">
        <v>0</v>
      </c>
      <c r="AR85" s="378">
        <v>0</v>
      </c>
      <c r="AS85" s="378">
        <v>0</v>
      </c>
      <c r="AT85" s="378">
        <v>0</v>
      </c>
      <c r="AU85" s="378">
        <v>0</v>
      </c>
      <c r="AV85" s="378">
        <v>0</v>
      </c>
      <c r="AW85" s="378">
        <v>0</v>
      </c>
    </row>
    <row r="86" spans="3:49" x14ac:dyDescent="0.3">
      <c r="C86" s="378">
        <v>22</v>
      </c>
      <c r="D86" s="378">
        <v>10</v>
      </c>
      <c r="E86" s="378">
        <v>6</v>
      </c>
      <c r="F86" s="378">
        <v>1522468</v>
      </c>
      <c r="G86" s="378">
        <v>4800</v>
      </c>
      <c r="H86" s="378">
        <v>0</v>
      </c>
      <c r="I86" s="378">
        <v>0</v>
      </c>
      <c r="J86" s="378">
        <v>0</v>
      </c>
      <c r="K86" s="378">
        <v>671422</v>
      </c>
      <c r="L86" s="378">
        <v>0</v>
      </c>
      <c r="M86" s="378">
        <v>0</v>
      </c>
      <c r="N86" s="378">
        <v>60962</v>
      </c>
      <c r="O86" s="378">
        <v>0</v>
      </c>
      <c r="P86" s="378">
        <v>74241</v>
      </c>
      <c r="Q86" s="378">
        <v>116263</v>
      </c>
      <c r="R86" s="378">
        <v>0</v>
      </c>
      <c r="S86" s="378">
        <v>0</v>
      </c>
      <c r="T86" s="378">
        <v>0</v>
      </c>
      <c r="U86" s="378">
        <v>416045</v>
      </c>
      <c r="V86" s="378">
        <v>31978</v>
      </c>
      <c r="W86" s="378">
        <v>0</v>
      </c>
      <c r="X86" s="378">
        <v>0</v>
      </c>
      <c r="Y86" s="378">
        <v>0</v>
      </c>
      <c r="Z86" s="378">
        <v>0</v>
      </c>
      <c r="AA86" s="378">
        <v>31634</v>
      </c>
      <c r="AB86" s="378">
        <v>0</v>
      </c>
      <c r="AC86" s="378">
        <v>0</v>
      </c>
      <c r="AD86" s="378">
        <v>0</v>
      </c>
      <c r="AE86" s="378">
        <v>0</v>
      </c>
      <c r="AF86" s="378">
        <v>0</v>
      </c>
      <c r="AG86" s="378">
        <v>0</v>
      </c>
      <c r="AH86" s="378">
        <v>0</v>
      </c>
      <c r="AI86" s="378">
        <v>0</v>
      </c>
      <c r="AJ86" s="378">
        <v>0</v>
      </c>
      <c r="AK86" s="378">
        <v>0</v>
      </c>
      <c r="AL86" s="378">
        <v>0</v>
      </c>
      <c r="AM86" s="378">
        <v>0</v>
      </c>
      <c r="AN86" s="378">
        <v>0</v>
      </c>
      <c r="AO86" s="378">
        <v>0</v>
      </c>
      <c r="AP86" s="378">
        <v>0</v>
      </c>
      <c r="AQ86" s="378">
        <v>0</v>
      </c>
      <c r="AR86" s="378">
        <v>34052</v>
      </c>
      <c r="AS86" s="378">
        <v>0</v>
      </c>
      <c r="AT86" s="378">
        <v>0</v>
      </c>
      <c r="AU86" s="378">
        <v>0</v>
      </c>
      <c r="AV86" s="378">
        <v>0</v>
      </c>
      <c r="AW86" s="378">
        <v>81071</v>
      </c>
    </row>
    <row r="87" spans="3:49" x14ac:dyDescent="0.3">
      <c r="C87" s="378">
        <v>22</v>
      </c>
      <c r="D87" s="378">
        <v>10</v>
      </c>
      <c r="E87" s="378">
        <v>9</v>
      </c>
      <c r="F87" s="378">
        <v>20032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378">
        <v>0</v>
      </c>
      <c r="M87" s="378">
        <v>0</v>
      </c>
      <c r="N87" s="378">
        <v>2812</v>
      </c>
      <c r="O87" s="378">
        <v>0</v>
      </c>
      <c r="P87" s="378">
        <v>3000</v>
      </c>
      <c r="Q87" s="378">
        <v>3000</v>
      </c>
      <c r="R87" s="378">
        <v>0</v>
      </c>
      <c r="S87" s="378">
        <v>0</v>
      </c>
      <c r="T87" s="378">
        <v>0</v>
      </c>
      <c r="U87" s="378">
        <v>0</v>
      </c>
      <c r="V87" s="378">
        <v>2808</v>
      </c>
      <c r="W87" s="378">
        <v>0</v>
      </c>
      <c r="X87" s="378">
        <v>0</v>
      </c>
      <c r="Y87" s="378">
        <v>0</v>
      </c>
      <c r="Z87" s="378">
        <v>0</v>
      </c>
      <c r="AA87" s="378">
        <v>1872</v>
      </c>
      <c r="AB87" s="378">
        <v>0</v>
      </c>
      <c r="AC87" s="378">
        <v>0</v>
      </c>
      <c r="AD87" s="378">
        <v>0</v>
      </c>
      <c r="AE87" s="378">
        <v>0</v>
      </c>
      <c r="AF87" s="378">
        <v>0</v>
      </c>
      <c r="AG87" s="378">
        <v>0</v>
      </c>
      <c r="AH87" s="378">
        <v>0</v>
      </c>
      <c r="AI87" s="378">
        <v>0</v>
      </c>
      <c r="AJ87" s="378">
        <v>0</v>
      </c>
      <c r="AK87" s="378">
        <v>0</v>
      </c>
      <c r="AL87" s="378">
        <v>0</v>
      </c>
      <c r="AM87" s="378">
        <v>0</v>
      </c>
      <c r="AN87" s="378">
        <v>0</v>
      </c>
      <c r="AO87" s="378">
        <v>0</v>
      </c>
      <c r="AP87" s="378">
        <v>0</v>
      </c>
      <c r="AQ87" s="378">
        <v>0</v>
      </c>
      <c r="AR87" s="378">
        <v>590</v>
      </c>
      <c r="AS87" s="378">
        <v>0</v>
      </c>
      <c r="AT87" s="378">
        <v>0</v>
      </c>
      <c r="AU87" s="378">
        <v>0</v>
      </c>
      <c r="AV87" s="378">
        <v>0</v>
      </c>
      <c r="AW87" s="378">
        <v>5950</v>
      </c>
    </row>
    <row r="88" spans="3:49" x14ac:dyDescent="0.3">
      <c r="C88" s="378">
        <v>22</v>
      </c>
      <c r="D88" s="378">
        <v>10</v>
      </c>
      <c r="E88" s="378">
        <v>11</v>
      </c>
      <c r="F88" s="378">
        <v>3956.7430025445292</v>
      </c>
      <c r="G88" s="378">
        <v>0</v>
      </c>
      <c r="H88" s="378">
        <v>0</v>
      </c>
      <c r="I88" s="378">
        <v>0</v>
      </c>
      <c r="J88" s="378">
        <v>2290.0763358778627</v>
      </c>
      <c r="K88" s="378">
        <v>0</v>
      </c>
      <c r="L88" s="378">
        <v>0</v>
      </c>
      <c r="M88" s="378">
        <v>0</v>
      </c>
      <c r="N88" s="378">
        <v>0</v>
      </c>
      <c r="O88" s="378">
        <v>1666.6666666666667</v>
      </c>
      <c r="P88" s="378">
        <v>0</v>
      </c>
      <c r="Q88" s="378">
        <v>0</v>
      </c>
      <c r="R88" s="378">
        <v>0</v>
      </c>
      <c r="S88" s="378">
        <v>0</v>
      </c>
      <c r="T88" s="378">
        <v>0</v>
      </c>
      <c r="U88" s="378">
        <v>0</v>
      </c>
      <c r="V88" s="378">
        <v>0</v>
      </c>
      <c r="W88" s="378">
        <v>0</v>
      </c>
      <c r="X88" s="378">
        <v>0</v>
      </c>
      <c r="Y88" s="378">
        <v>0</v>
      </c>
      <c r="Z88" s="378">
        <v>0</v>
      </c>
      <c r="AA88" s="378">
        <v>0</v>
      </c>
      <c r="AB88" s="378">
        <v>0</v>
      </c>
      <c r="AC88" s="378">
        <v>0</v>
      </c>
      <c r="AD88" s="378">
        <v>0</v>
      </c>
      <c r="AE88" s="378">
        <v>0</v>
      </c>
      <c r="AF88" s="378">
        <v>0</v>
      </c>
      <c r="AG88" s="378">
        <v>0</v>
      </c>
      <c r="AH88" s="378">
        <v>0</v>
      </c>
      <c r="AI88" s="378">
        <v>0</v>
      </c>
      <c r="AJ88" s="378">
        <v>0</v>
      </c>
      <c r="AK88" s="378">
        <v>0</v>
      </c>
      <c r="AL88" s="378">
        <v>0</v>
      </c>
      <c r="AM88" s="378">
        <v>0</v>
      </c>
      <c r="AN88" s="378">
        <v>0</v>
      </c>
      <c r="AO88" s="378">
        <v>0</v>
      </c>
      <c r="AP88" s="378">
        <v>0</v>
      </c>
      <c r="AQ88" s="378">
        <v>0</v>
      </c>
      <c r="AR88" s="378">
        <v>0</v>
      </c>
      <c r="AS88" s="378">
        <v>0</v>
      </c>
      <c r="AT88" s="378">
        <v>0</v>
      </c>
      <c r="AU88" s="378">
        <v>0</v>
      </c>
      <c r="AV88" s="378">
        <v>0</v>
      </c>
      <c r="AW88" s="378">
        <v>0</v>
      </c>
    </row>
    <row r="89" spans="3:49" x14ac:dyDescent="0.3">
      <c r="C89" s="378">
        <v>22</v>
      </c>
      <c r="D89" s="378">
        <v>11</v>
      </c>
      <c r="E89" s="378">
        <v>1</v>
      </c>
      <c r="F89" s="378">
        <v>36.35</v>
      </c>
      <c r="G89" s="378">
        <v>0</v>
      </c>
      <c r="H89" s="378">
        <v>0</v>
      </c>
      <c r="I89" s="378">
        <v>0</v>
      </c>
      <c r="J89" s="378">
        <v>0</v>
      </c>
      <c r="K89" s="378">
        <v>8.9499999999999993</v>
      </c>
      <c r="L89" s="378">
        <v>0</v>
      </c>
      <c r="M89" s="378">
        <v>0</v>
      </c>
      <c r="N89" s="378">
        <v>1</v>
      </c>
      <c r="O89" s="378">
        <v>0</v>
      </c>
      <c r="P89" s="378">
        <v>2</v>
      </c>
      <c r="Q89" s="378">
        <v>3</v>
      </c>
      <c r="R89" s="378">
        <v>0</v>
      </c>
      <c r="S89" s="378">
        <v>0</v>
      </c>
      <c r="T89" s="378">
        <v>0</v>
      </c>
      <c r="U89" s="378">
        <v>12.5</v>
      </c>
      <c r="V89" s="378">
        <v>1</v>
      </c>
      <c r="W89" s="378">
        <v>0</v>
      </c>
      <c r="X89" s="378">
        <v>0</v>
      </c>
      <c r="Y89" s="378">
        <v>0</v>
      </c>
      <c r="Z89" s="378">
        <v>0</v>
      </c>
      <c r="AA89" s="378">
        <v>2</v>
      </c>
      <c r="AB89" s="378">
        <v>0</v>
      </c>
      <c r="AC89" s="378">
        <v>0</v>
      </c>
      <c r="AD89" s="378">
        <v>0</v>
      </c>
      <c r="AE89" s="378">
        <v>0</v>
      </c>
      <c r="AF89" s="378">
        <v>0</v>
      </c>
      <c r="AG89" s="378">
        <v>0</v>
      </c>
      <c r="AH89" s="378">
        <v>0</v>
      </c>
      <c r="AI89" s="378">
        <v>0</v>
      </c>
      <c r="AJ89" s="378">
        <v>0</v>
      </c>
      <c r="AK89" s="378">
        <v>0</v>
      </c>
      <c r="AL89" s="378">
        <v>0</v>
      </c>
      <c r="AM89" s="378">
        <v>0</v>
      </c>
      <c r="AN89" s="378">
        <v>0</v>
      </c>
      <c r="AO89" s="378">
        <v>0</v>
      </c>
      <c r="AP89" s="378">
        <v>0</v>
      </c>
      <c r="AQ89" s="378">
        <v>0</v>
      </c>
      <c r="AR89" s="378">
        <v>2</v>
      </c>
      <c r="AS89" s="378">
        <v>0</v>
      </c>
      <c r="AT89" s="378">
        <v>0</v>
      </c>
      <c r="AU89" s="378">
        <v>0</v>
      </c>
      <c r="AV89" s="378">
        <v>0</v>
      </c>
      <c r="AW89" s="378">
        <v>3.9</v>
      </c>
    </row>
    <row r="90" spans="3:49" x14ac:dyDescent="0.3">
      <c r="C90" s="378">
        <v>22</v>
      </c>
      <c r="D90" s="378">
        <v>11</v>
      </c>
      <c r="E90" s="378">
        <v>2</v>
      </c>
      <c r="F90" s="378">
        <v>5603.35</v>
      </c>
      <c r="G90" s="378">
        <v>0</v>
      </c>
      <c r="H90" s="378">
        <v>0</v>
      </c>
      <c r="I90" s="378">
        <v>0</v>
      </c>
      <c r="J90" s="378">
        <v>0</v>
      </c>
      <c r="K90" s="378">
        <v>1491.2</v>
      </c>
      <c r="L90" s="378">
        <v>0</v>
      </c>
      <c r="M90" s="378">
        <v>0</v>
      </c>
      <c r="N90" s="378">
        <v>144</v>
      </c>
      <c r="O90" s="378">
        <v>0</v>
      </c>
      <c r="P90" s="378">
        <v>345</v>
      </c>
      <c r="Q90" s="378">
        <v>521.25</v>
      </c>
      <c r="R90" s="378">
        <v>0</v>
      </c>
      <c r="S90" s="378">
        <v>0</v>
      </c>
      <c r="T90" s="378">
        <v>0</v>
      </c>
      <c r="U90" s="378">
        <v>1900.5</v>
      </c>
      <c r="V90" s="378">
        <v>152</v>
      </c>
      <c r="W90" s="378">
        <v>0</v>
      </c>
      <c r="X90" s="378">
        <v>0</v>
      </c>
      <c r="Y90" s="378">
        <v>0</v>
      </c>
      <c r="Z90" s="378">
        <v>0</v>
      </c>
      <c r="AA90" s="378">
        <v>166</v>
      </c>
      <c r="AB90" s="378">
        <v>0</v>
      </c>
      <c r="AC90" s="378">
        <v>0</v>
      </c>
      <c r="AD90" s="378">
        <v>0</v>
      </c>
      <c r="AE90" s="378">
        <v>0</v>
      </c>
      <c r="AF90" s="378">
        <v>0</v>
      </c>
      <c r="AG90" s="378">
        <v>0</v>
      </c>
      <c r="AH90" s="378">
        <v>0</v>
      </c>
      <c r="AI90" s="378">
        <v>0</v>
      </c>
      <c r="AJ90" s="378">
        <v>0</v>
      </c>
      <c r="AK90" s="378">
        <v>0</v>
      </c>
      <c r="AL90" s="378">
        <v>0</v>
      </c>
      <c r="AM90" s="378">
        <v>0</v>
      </c>
      <c r="AN90" s="378">
        <v>0</v>
      </c>
      <c r="AO90" s="378">
        <v>0</v>
      </c>
      <c r="AP90" s="378">
        <v>0</v>
      </c>
      <c r="AQ90" s="378">
        <v>0</v>
      </c>
      <c r="AR90" s="378">
        <v>344</v>
      </c>
      <c r="AS90" s="378">
        <v>0</v>
      </c>
      <c r="AT90" s="378">
        <v>0</v>
      </c>
      <c r="AU90" s="378">
        <v>0</v>
      </c>
      <c r="AV90" s="378">
        <v>0</v>
      </c>
      <c r="AW90" s="378">
        <v>539.4</v>
      </c>
    </row>
    <row r="91" spans="3:49" x14ac:dyDescent="0.3">
      <c r="C91" s="378">
        <v>22</v>
      </c>
      <c r="D91" s="378">
        <v>11</v>
      </c>
      <c r="E91" s="378">
        <v>3</v>
      </c>
      <c r="F91" s="378">
        <v>56.8</v>
      </c>
      <c r="G91" s="378">
        <v>0</v>
      </c>
      <c r="H91" s="378">
        <v>0</v>
      </c>
      <c r="I91" s="378">
        <v>0</v>
      </c>
      <c r="J91" s="378">
        <v>0</v>
      </c>
      <c r="K91" s="378">
        <v>56.8</v>
      </c>
      <c r="L91" s="378">
        <v>0</v>
      </c>
      <c r="M91" s="378">
        <v>0</v>
      </c>
      <c r="N91" s="378">
        <v>0</v>
      </c>
      <c r="O91" s="378">
        <v>0</v>
      </c>
      <c r="P91" s="378">
        <v>0</v>
      </c>
      <c r="Q91" s="378">
        <v>0</v>
      </c>
      <c r="R91" s="378">
        <v>0</v>
      </c>
      <c r="S91" s="378">
        <v>0</v>
      </c>
      <c r="T91" s="378">
        <v>0</v>
      </c>
      <c r="U91" s="378">
        <v>0</v>
      </c>
      <c r="V91" s="378">
        <v>0</v>
      </c>
      <c r="W91" s="378">
        <v>0</v>
      </c>
      <c r="X91" s="378">
        <v>0</v>
      </c>
      <c r="Y91" s="378">
        <v>0</v>
      </c>
      <c r="Z91" s="378">
        <v>0</v>
      </c>
      <c r="AA91" s="378">
        <v>0</v>
      </c>
      <c r="AB91" s="378">
        <v>0</v>
      </c>
      <c r="AC91" s="378">
        <v>0</v>
      </c>
      <c r="AD91" s="378">
        <v>0</v>
      </c>
      <c r="AE91" s="378">
        <v>0</v>
      </c>
      <c r="AF91" s="378">
        <v>0</v>
      </c>
      <c r="AG91" s="378">
        <v>0</v>
      </c>
      <c r="AH91" s="378">
        <v>0</v>
      </c>
      <c r="AI91" s="378">
        <v>0</v>
      </c>
      <c r="AJ91" s="378">
        <v>0</v>
      </c>
      <c r="AK91" s="378">
        <v>0</v>
      </c>
      <c r="AL91" s="378">
        <v>0</v>
      </c>
      <c r="AM91" s="378">
        <v>0</v>
      </c>
      <c r="AN91" s="378">
        <v>0</v>
      </c>
      <c r="AO91" s="378">
        <v>0</v>
      </c>
      <c r="AP91" s="378">
        <v>0</v>
      </c>
      <c r="AQ91" s="378">
        <v>0</v>
      </c>
      <c r="AR91" s="378">
        <v>0</v>
      </c>
      <c r="AS91" s="378">
        <v>0</v>
      </c>
      <c r="AT91" s="378">
        <v>0</v>
      </c>
      <c r="AU91" s="378">
        <v>0</v>
      </c>
      <c r="AV91" s="378">
        <v>0</v>
      </c>
      <c r="AW91" s="378">
        <v>0</v>
      </c>
    </row>
    <row r="92" spans="3:49" x14ac:dyDescent="0.3">
      <c r="C92" s="378">
        <v>22</v>
      </c>
      <c r="D92" s="378">
        <v>11</v>
      </c>
      <c r="E92" s="378">
        <v>4</v>
      </c>
      <c r="F92" s="378">
        <v>453.5</v>
      </c>
      <c r="G92" s="378">
        <v>0</v>
      </c>
      <c r="H92" s="378">
        <v>0</v>
      </c>
      <c r="I92" s="378">
        <v>0</v>
      </c>
      <c r="J92" s="378">
        <v>0</v>
      </c>
      <c r="K92" s="378">
        <v>220</v>
      </c>
      <c r="L92" s="378">
        <v>0</v>
      </c>
      <c r="M92" s="378">
        <v>0</v>
      </c>
      <c r="N92" s="378">
        <v>17</v>
      </c>
      <c r="O92" s="378">
        <v>0</v>
      </c>
      <c r="P92" s="378">
        <v>0</v>
      </c>
      <c r="Q92" s="378">
        <v>0</v>
      </c>
      <c r="R92" s="378">
        <v>0</v>
      </c>
      <c r="S92" s="378">
        <v>0</v>
      </c>
      <c r="T92" s="378">
        <v>0</v>
      </c>
      <c r="U92" s="378">
        <v>195.5</v>
      </c>
      <c r="V92" s="378">
        <v>16</v>
      </c>
      <c r="W92" s="378">
        <v>0</v>
      </c>
      <c r="X92" s="378">
        <v>0</v>
      </c>
      <c r="Y92" s="378">
        <v>0</v>
      </c>
      <c r="Z92" s="378">
        <v>0</v>
      </c>
      <c r="AA92" s="378">
        <v>5</v>
      </c>
      <c r="AB92" s="378">
        <v>0</v>
      </c>
      <c r="AC92" s="378">
        <v>0</v>
      </c>
      <c r="AD92" s="378">
        <v>0</v>
      </c>
      <c r="AE92" s="378">
        <v>0</v>
      </c>
      <c r="AF92" s="378">
        <v>0</v>
      </c>
      <c r="AG92" s="378">
        <v>0</v>
      </c>
      <c r="AH92" s="378">
        <v>0</v>
      </c>
      <c r="AI92" s="378">
        <v>0</v>
      </c>
      <c r="AJ92" s="378">
        <v>0</v>
      </c>
      <c r="AK92" s="378">
        <v>0</v>
      </c>
      <c r="AL92" s="378">
        <v>0</v>
      </c>
      <c r="AM92" s="378">
        <v>0</v>
      </c>
      <c r="AN92" s="378">
        <v>0</v>
      </c>
      <c r="AO92" s="378">
        <v>0</v>
      </c>
      <c r="AP92" s="378">
        <v>0</v>
      </c>
      <c r="AQ92" s="378">
        <v>0</v>
      </c>
      <c r="AR92" s="378">
        <v>0</v>
      </c>
      <c r="AS92" s="378">
        <v>0</v>
      </c>
      <c r="AT92" s="378">
        <v>0</v>
      </c>
      <c r="AU92" s="378">
        <v>0</v>
      </c>
      <c r="AV92" s="378">
        <v>0</v>
      </c>
      <c r="AW92" s="378">
        <v>0</v>
      </c>
    </row>
    <row r="93" spans="3:49" x14ac:dyDescent="0.3">
      <c r="C93" s="378">
        <v>22</v>
      </c>
      <c r="D93" s="378">
        <v>11</v>
      </c>
      <c r="E93" s="378">
        <v>6</v>
      </c>
      <c r="F93" s="378">
        <v>1865230</v>
      </c>
      <c r="G93" s="378">
        <v>0</v>
      </c>
      <c r="H93" s="378">
        <v>0</v>
      </c>
      <c r="I93" s="378">
        <v>0</v>
      </c>
      <c r="J93" s="378">
        <v>0</v>
      </c>
      <c r="K93" s="378">
        <v>787688</v>
      </c>
      <c r="L93" s="378">
        <v>0</v>
      </c>
      <c r="M93" s="378">
        <v>0</v>
      </c>
      <c r="N93" s="378">
        <v>74808</v>
      </c>
      <c r="O93" s="378">
        <v>0</v>
      </c>
      <c r="P93" s="378">
        <v>87825</v>
      </c>
      <c r="Q93" s="378">
        <v>138523</v>
      </c>
      <c r="R93" s="378">
        <v>0</v>
      </c>
      <c r="S93" s="378">
        <v>0</v>
      </c>
      <c r="T93" s="378">
        <v>0</v>
      </c>
      <c r="U93" s="378">
        <v>550841</v>
      </c>
      <c r="V93" s="378">
        <v>43573</v>
      </c>
      <c r="W93" s="378">
        <v>0</v>
      </c>
      <c r="X93" s="378">
        <v>0</v>
      </c>
      <c r="Y93" s="378">
        <v>0</v>
      </c>
      <c r="Z93" s="378">
        <v>0</v>
      </c>
      <c r="AA93" s="378">
        <v>38158</v>
      </c>
      <c r="AB93" s="378">
        <v>0</v>
      </c>
      <c r="AC93" s="378">
        <v>0</v>
      </c>
      <c r="AD93" s="378">
        <v>0</v>
      </c>
      <c r="AE93" s="378">
        <v>0</v>
      </c>
      <c r="AF93" s="378">
        <v>0</v>
      </c>
      <c r="AG93" s="378">
        <v>0</v>
      </c>
      <c r="AH93" s="378">
        <v>0</v>
      </c>
      <c r="AI93" s="378">
        <v>0</v>
      </c>
      <c r="AJ93" s="378">
        <v>0</v>
      </c>
      <c r="AK93" s="378">
        <v>0</v>
      </c>
      <c r="AL93" s="378">
        <v>0</v>
      </c>
      <c r="AM93" s="378">
        <v>0</v>
      </c>
      <c r="AN93" s="378">
        <v>0</v>
      </c>
      <c r="AO93" s="378">
        <v>0</v>
      </c>
      <c r="AP93" s="378">
        <v>0</v>
      </c>
      <c r="AQ93" s="378">
        <v>0</v>
      </c>
      <c r="AR93" s="378">
        <v>44745</v>
      </c>
      <c r="AS93" s="378">
        <v>0</v>
      </c>
      <c r="AT93" s="378">
        <v>0</v>
      </c>
      <c r="AU93" s="378">
        <v>0</v>
      </c>
      <c r="AV93" s="378">
        <v>0</v>
      </c>
      <c r="AW93" s="378">
        <v>99069</v>
      </c>
    </row>
    <row r="94" spans="3:49" x14ac:dyDescent="0.3">
      <c r="C94" s="378">
        <v>22</v>
      </c>
      <c r="D94" s="378">
        <v>11</v>
      </c>
      <c r="E94" s="378">
        <v>9</v>
      </c>
      <c r="F94" s="378">
        <v>368210</v>
      </c>
      <c r="G94" s="378">
        <v>0</v>
      </c>
      <c r="H94" s="378">
        <v>0</v>
      </c>
      <c r="I94" s="378">
        <v>0</v>
      </c>
      <c r="J94" s="378">
        <v>0</v>
      </c>
      <c r="K94" s="378">
        <v>110228</v>
      </c>
      <c r="L94" s="378">
        <v>0</v>
      </c>
      <c r="M94" s="378">
        <v>0</v>
      </c>
      <c r="N94" s="378">
        <v>17123</v>
      </c>
      <c r="O94" s="378">
        <v>0</v>
      </c>
      <c r="P94" s="378">
        <v>16485</v>
      </c>
      <c r="Q94" s="378">
        <v>28698</v>
      </c>
      <c r="R94" s="378">
        <v>0</v>
      </c>
      <c r="S94" s="378">
        <v>0</v>
      </c>
      <c r="T94" s="378">
        <v>0</v>
      </c>
      <c r="U94" s="378">
        <v>134018</v>
      </c>
      <c r="V94" s="378">
        <v>11494</v>
      </c>
      <c r="W94" s="378">
        <v>0</v>
      </c>
      <c r="X94" s="378">
        <v>0</v>
      </c>
      <c r="Y94" s="378">
        <v>0</v>
      </c>
      <c r="Z94" s="378">
        <v>0</v>
      </c>
      <c r="AA94" s="378">
        <v>14237</v>
      </c>
      <c r="AB94" s="378">
        <v>0</v>
      </c>
      <c r="AC94" s="378">
        <v>0</v>
      </c>
      <c r="AD94" s="378">
        <v>0</v>
      </c>
      <c r="AE94" s="378">
        <v>0</v>
      </c>
      <c r="AF94" s="378">
        <v>0</v>
      </c>
      <c r="AG94" s="378">
        <v>0</v>
      </c>
      <c r="AH94" s="378">
        <v>0</v>
      </c>
      <c r="AI94" s="378">
        <v>0</v>
      </c>
      <c r="AJ94" s="378">
        <v>0</v>
      </c>
      <c r="AK94" s="378">
        <v>0</v>
      </c>
      <c r="AL94" s="378">
        <v>0</v>
      </c>
      <c r="AM94" s="378">
        <v>0</v>
      </c>
      <c r="AN94" s="378">
        <v>0</v>
      </c>
      <c r="AO94" s="378">
        <v>0</v>
      </c>
      <c r="AP94" s="378">
        <v>0</v>
      </c>
      <c r="AQ94" s="378">
        <v>0</v>
      </c>
      <c r="AR94" s="378">
        <v>11290</v>
      </c>
      <c r="AS94" s="378">
        <v>0</v>
      </c>
      <c r="AT94" s="378">
        <v>0</v>
      </c>
      <c r="AU94" s="378">
        <v>0</v>
      </c>
      <c r="AV94" s="378">
        <v>0</v>
      </c>
      <c r="AW94" s="378">
        <v>24637</v>
      </c>
    </row>
    <row r="95" spans="3:49" x14ac:dyDescent="0.3">
      <c r="C95" s="378">
        <v>22</v>
      </c>
      <c r="D95" s="378">
        <v>11</v>
      </c>
      <c r="E95" s="378">
        <v>10</v>
      </c>
      <c r="F95" s="378">
        <v>6100</v>
      </c>
      <c r="G95" s="378">
        <v>0</v>
      </c>
      <c r="H95" s="378">
        <v>0</v>
      </c>
      <c r="I95" s="378">
        <v>0</v>
      </c>
      <c r="J95" s="378">
        <v>0</v>
      </c>
      <c r="K95" s="378">
        <v>0</v>
      </c>
      <c r="L95" s="378">
        <v>0</v>
      </c>
      <c r="M95" s="378">
        <v>0</v>
      </c>
      <c r="N95" s="378">
        <v>0</v>
      </c>
      <c r="O95" s="378">
        <v>6100</v>
      </c>
      <c r="P95" s="378">
        <v>0</v>
      </c>
      <c r="Q95" s="378">
        <v>0</v>
      </c>
      <c r="R95" s="378">
        <v>0</v>
      </c>
      <c r="S95" s="378">
        <v>0</v>
      </c>
      <c r="T95" s="378">
        <v>0</v>
      </c>
      <c r="U95" s="378">
        <v>0</v>
      </c>
      <c r="V95" s="378">
        <v>0</v>
      </c>
      <c r="W95" s="378">
        <v>0</v>
      </c>
      <c r="X95" s="378">
        <v>0</v>
      </c>
      <c r="Y95" s="378">
        <v>0</v>
      </c>
      <c r="Z95" s="378">
        <v>0</v>
      </c>
      <c r="AA95" s="378">
        <v>0</v>
      </c>
      <c r="AB95" s="378">
        <v>0</v>
      </c>
      <c r="AC95" s="378">
        <v>0</v>
      </c>
      <c r="AD95" s="378">
        <v>0</v>
      </c>
      <c r="AE95" s="378">
        <v>0</v>
      </c>
      <c r="AF95" s="378">
        <v>0</v>
      </c>
      <c r="AG95" s="378">
        <v>0</v>
      </c>
      <c r="AH95" s="378">
        <v>0</v>
      </c>
      <c r="AI95" s="378">
        <v>0</v>
      </c>
      <c r="AJ95" s="378">
        <v>0</v>
      </c>
      <c r="AK95" s="378">
        <v>0</v>
      </c>
      <c r="AL95" s="378">
        <v>0</v>
      </c>
      <c r="AM95" s="378">
        <v>0</v>
      </c>
      <c r="AN95" s="378">
        <v>0</v>
      </c>
      <c r="AO95" s="378">
        <v>0</v>
      </c>
      <c r="AP95" s="378">
        <v>0</v>
      </c>
      <c r="AQ95" s="378">
        <v>0</v>
      </c>
      <c r="AR95" s="378">
        <v>0</v>
      </c>
      <c r="AS95" s="378">
        <v>0</v>
      </c>
      <c r="AT95" s="378">
        <v>0</v>
      </c>
      <c r="AU95" s="378">
        <v>0</v>
      </c>
      <c r="AV95" s="378">
        <v>0</v>
      </c>
      <c r="AW95" s="378">
        <v>0</v>
      </c>
    </row>
    <row r="96" spans="3:49" x14ac:dyDescent="0.3">
      <c r="C96" s="378">
        <v>22</v>
      </c>
      <c r="D96" s="378">
        <v>11</v>
      </c>
      <c r="E96" s="378">
        <v>11</v>
      </c>
      <c r="F96" s="378">
        <v>3956.7430025445292</v>
      </c>
      <c r="G96" s="378">
        <v>0</v>
      </c>
      <c r="H96" s="378">
        <v>0</v>
      </c>
      <c r="I96" s="378">
        <v>0</v>
      </c>
      <c r="J96" s="378">
        <v>2290.0763358778627</v>
      </c>
      <c r="K96" s="378">
        <v>0</v>
      </c>
      <c r="L96" s="378">
        <v>0</v>
      </c>
      <c r="M96" s="378">
        <v>0</v>
      </c>
      <c r="N96" s="378">
        <v>0</v>
      </c>
      <c r="O96" s="378">
        <v>1666.6666666666667</v>
      </c>
      <c r="P96" s="378">
        <v>0</v>
      </c>
      <c r="Q96" s="378">
        <v>0</v>
      </c>
      <c r="R96" s="378">
        <v>0</v>
      </c>
      <c r="S96" s="378">
        <v>0</v>
      </c>
      <c r="T96" s="378">
        <v>0</v>
      </c>
      <c r="U96" s="378">
        <v>0</v>
      </c>
      <c r="V96" s="378">
        <v>0</v>
      </c>
      <c r="W96" s="378">
        <v>0</v>
      </c>
      <c r="X96" s="378">
        <v>0</v>
      </c>
      <c r="Y96" s="378">
        <v>0</v>
      </c>
      <c r="Z96" s="378">
        <v>0</v>
      </c>
      <c r="AA96" s="378">
        <v>0</v>
      </c>
      <c r="AB96" s="378">
        <v>0</v>
      </c>
      <c r="AC96" s="378">
        <v>0</v>
      </c>
      <c r="AD96" s="378">
        <v>0</v>
      </c>
      <c r="AE96" s="378">
        <v>0</v>
      </c>
      <c r="AF96" s="378">
        <v>0</v>
      </c>
      <c r="AG96" s="378">
        <v>0</v>
      </c>
      <c r="AH96" s="378">
        <v>0</v>
      </c>
      <c r="AI96" s="378">
        <v>0</v>
      </c>
      <c r="AJ96" s="378">
        <v>0</v>
      </c>
      <c r="AK96" s="378">
        <v>0</v>
      </c>
      <c r="AL96" s="378">
        <v>0</v>
      </c>
      <c r="AM96" s="378">
        <v>0</v>
      </c>
      <c r="AN96" s="378">
        <v>0</v>
      </c>
      <c r="AO96" s="378">
        <v>0</v>
      </c>
      <c r="AP96" s="378">
        <v>0</v>
      </c>
      <c r="AQ96" s="378">
        <v>0</v>
      </c>
      <c r="AR96" s="378">
        <v>0</v>
      </c>
      <c r="AS96" s="378">
        <v>0</v>
      </c>
      <c r="AT96" s="378">
        <v>0</v>
      </c>
      <c r="AU96" s="378">
        <v>0</v>
      </c>
      <c r="AV96" s="378">
        <v>0</v>
      </c>
      <c r="AW96" s="378">
        <v>0</v>
      </c>
    </row>
    <row r="97" spans="3:49" x14ac:dyDescent="0.3">
      <c r="C97" s="378">
        <v>22</v>
      </c>
      <c r="D97" s="378">
        <v>12</v>
      </c>
      <c r="E97" s="378">
        <v>1</v>
      </c>
      <c r="F97" s="378">
        <v>36.35</v>
      </c>
      <c r="G97" s="378">
        <v>0</v>
      </c>
      <c r="H97" s="378">
        <v>0</v>
      </c>
      <c r="I97" s="378">
        <v>0</v>
      </c>
      <c r="J97" s="378">
        <v>0</v>
      </c>
      <c r="K97" s="378">
        <v>8.9499999999999993</v>
      </c>
      <c r="L97" s="378">
        <v>0</v>
      </c>
      <c r="M97" s="378">
        <v>0</v>
      </c>
      <c r="N97" s="378">
        <v>1</v>
      </c>
      <c r="O97" s="378">
        <v>0</v>
      </c>
      <c r="P97" s="378">
        <v>2</v>
      </c>
      <c r="Q97" s="378">
        <v>3</v>
      </c>
      <c r="R97" s="378">
        <v>0</v>
      </c>
      <c r="S97" s="378">
        <v>0</v>
      </c>
      <c r="T97" s="378">
        <v>0</v>
      </c>
      <c r="U97" s="378">
        <v>12.5</v>
      </c>
      <c r="V97" s="378">
        <v>1</v>
      </c>
      <c r="W97" s="378">
        <v>0</v>
      </c>
      <c r="X97" s="378">
        <v>0</v>
      </c>
      <c r="Y97" s="378">
        <v>0</v>
      </c>
      <c r="Z97" s="378">
        <v>0</v>
      </c>
      <c r="AA97" s="378">
        <v>2</v>
      </c>
      <c r="AB97" s="378">
        <v>0</v>
      </c>
      <c r="AC97" s="378">
        <v>0</v>
      </c>
      <c r="AD97" s="378">
        <v>0</v>
      </c>
      <c r="AE97" s="378">
        <v>0</v>
      </c>
      <c r="AF97" s="378">
        <v>0</v>
      </c>
      <c r="AG97" s="378">
        <v>0</v>
      </c>
      <c r="AH97" s="378">
        <v>0</v>
      </c>
      <c r="AI97" s="378">
        <v>0</v>
      </c>
      <c r="AJ97" s="378">
        <v>0</v>
      </c>
      <c r="AK97" s="378">
        <v>0</v>
      </c>
      <c r="AL97" s="378">
        <v>0</v>
      </c>
      <c r="AM97" s="378">
        <v>0</v>
      </c>
      <c r="AN97" s="378">
        <v>0</v>
      </c>
      <c r="AO97" s="378">
        <v>0</v>
      </c>
      <c r="AP97" s="378">
        <v>0</v>
      </c>
      <c r="AQ97" s="378">
        <v>0</v>
      </c>
      <c r="AR97" s="378">
        <v>2</v>
      </c>
      <c r="AS97" s="378">
        <v>0</v>
      </c>
      <c r="AT97" s="378">
        <v>0</v>
      </c>
      <c r="AU97" s="378">
        <v>0</v>
      </c>
      <c r="AV97" s="378">
        <v>0</v>
      </c>
      <c r="AW97" s="378">
        <v>3.9</v>
      </c>
    </row>
    <row r="98" spans="3:49" x14ac:dyDescent="0.3">
      <c r="C98" s="378">
        <v>22</v>
      </c>
      <c r="D98" s="378">
        <v>12</v>
      </c>
      <c r="E98" s="378">
        <v>2</v>
      </c>
      <c r="F98" s="378">
        <v>4326.7</v>
      </c>
      <c r="G98" s="378">
        <v>0</v>
      </c>
      <c r="H98" s="378">
        <v>0</v>
      </c>
      <c r="I98" s="378">
        <v>0</v>
      </c>
      <c r="J98" s="378">
        <v>0</v>
      </c>
      <c r="K98" s="378">
        <v>1240.2</v>
      </c>
      <c r="L98" s="378">
        <v>0</v>
      </c>
      <c r="M98" s="378">
        <v>0</v>
      </c>
      <c r="N98" s="378">
        <v>160</v>
      </c>
      <c r="O98" s="378">
        <v>0</v>
      </c>
      <c r="P98" s="378">
        <v>103.25</v>
      </c>
      <c r="Q98" s="378">
        <v>235.25</v>
      </c>
      <c r="R98" s="378">
        <v>0</v>
      </c>
      <c r="S98" s="378">
        <v>0</v>
      </c>
      <c r="T98" s="378">
        <v>0</v>
      </c>
      <c r="U98" s="378">
        <v>1528</v>
      </c>
      <c r="V98" s="378">
        <v>120</v>
      </c>
      <c r="W98" s="378">
        <v>0</v>
      </c>
      <c r="X98" s="378">
        <v>0</v>
      </c>
      <c r="Y98" s="378">
        <v>0</v>
      </c>
      <c r="Z98" s="378">
        <v>0</v>
      </c>
      <c r="AA98" s="378">
        <v>136</v>
      </c>
      <c r="AB98" s="378">
        <v>0</v>
      </c>
      <c r="AC98" s="378">
        <v>0</v>
      </c>
      <c r="AD98" s="378">
        <v>0</v>
      </c>
      <c r="AE98" s="378">
        <v>0</v>
      </c>
      <c r="AF98" s="378">
        <v>0</v>
      </c>
      <c r="AG98" s="378">
        <v>0</v>
      </c>
      <c r="AH98" s="378">
        <v>0</v>
      </c>
      <c r="AI98" s="378">
        <v>0</v>
      </c>
      <c r="AJ98" s="378">
        <v>0</v>
      </c>
      <c r="AK98" s="378">
        <v>0</v>
      </c>
      <c r="AL98" s="378">
        <v>0</v>
      </c>
      <c r="AM98" s="378">
        <v>0</v>
      </c>
      <c r="AN98" s="378">
        <v>0</v>
      </c>
      <c r="AO98" s="378">
        <v>0</v>
      </c>
      <c r="AP98" s="378">
        <v>0</v>
      </c>
      <c r="AQ98" s="378">
        <v>0</v>
      </c>
      <c r="AR98" s="378">
        <v>248</v>
      </c>
      <c r="AS98" s="378">
        <v>0</v>
      </c>
      <c r="AT98" s="378">
        <v>0</v>
      </c>
      <c r="AU98" s="378">
        <v>0</v>
      </c>
      <c r="AV98" s="378">
        <v>0</v>
      </c>
      <c r="AW98" s="378">
        <v>556</v>
      </c>
    </row>
    <row r="99" spans="3:49" x14ac:dyDescent="0.3">
      <c r="C99" s="378">
        <v>22</v>
      </c>
      <c r="D99" s="378">
        <v>12</v>
      </c>
      <c r="E99" s="378">
        <v>3</v>
      </c>
      <c r="F99" s="378">
        <v>23.3</v>
      </c>
      <c r="G99" s="378">
        <v>0</v>
      </c>
      <c r="H99" s="378">
        <v>0</v>
      </c>
      <c r="I99" s="378">
        <v>0</v>
      </c>
      <c r="J99" s="378">
        <v>0</v>
      </c>
      <c r="K99" s="378">
        <v>20.8</v>
      </c>
      <c r="L99" s="378">
        <v>0</v>
      </c>
      <c r="M99" s="378">
        <v>0</v>
      </c>
      <c r="N99" s="378">
        <v>0</v>
      </c>
      <c r="O99" s="378">
        <v>0</v>
      </c>
      <c r="P99" s="378">
        <v>0</v>
      </c>
      <c r="Q99" s="378">
        <v>0</v>
      </c>
      <c r="R99" s="378">
        <v>0</v>
      </c>
      <c r="S99" s="378">
        <v>0</v>
      </c>
      <c r="T99" s="378">
        <v>0</v>
      </c>
      <c r="U99" s="378">
        <v>2.5</v>
      </c>
      <c r="V99" s="378">
        <v>0</v>
      </c>
      <c r="W99" s="378">
        <v>0</v>
      </c>
      <c r="X99" s="378">
        <v>0</v>
      </c>
      <c r="Y99" s="378">
        <v>0</v>
      </c>
      <c r="Z99" s="378">
        <v>0</v>
      </c>
      <c r="AA99" s="378">
        <v>0</v>
      </c>
      <c r="AB99" s="378">
        <v>0</v>
      </c>
      <c r="AC99" s="378">
        <v>0</v>
      </c>
      <c r="AD99" s="378">
        <v>0</v>
      </c>
      <c r="AE99" s="378">
        <v>0</v>
      </c>
      <c r="AF99" s="378">
        <v>0</v>
      </c>
      <c r="AG99" s="378">
        <v>0</v>
      </c>
      <c r="AH99" s="378">
        <v>0</v>
      </c>
      <c r="AI99" s="378">
        <v>0</v>
      </c>
      <c r="AJ99" s="378">
        <v>0</v>
      </c>
      <c r="AK99" s="378">
        <v>0</v>
      </c>
      <c r="AL99" s="378">
        <v>0</v>
      </c>
      <c r="AM99" s="378">
        <v>0</v>
      </c>
      <c r="AN99" s="378">
        <v>0</v>
      </c>
      <c r="AO99" s="378">
        <v>0</v>
      </c>
      <c r="AP99" s="378">
        <v>0</v>
      </c>
      <c r="AQ99" s="378">
        <v>0</v>
      </c>
      <c r="AR99" s="378">
        <v>0</v>
      </c>
      <c r="AS99" s="378">
        <v>0</v>
      </c>
      <c r="AT99" s="378">
        <v>0</v>
      </c>
      <c r="AU99" s="378">
        <v>0</v>
      </c>
      <c r="AV99" s="378">
        <v>0</v>
      </c>
      <c r="AW99" s="378">
        <v>0</v>
      </c>
    </row>
    <row r="100" spans="3:49" x14ac:dyDescent="0.3">
      <c r="C100" s="378">
        <v>22</v>
      </c>
      <c r="D100" s="378">
        <v>12</v>
      </c>
      <c r="E100" s="378">
        <v>4</v>
      </c>
      <c r="F100" s="378">
        <v>472.75</v>
      </c>
      <c r="G100" s="378">
        <v>0</v>
      </c>
      <c r="H100" s="378">
        <v>0</v>
      </c>
      <c r="I100" s="378">
        <v>0</v>
      </c>
      <c r="J100" s="378">
        <v>0</v>
      </c>
      <c r="K100" s="378">
        <v>172</v>
      </c>
      <c r="L100" s="378">
        <v>0</v>
      </c>
      <c r="M100" s="378">
        <v>0</v>
      </c>
      <c r="N100" s="378">
        <v>10</v>
      </c>
      <c r="O100" s="378">
        <v>0</v>
      </c>
      <c r="P100" s="378">
        <v>57.25</v>
      </c>
      <c r="Q100" s="378">
        <v>69.5</v>
      </c>
      <c r="R100" s="378">
        <v>0</v>
      </c>
      <c r="S100" s="378">
        <v>0</v>
      </c>
      <c r="T100" s="378">
        <v>0</v>
      </c>
      <c r="U100" s="378">
        <v>139.5</v>
      </c>
      <c r="V100" s="378">
        <v>14</v>
      </c>
      <c r="W100" s="378">
        <v>0</v>
      </c>
      <c r="X100" s="378">
        <v>0</v>
      </c>
      <c r="Y100" s="378">
        <v>0</v>
      </c>
      <c r="Z100" s="378">
        <v>0</v>
      </c>
      <c r="AA100" s="378">
        <v>10.5</v>
      </c>
      <c r="AB100" s="378">
        <v>0</v>
      </c>
      <c r="AC100" s="378">
        <v>0</v>
      </c>
      <c r="AD100" s="378">
        <v>0</v>
      </c>
      <c r="AE100" s="378">
        <v>0</v>
      </c>
      <c r="AF100" s="378">
        <v>0</v>
      </c>
      <c r="AG100" s="378">
        <v>0</v>
      </c>
      <c r="AH100" s="378">
        <v>0</v>
      </c>
      <c r="AI100" s="378">
        <v>0</v>
      </c>
      <c r="AJ100" s="378">
        <v>0</v>
      </c>
      <c r="AK100" s="378">
        <v>0</v>
      </c>
      <c r="AL100" s="378">
        <v>0</v>
      </c>
      <c r="AM100" s="378">
        <v>0</v>
      </c>
      <c r="AN100" s="378">
        <v>0</v>
      </c>
      <c r="AO100" s="378">
        <v>0</v>
      </c>
      <c r="AP100" s="378">
        <v>0</v>
      </c>
      <c r="AQ100" s="378">
        <v>0</v>
      </c>
      <c r="AR100" s="378">
        <v>0</v>
      </c>
      <c r="AS100" s="378">
        <v>0</v>
      </c>
      <c r="AT100" s="378">
        <v>0</v>
      </c>
      <c r="AU100" s="378">
        <v>0</v>
      </c>
      <c r="AV100" s="378">
        <v>0</v>
      </c>
      <c r="AW100" s="378">
        <v>0</v>
      </c>
    </row>
    <row r="101" spans="3:49" x14ac:dyDescent="0.3">
      <c r="C101" s="378">
        <v>22</v>
      </c>
      <c r="D101" s="378">
        <v>12</v>
      </c>
      <c r="E101" s="378">
        <v>5</v>
      </c>
      <c r="F101" s="378">
        <v>24</v>
      </c>
      <c r="G101" s="378">
        <v>24</v>
      </c>
      <c r="H101" s="378">
        <v>0</v>
      </c>
      <c r="I101" s="378">
        <v>0</v>
      </c>
      <c r="J101" s="378">
        <v>0</v>
      </c>
      <c r="K101" s="378">
        <v>0</v>
      </c>
      <c r="L101" s="378">
        <v>0</v>
      </c>
      <c r="M101" s="378">
        <v>0</v>
      </c>
      <c r="N101" s="378">
        <v>0</v>
      </c>
      <c r="O101" s="378">
        <v>0</v>
      </c>
      <c r="P101" s="378">
        <v>0</v>
      </c>
      <c r="Q101" s="378">
        <v>0</v>
      </c>
      <c r="R101" s="378">
        <v>0</v>
      </c>
      <c r="S101" s="378">
        <v>0</v>
      </c>
      <c r="T101" s="378">
        <v>0</v>
      </c>
      <c r="U101" s="378">
        <v>0</v>
      </c>
      <c r="V101" s="378">
        <v>0</v>
      </c>
      <c r="W101" s="378">
        <v>0</v>
      </c>
      <c r="X101" s="378">
        <v>0</v>
      </c>
      <c r="Y101" s="378">
        <v>0</v>
      </c>
      <c r="Z101" s="378">
        <v>0</v>
      </c>
      <c r="AA101" s="378">
        <v>0</v>
      </c>
      <c r="AB101" s="378">
        <v>0</v>
      </c>
      <c r="AC101" s="378">
        <v>0</v>
      </c>
      <c r="AD101" s="378">
        <v>0</v>
      </c>
      <c r="AE101" s="378">
        <v>0</v>
      </c>
      <c r="AF101" s="378">
        <v>0</v>
      </c>
      <c r="AG101" s="378">
        <v>0</v>
      </c>
      <c r="AH101" s="378">
        <v>0</v>
      </c>
      <c r="AI101" s="378">
        <v>0</v>
      </c>
      <c r="AJ101" s="378">
        <v>0</v>
      </c>
      <c r="AK101" s="378">
        <v>0</v>
      </c>
      <c r="AL101" s="378">
        <v>0</v>
      </c>
      <c r="AM101" s="378">
        <v>0</v>
      </c>
      <c r="AN101" s="378">
        <v>0</v>
      </c>
      <c r="AO101" s="378">
        <v>0</v>
      </c>
      <c r="AP101" s="378">
        <v>0</v>
      </c>
      <c r="AQ101" s="378">
        <v>0</v>
      </c>
      <c r="AR101" s="378">
        <v>0</v>
      </c>
      <c r="AS101" s="378">
        <v>0</v>
      </c>
      <c r="AT101" s="378">
        <v>0</v>
      </c>
      <c r="AU101" s="378">
        <v>0</v>
      </c>
      <c r="AV101" s="378">
        <v>0</v>
      </c>
      <c r="AW101" s="378">
        <v>0</v>
      </c>
    </row>
    <row r="102" spans="3:49" x14ac:dyDescent="0.3">
      <c r="C102" s="378">
        <v>22</v>
      </c>
      <c r="D102" s="378">
        <v>12</v>
      </c>
      <c r="E102" s="378">
        <v>6</v>
      </c>
      <c r="F102" s="378">
        <v>2052255</v>
      </c>
      <c r="G102" s="378">
        <v>9600</v>
      </c>
      <c r="H102" s="378">
        <v>0</v>
      </c>
      <c r="I102" s="378">
        <v>0</v>
      </c>
      <c r="J102" s="378">
        <v>3000</v>
      </c>
      <c r="K102" s="378">
        <v>991985</v>
      </c>
      <c r="L102" s="378">
        <v>0</v>
      </c>
      <c r="M102" s="378">
        <v>0</v>
      </c>
      <c r="N102" s="378">
        <v>82084</v>
      </c>
      <c r="O102" s="378">
        <v>0</v>
      </c>
      <c r="P102" s="378">
        <v>96105</v>
      </c>
      <c r="Q102" s="378">
        <v>144878</v>
      </c>
      <c r="R102" s="378">
        <v>0</v>
      </c>
      <c r="S102" s="378">
        <v>0</v>
      </c>
      <c r="T102" s="378">
        <v>0</v>
      </c>
      <c r="U102" s="378">
        <v>490611</v>
      </c>
      <c r="V102" s="378">
        <v>41128</v>
      </c>
      <c r="W102" s="378">
        <v>0</v>
      </c>
      <c r="X102" s="378">
        <v>0</v>
      </c>
      <c r="Y102" s="378">
        <v>0</v>
      </c>
      <c r="Z102" s="378">
        <v>0</v>
      </c>
      <c r="AA102" s="378">
        <v>39768</v>
      </c>
      <c r="AB102" s="378">
        <v>0</v>
      </c>
      <c r="AC102" s="378">
        <v>0</v>
      </c>
      <c r="AD102" s="378">
        <v>0</v>
      </c>
      <c r="AE102" s="378">
        <v>0</v>
      </c>
      <c r="AF102" s="378">
        <v>0</v>
      </c>
      <c r="AG102" s="378">
        <v>0</v>
      </c>
      <c r="AH102" s="378">
        <v>0</v>
      </c>
      <c r="AI102" s="378">
        <v>0</v>
      </c>
      <c r="AJ102" s="378">
        <v>0</v>
      </c>
      <c r="AK102" s="378">
        <v>0</v>
      </c>
      <c r="AL102" s="378">
        <v>0</v>
      </c>
      <c r="AM102" s="378">
        <v>0</v>
      </c>
      <c r="AN102" s="378">
        <v>0</v>
      </c>
      <c r="AO102" s="378">
        <v>0</v>
      </c>
      <c r="AP102" s="378">
        <v>0</v>
      </c>
      <c r="AQ102" s="378">
        <v>0</v>
      </c>
      <c r="AR102" s="378">
        <v>46694</v>
      </c>
      <c r="AS102" s="378">
        <v>0</v>
      </c>
      <c r="AT102" s="378">
        <v>0</v>
      </c>
      <c r="AU102" s="378">
        <v>0</v>
      </c>
      <c r="AV102" s="378">
        <v>0</v>
      </c>
      <c r="AW102" s="378">
        <v>106402</v>
      </c>
    </row>
    <row r="103" spans="3:49" x14ac:dyDescent="0.3">
      <c r="C103" s="378">
        <v>22</v>
      </c>
      <c r="D103" s="378">
        <v>12</v>
      </c>
      <c r="E103" s="378">
        <v>9</v>
      </c>
      <c r="F103" s="378">
        <v>546895</v>
      </c>
      <c r="G103" s="378">
        <v>0</v>
      </c>
      <c r="H103" s="378">
        <v>0</v>
      </c>
      <c r="I103" s="378">
        <v>0</v>
      </c>
      <c r="J103" s="378">
        <v>3000</v>
      </c>
      <c r="K103" s="378">
        <v>340963</v>
      </c>
      <c r="L103" s="378">
        <v>0</v>
      </c>
      <c r="M103" s="378">
        <v>0</v>
      </c>
      <c r="N103" s="378">
        <v>28498</v>
      </c>
      <c r="O103" s="378">
        <v>0</v>
      </c>
      <c r="P103" s="378">
        <v>14000</v>
      </c>
      <c r="Q103" s="378">
        <v>20000</v>
      </c>
      <c r="R103" s="378">
        <v>0</v>
      </c>
      <c r="S103" s="378">
        <v>0</v>
      </c>
      <c r="T103" s="378">
        <v>0</v>
      </c>
      <c r="U103" s="378">
        <v>78950</v>
      </c>
      <c r="V103" s="378">
        <v>8497</v>
      </c>
      <c r="W103" s="378">
        <v>0</v>
      </c>
      <c r="X103" s="378">
        <v>0</v>
      </c>
      <c r="Y103" s="378">
        <v>0</v>
      </c>
      <c r="Z103" s="378">
        <v>0</v>
      </c>
      <c r="AA103" s="378">
        <v>13997</v>
      </c>
      <c r="AB103" s="378">
        <v>0</v>
      </c>
      <c r="AC103" s="378">
        <v>0</v>
      </c>
      <c r="AD103" s="378">
        <v>0</v>
      </c>
      <c r="AE103" s="378">
        <v>0</v>
      </c>
      <c r="AF103" s="378">
        <v>0</v>
      </c>
      <c r="AG103" s="378">
        <v>0</v>
      </c>
      <c r="AH103" s="378">
        <v>0</v>
      </c>
      <c r="AI103" s="378">
        <v>0</v>
      </c>
      <c r="AJ103" s="378">
        <v>0</v>
      </c>
      <c r="AK103" s="378">
        <v>0</v>
      </c>
      <c r="AL103" s="378">
        <v>0</v>
      </c>
      <c r="AM103" s="378">
        <v>0</v>
      </c>
      <c r="AN103" s="378">
        <v>0</v>
      </c>
      <c r="AO103" s="378">
        <v>0</v>
      </c>
      <c r="AP103" s="378">
        <v>0</v>
      </c>
      <c r="AQ103" s="378">
        <v>0</v>
      </c>
      <c r="AR103" s="378">
        <v>12590</v>
      </c>
      <c r="AS103" s="378">
        <v>0</v>
      </c>
      <c r="AT103" s="378">
        <v>0</v>
      </c>
      <c r="AU103" s="378">
        <v>0</v>
      </c>
      <c r="AV103" s="378">
        <v>0</v>
      </c>
      <c r="AW103" s="378">
        <v>26400</v>
      </c>
    </row>
    <row r="104" spans="3:49" x14ac:dyDescent="0.3">
      <c r="C104" s="378">
        <v>22</v>
      </c>
      <c r="D104" s="378">
        <v>12</v>
      </c>
      <c r="E104" s="378">
        <v>10</v>
      </c>
      <c r="F104" s="378">
        <v>100</v>
      </c>
      <c r="G104" s="378">
        <v>0</v>
      </c>
      <c r="H104" s="378">
        <v>0</v>
      </c>
      <c r="I104" s="378">
        <v>0</v>
      </c>
      <c r="J104" s="378">
        <v>0</v>
      </c>
      <c r="K104" s="378">
        <v>0</v>
      </c>
      <c r="L104" s="378">
        <v>0</v>
      </c>
      <c r="M104" s="378">
        <v>0</v>
      </c>
      <c r="N104" s="378">
        <v>0</v>
      </c>
      <c r="O104" s="378">
        <v>100</v>
      </c>
      <c r="P104" s="378">
        <v>0</v>
      </c>
      <c r="Q104" s="378">
        <v>0</v>
      </c>
      <c r="R104" s="378">
        <v>0</v>
      </c>
      <c r="S104" s="378">
        <v>0</v>
      </c>
      <c r="T104" s="378">
        <v>0</v>
      </c>
      <c r="U104" s="378">
        <v>0</v>
      </c>
      <c r="V104" s="378">
        <v>0</v>
      </c>
      <c r="W104" s="378">
        <v>0</v>
      </c>
      <c r="X104" s="378">
        <v>0</v>
      </c>
      <c r="Y104" s="378">
        <v>0</v>
      </c>
      <c r="Z104" s="378">
        <v>0</v>
      </c>
      <c r="AA104" s="378">
        <v>0</v>
      </c>
      <c r="AB104" s="378">
        <v>0</v>
      </c>
      <c r="AC104" s="378">
        <v>0</v>
      </c>
      <c r="AD104" s="378">
        <v>0</v>
      </c>
      <c r="AE104" s="378">
        <v>0</v>
      </c>
      <c r="AF104" s="378">
        <v>0</v>
      </c>
      <c r="AG104" s="378">
        <v>0</v>
      </c>
      <c r="AH104" s="378">
        <v>0</v>
      </c>
      <c r="AI104" s="378">
        <v>0</v>
      </c>
      <c r="AJ104" s="378">
        <v>0</v>
      </c>
      <c r="AK104" s="378">
        <v>0</v>
      </c>
      <c r="AL104" s="378">
        <v>0</v>
      </c>
      <c r="AM104" s="378">
        <v>0</v>
      </c>
      <c r="AN104" s="378">
        <v>0</v>
      </c>
      <c r="AO104" s="378">
        <v>0</v>
      </c>
      <c r="AP104" s="378">
        <v>0</v>
      </c>
      <c r="AQ104" s="378">
        <v>0</v>
      </c>
      <c r="AR104" s="378">
        <v>0</v>
      </c>
      <c r="AS104" s="378">
        <v>0</v>
      </c>
      <c r="AT104" s="378">
        <v>0</v>
      </c>
      <c r="AU104" s="378">
        <v>0</v>
      </c>
      <c r="AV104" s="378">
        <v>0</v>
      </c>
      <c r="AW104" s="378">
        <v>0</v>
      </c>
    </row>
    <row r="105" spans="3:49" x14ac:dyDescent="0.3">
      <c r="C105" s="378">
        <v>22</v>
      </c>
      <c r="D105" s="378">
        <v>12</v>
      </c>
      <c r="E105" s="378">
        <v>11</v>
      </c>
      <c r="F105" s="378">
        <v>3956.7430025445292</v>
      </c>
      <c r="G105" s="378">
        <v>0</v>
      </c>
      <c r="H105" s="378">
        <v>0</v>
      </c>
      <c r="I105" s="378">
        <v>0</v>
      </c>
      <c r="J105" s="378">
        <v>2290.0763358778627</v>
      </c>
      <c r="K105" s="378">
        <v>0</v>
      </c>
      <c r="L105" s="378">
        <v>0</v>
      </c>
      <c r="M105" s="378">
        <v>0</v>
      </c>
      <c r="N105" s="378">
        <v>0</v>
      </c>
      <c r="O105" s="378">
        <v>1666.6666666666667</v>
      </c>
      <c r="P105" s="378">
        <v>0</v>
      </c>
      <c r="Q105" s="378">
        <v>0</v>
      </c>
      <c r="R105" s="378">
        <v>0</v>
      </c>
      <c r="S105" s="378">
        <v>0</v>
      </c>
      <c r="T105" s="378">
        <v>0</v>
      </c>
      <c r="U105" s="378">
        <v>0</v>
      </c>
      <c r="V105" s="378">
        <v>0</v>
      </c>
      <c r="W105" s="378">
        <v>0</v>
      </c>
      <c r="X105" s="378">
        <v>0</v>
      </c>
      <c r="Y105" s="378">
        <v>0</v>
      </c>
      <c r="Z105" s="378">
        <v>0</v>
      </c>
      <c r="AA105" s="378">
        <v>0</v>
      </c>
      <c r="AB105" s="378">
        <v>0</v>
      </c>
      <c r="AC105" s="378">
        <v>0</v>
      </c>
      <c r="AD105" s="378">
        <v>0</v>
      </c>
      <c r="AE105" s="378">
        <v>0</v>
      </c>
      <c r="AF105" s="378">
        <v>0</v>
      </c>
      <c r="AG105" s="378">
        <v>0</v>
      </c>
      <c r="AH105" s="378">
        <v>0</v>
      </c>
      <c r="AI105" s="378">
        <v>0</v>
      </c>
      <c r="AJ105" s="378">
        <v>0</v>
      </c>
      <c r="AK105" s="378">
        <v>0</v>
      </c>
      <c r="AL105" s="378">
        <v>0</v>
      </c>
      <c r="AM105" s="378">
        <v>0</v>
      </c>
      <c r="AN105" s="378">
        <v>0</v>
      </c>
      <c r="AO105" s="378">
        <v>0</v>
      </c>
      <c r="AP105" s="378">
        <v>0</v>
      </c>
      <c r="AQ105" s="378">
        <v>0</v>
      </c>
      <c r="AR105" s="378">
        <v>0</v>
      </c>
      <c r="AS105" s="378">
        <v>0</v>
      </c>
      <c r="AT105" s="378">
        <v>0</v>
      </c>
      <c r="AU105" s="378">
        <v>0</v>
      </c>
      <c r="AV105" s="378">
        <v>0</v>
      </c>
      <c r="AW105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1" t="s">
        <v>1859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63897160</v>
      </c>
      <c r="C3" s="351">
        <f t="shared" ref="C3:R3" si="0">SUBTOTAL(9,C6:C1048576)</f>
        <v>3</v>
      </c>
      <c r="D3" s="351">
        <f>SUBTOTAL(9,D6:D1048576)/2</f>
        <v>67529237</v>
      </c>
      <c r="E3" s="351">
        <f t="shared" si="0"/>
        <v>3.2993544920618452</v>
      </c>
      <c r="F3" s="351">
        <f>SUBTOTAL(9,F6:F1048576)/2</f>
        <v>74683072.030000001</v>
      </c>
      <c r="G3" s="352">
        <f>IF(B3&lt;&gt;0,F3/B3,"")</f>
        <v>1.1688011177648585</v>
      </c>
      <c r="H3" s="353">
        <f t="shared" si="0"/>
        <v>135324768.47999948</v>
      </c>
      <c r="I3" s="351">
        <f t="shared" si="0"/>
        <v>3</v>
      </c>
      <c r="J3" s="351">
        <f t="shared" si="0"/>
        <v>124162140.01999956</v>
      </c>
      <c r="K3" s="351">
        <f t="shared" si="0"/>
        <v>2.9399584123137248</v>
      </c>
      <c r="L3" s="351">
        <f t="shared" si="0"/>
        <v>102606092.11999948</v>
      </c>
      <c r="M3" s="354">
        <f>IF(H3&lt;&gt;0,L3/H3,"")</f>
        <v>0.75822108009121991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2388368.4</v>
      </c>
      <c r="S3" s="352" t="str">
        <f>IF(N3&lt;&gt;0,R3/N3,"")</f>
        <v/>
      </c>
    </row>
    <row r="4" spans="1:19" ht="14.4" customHeight="1" x14ac:dyDescent="0.3">
      <c r="A4" s="552" t="s">
        <v>278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thickBot="1" x14ac:dyDescent="0.35">
      <c r="A6" s="796" t="s">
        <v>1858</v>
      </c>
      <c r="B6" s="794">
        <v>63897160</v>
      </c>
      <c r="C6" s="795">
        <v>1</v>
      </c>
      <c r="D6" s="794">
        <v>67529237.000000015</v>
      </c>
      <c r="E6" s="795">
        <v>1.0568425419846519</v>
      </c>
      <c r="F6" s="794">
        <v>74683072.030000016</v>
      </c>
      <c r="G6" s="455">
        <v>1.1688011177648587</v>
      </c>
      <c r="H6" s="794">
        <v>67662384.239999637</v>
      </c>
      <c r="I6" s="795">
        <v>1</v>
      </c>
      <c r="J6" s="794">
        <v>62081070.009999692</v>
      </c>
      <c r="K6" s="795">
        <v>0.91751230328799938</v>
      </c>
      <c r="L6" s="794">
        <v>51303046.059999593</v>
      </c>
      <c r="M6" s="455">
        <v>0.75822108009121891</v>
      </c>
      <c r="N6" s="794"/>
      <c r="O6" s="795"/>
      <c r="P6" s="794"/>
      <c r="Q6" s="795"/>
      <c r="R6" s="794">
        <v>1194184.2</v>
      </c>
      <c r="S6" s="456"/>
    </row>
    <row r="7" spans="1:19" ht="14.4" customHeight="1" thickBot="1" x14ac:dyDescent="0.35"/>
    <row r="8" spans="1:19" ht="14.4" customHeight="1" x14ac:dyDescent="0.3">
      <c r="A8" s="751" t="s">
        <v>533</v>
      </c>
      <c r="B8" s="797">
        <v>13745651</v>
      </c>
      <c r="C8" s="737">
        <v>1</v>
      </c>
      <c r="D8" s="797">
        <v>16966397</v>
      </c>
      <c r="E8" s="737">
        <v>1.2343101829080341</v>
      </c>
      <c r="F8" s="797">
        <v>18250152.030000001</v>
      </c>
      <c r="G8" s="742">
        <v>1.327703724618063</v>
      </c>
      <c r="H8" s="797">
        <v>11397526.119999966</v>
      </c>
      <c r="I8" s="737">
        <v>1</v>
      </c>
      <c r="J8" s="797">
        <v>13136150.109999966</v>
      </c>
      <c r="K8" s="737">
        <v>1.1525439794298102</v>
      </c>
      <c r="L8" s="797">
        <v>15898120.25</v>
      </c>
      <c r="M8" s="742">
        <v>1.3948746493418913</v>
      </c>
      <c r="N8" s="797"/>
      <c r="O8" s="737"/>
      <c r="P8" s="797"/>
      <c r="Q8" s="737"/>
      <c r="R8" s="797"/>
      <c r="S8" s="235"/>
    </row>
    <row r="9" spans="1:19" ht="14.4" customHeight="1" x14ac:dyDescent="0.3">
      <c r="A9" s="688" t="s">
        <v>539</v>
      </c>
      <c r="B9" s="798">
        <v>50151509</v>
      </c>
      <c r="C9" s="662">
        <v>1</v>
      </c>
      <c r="D9" s="798">
        <v>50562840</v>
      </c>
      <c r="E9" s="662">
        <v>1.0082017671691594</v>
      </c>
      <c r="F9" s="798">
        <v>56432920</v>
      </c>
      <c r="G9" s="678">
        <v>1.1252486939126798</v>
      </c>
      <c r="H9" s="798">
        <v>56264858.119999871</v>
      </c>
      <c r="I9" s="662">
        <v>1</v>
      </c>
      <c r="J9" s="798">
        <v>48944919.899999909</v>
      </c>
      <c r="K9" s="662">
        <v>0.86990212959591517</v>
      </c>
      <c r="L9" s="798">
        <v>36599110.009999901</v>
      </c>
      <c r="M9" s="678">
        <v>0.6504790242595565</v>
      </c>
      <c r="N9" s="798"/>
      <c r="O9" s="662"/>
      <c r="P9" s="798"/>
      <c r="Q9" s="662"/>
      <c r="R9" s="798"/>
      <c r="S9" s="701"/>
    </row>
    <row r="10" spans="1:19" ht="14.4" customHeight="1" thickBot="1" x14ac:dyDescent="0.35">
      <c r="A10" s="800" t="s">
        <v>1686</v>
      </c>
      <c r="B10" s="799"/>
      <c r="C10" s="668"/>
      <c r="D10" s="799"/>
      <c r="E10" s="668"/>
      <c r="F10" s="799"/>
      <c r="G10" s="679"/>
      <c r="H10" s="799"/>
      <c r="I10" s="668"/>
      <c r="J10" s="799"/>
      <c r="K10" s="668"/>
      <c r="L10" s="799">
        <v>-1194184.2</v>
      </c>
      <c r="M10" s="679"/>
      <c r="N10" s="799"/>
      <c r="O10" s="668"/>
      <c r="P10" s="799"/>
      <c r="Q10" s="668"/>
      <c r="R10" s="799">
        <v>1194184.2</v>
      </c>
      <c r="S10" s="702"/>
    </row>
    <row r="11" spans="1:19" ht="14.4" customHeight="1" x14ac:dyDescent="0.3">
      <c r="A11" s="716" t="s">
        <v>1063</v>
      </c>
    </row>
    <row r="12" spans="1:19" ht="14.4" customHeight="1" x14ac:dyDescent="0.3">
      <c r="A12" s="717" t="s">
        <v>1064</v>
      </c>
    </row>
    <row r="13" spans="1:19" ht="14.4" customHeight="1" x14ac:dyDescent="0.3">
      <c r="A13" s="716" t="s">
        <v>1860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1865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2" t="s">
        <v>313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7">
        <f t="shared" ref="B3:G3" si="0">SUBTOTAL(9,B6:B1048576)</f>
        <v>19405</v>
      </c>
      <c r="C3" s="468">
        <f t="shared" si="0"/>
        <v>22184</v>
      </c>
      <c r="D3" s="468">
        <f t="shared" si="0"/>
        <v>23308</v>
      </c>
      <c r="E3" s="353">
        <f t="shared" si="0"/>
        <v>63897160</v>
      </c>
      <c r="F3" s="351">
        <f t="shared" si="0"/>
        <v>67529237</v>
      </c>
      <c r="G3" s="469">
        <f t="shared" si="0"/>
        <v>74683072.029999986</v>
      </c>
    </row>
    <row r="4" spans="1:7" ht="14.4" customHeight="1" x14ac:dyDescent="0.3">
      <c r="A4" s="552" t="s">
        <v>167</v>
      </c>
      <c r="B4" s="553" t="s">
        <v>275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90"/>
      <c r="B5" s="791">
        <v>2014</v>
      </c>
      <c r="C5" s="792">
        <v>2015</v>
      </c>
      <c r="D5" s="792">
        <v>2016</v>
      </c>
      <c r="E5" s="791">
        <v>2014</v>
      </c>
      <c r="F5" s="792">
        <v>2015</v>
      </c>
      <c r="G5" s="792">
        <v>2016</v>
      </c>
    </row>
    <row r="6" spans="1:7" ht="14.4" customHeight="1" x14ac:dyDescent="0.3">
      <c r="A6" s="751" t="s">
        <v>1861</v>
      </c>
      <c r="B6" s="229">
        <v>24</v>
      </c>
      <c r="C6" s="229">
        <v>985</v>
      </c>
      <c r="D6" s="229">
        <v>43</v>
      </c>
      <c r="E6" s="797">
        <v>26134</v>
      </c>
      <c r="F6" s="797">
        <v>20825</v>
      </c>
      <c r="G6" s="801">
        <v>56556</v>
      </c>
    </row>
    <row r="7" spans="1:7" ht="14.4" customHeight="1" x14ac:dyDescent="0.3">
      <c r="A7" s="688" t="s">
        <v>1066</v>
      </c>
      <c r="B7" s="665">
        <v>2769</v>
      </c>
      <c r="C7" s="665">
        <v>3308</v>
      </c>
      <c r="D7" s="665">
        <v>3406</v>
      </c>
      <c r="E7" s="798">
        <v>3957551</v>
      </c>
      <c r="F7" s="798">
        <v>5304173.33</v>
      </c>
      <c r="G7" s="802">
        <v>5653662.0099999998</v>
      </c>
    </row>
    <row r="8" spans="1:7" ht="14.4" customHeight="1" x14ac:dyDescent="0.3">
      <c r="A8" s="688" t="s">
        <v>1862</v>
      </c>
      <c r="B8" s="665">
        <v>948</v>
      </c>
      <c r="C8" s="665">
        <v>936</v>
      </c>
      <c r="D8" s="665">
        <v>987</v>
      </c>
      <c r="E8" s="798">
        <v>13588640</v>
      </c>
      <c r="F8" s="798">
        <v>13422240</v>
      </c>
      <c r="G8" s="802">
        <v>14317422</v>
      </c>
    </row>
    <row r="9" spans="1:7" ht="14.4" customHeight="1" x14ac:dyDescent="0.3">
      <c r="A9" s="688" t="s">
        <v>1067</v>
      </c>
      <c r="B9" s="665">
        <v>2383</v>
      </c>
      <c r="C9" s="665">
        <v>2405</v>
      </c>
      <c r="D9" s="665">
        <v>755</v>
      </c>
      <c r="E9" s="798">
        <v>3606610</v>
      </c>
      <c r="F9" s="798">
        <v>4336093.33</v>
      </c>
      <c r="G9" s="802">
        <v>706625</v>
      </c>
    </row>
    <row r="10" spans="1:7" ht="14.4" customHeight="1" x14ac:dyDescent="0.3">
      <c r="A10" s="688" t="s">
        <v>1068</v>
      </c>
      <c r="B10" s="665">
        <v>256</v>
      </c>
      <c r="C10" s="665">
        <v>628</v>
      </c>
      <c r="D10" s="665">
        <v>1001</v>
      </c>
      <c r="E10" s="798">
        <v>36143</v>
      </c>
      <c r="F10" s="798">
        <v>946115.67</v>
      </c>
      <c r="G10" s="802">
        <v>437728.67</v>
      </c>
    </row>
    <row r="11" spans="1:7" ht="14.4" customHeight="1" x14ac:dyDescent="0.3">
      <c r="A11" s="688" t="s">
        <v>1069</v>
      </c>
      <c r="B11" s="665">
        <v>1038</v>
      </c>
      <c r="C11" s="665">
        <v>1026</v>
      </c>
      <c r="D11" s="665">
        <v>1171</v>
      </c>
      <c r="E11" s="798">
        <v>14852511</v>
      </c>
      <c r="F11" s="798">
        <v>14669925</v>
      </c>
      <c r="G11" s="802">
        <v>16633359</v>
      </c>
    </row>
    <row r="12" spans="1:7" ht="14.4" customHeight="1" x14ac:dyDescent="0.3">
      <c r="A12" s="688" t="s">
        <v>1863</v>
      </c>
      <c r="B12" s="665"/>
      <c r="C12" s="665">
        <v>41</v>
      </c>
      <c r="D12" s="665">
        <v>107</v>
      </c>
      <c r="E12" s="798"/>
      <c r="F12" s="798">
        <v>587940</v>
      </c>
      <c r="G12" s="802">
        <v>1552142</v>
      </c>
    </row>
    <row r="13" spans="1:7" ht="14.4" customHeight="1" x14ac:dyDescent="0.3">
      <c r="A13" s="688" t="s">
        <v>1070</v>
      </c>
      <c r="B13" s="665">
        <v>2670</v>
      </c>
      <c r="C13" s="665">
        <v>3070</v>
      </c>
      <c r="D13" s="665">
        <v>3090</v>
      </c>
      <c r="E13" s="798">
        <v>4287408</v>
      </c>
      <c r="F13" s="798">
        <v>3860228.66</v>
      </c>
      <c r="G13" s="802">
        <v>5042458.01</v>
      </c>
    </row>
    <row r="14" spans="1:7" ht="14.4" customHeight="1" x14ac:dyDescent="0.3">
      <c r="A14" s="688" t="s">
        <v>1071</v>
      </c>
      <c r="B14" s="665">
        <v>2438</v>
      </c>
      <c r="C14" s="665">
        <v>3213</v>
      </c>
      <c r="D14" s="665">
        <v>3813</v>
      </c>
      <c r="E14" s="798">
        <v>3079717</v>
      </c>
      <c r="F14" s="798">
        <v>3853409</v>
      </c>
      <c r="G14" s="802">
        <v>4559811</v>
      </c>
    </row>
    <row r="15" spans="1:7" ht="14.4" customHeight="1" x14ac:dyDescent="0.3">
      <c r="A15" s="688" t="s">
        <v>1072</v>
      </c>
      <c r="B15" s="665">
        <v>727</v>
      </c>
      <c r="C15" s="665">
        <v>860</v>
      </c>
      <c r="D15" s="665">
        <v>804</v>
      </c>
      <c r="E15" s="798">
        <v>1579107</v>
      </c>
      <c r="F15" s="798">
        <v>1936937.33</v>
      </c>
      <c r="G15" s="802">
        <v>1951311</v>
      </c>
    </row>
    <row r="16" spans="1:7" ht="14.4" customHeight="1" x14ac:dyDescent="0.3">
      <c r="A16" s="688" t="s">
        <v>1864</v>
      </c>
      <c r="B16" s="665">
        <v>803</v>
      </c>
      <c r="C16" s="665">
        <v>1388</v>
      </c>
      <c r="D16" s="665"/>
      <c r="E16" s="798">
        <v>1205145</v>
      </c>
      <c r="F16" s="798">
        <v>2685917.01</v>
      </c>
      <c r="G16" s="802"/>
    </row>
    <row r="17" spans="1:7" ht="14.4" customHeight="1" x14ac:dyDescent="0.3">
      <c r="A17" s="688" t="s">
        <v>1073</v>
      </c>
      <c r="B17" s="665">
        <v>3379</v>
      </c>
      <c r="C17" s="665">
        <v>3440</v>
      </c>
      <c r="D17" s="665">
        <v>4012</v>
      </c>
      <c r="E17" s="798">
        <v>4118771</v>
      </c>
      <c r="F17" s="798">
        <v>4455041.67</v>
      </c>
      <c r="G17" s="802">
        <v>5275209.33</v>
      </c>
    </row>
    <row r="18" spans="1:7" ht="14.4" customHeight="1" x14ac:dyDescent="0.3">
      <c r="A18" s="688" t="s">
        <v>1074</v>
      </c>
      <c r="B18" s="665">
        <v>897</v>
      </c>
      <c r="C18" s="665">
        <v>820</v>
      </c>
      <c r="D18" s="665">
        <v>895</v>
      </c>
      <c r="E18" s="798">
        <v>12369969</v>
      </c>
      <c r="F18" s="798">
        <v>11444090</v>
      </c>
      <c r="G18" s="802">
        <v>12919083</v>
      </c>
    </row>
    <row r="19" spans="1:7" ht="14.4" customHeight="1" x14ac:dyDescent="0.3">
      <c r="A19" s="688" t="s">
        <v>1075</v>
      </c>
      <c r="B19" s="665">
        <v>1073</v>
      </c>
      <c r="C19" s="665">
        <v>64</v>
      </c>
      <c r="D19" s="665">
        <v>1052</v>
      </c>
      <c r="E19" s="798">
        <v>1189454</v>
      </c>
      <c r="F19" s="798">
        <v>6301</v>
      </c>
      <c r="G19" s="802">
        <v>1616185.6799999997</v>
      </c>
    </row>
    <row r="20" spans="1:7" ht="14.4" customHeight="1" thickBot="1" x14ac:dyDescent="0.35">
      <c r="A20" s="800" t="s">
        <v>1076</v>
      </c>
      <c r="B20" s="671"/>
      <c r="C20" s="671"/>
      <c r="D20" s="671">
        <v>2172</v>
      </c>
      <c r="E20" s="799"/>
      <c r="F20" s="799"/>
      <c r="G20" s="803">
        <v>3961519.33</v>
      </c>
    </row>
    <row r="21" spans="1:7" ht="14.4" customHeight="1" x14ac:dyDescent="0.3">
      <c r="A21" s="716" t="s">
        <v>1063</v>
      </c>
    </row>
    <row r="22" spans="1:7" ht="14.4" customHeight="1" x14ac:dyDescent="0.3">
      <c r="A22" s="717" t="s">
        <v>1064</v>
      </c>
    </row>
    <row r="23" spans="1:7" ht="14.4" customHeight="1" x14ac:dyDescent="0.3">
      <c r="A23" s="716" t="s">
        <v>1860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2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2040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313</v>
      </c>
      <c r="B2" s="473"/>
      <c r="C2" s="255"/>
      <c r="D2" s="46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3463127.6500000004</v>
      </c>
      <c r="G3" s="212">
        <f t="shared" si="0"/>
        <v>131559544.23999999</v>
      </c>
      <c r="H3" s="78"/>
      <c r="I3" s="78"/>
      <c r="J3" s="212">
        <f t="shared" si="0"/>
        <v>3585264.2199999997</v>
      </c>
      <c r="K3" s="212">
        <f t="shared" si="0"/>
        <v>129610307.01000001</v>
      </c>
      <c r="L3" s="78"/>
      <c r="M3" s="78"/>
      <c r="N3" s="212">
        <f t="shared" si="0"/>
        <v>3234528.7600000007</v>
      </c>
      <c r="O3" s="212">
        <f t="shared" si="0"/>
        <v>127180302.28999996</v>
      </c>
      <c r="P3" s="79">
        <f>IF(G3=0,0,O3/G3)</f>
        <v>0.96671285253154182</v>
      </c>
      <c r="Q3" s="213">
        <f>IF(N3=0,0,O3/N3)</f>
        <v>39.319576892554799</v>
      </c>
    </row>
    <row r="4" spans="1:17" ht="14.4" customHeight="1" x14ac:dyDescent="0.3">
      <c r="A4" s="560" t="s">
        <v>119</v>
      </c>
      <c r="B4" s="567" t="s">
        <v>0</v>
      </c>
      <c r="C4" s="561" t="s">
        <v>120</v>
      </c>
      <c r="D4" s="566" t="s">
        <v>90</v>
      </c>
      <c r="E4" s="562" t="s">
        <v>81</v>
      </c>
      <c r="F4" s="563">
        <v>2014</v>
      </c>
      <c r="G4" s="564"/>
      <c r="H4" s="210"/>
      <c r="I4" s="210"/>
      <c r="J4" s="563">
        <v>2015</v>
      </c>
      <c r="K4" s="564"/>
      <c r="L4" s="210"/>
      <c r="M4" s="210"/>
      <c r="N4" s="563">
        <v>2016</v>
      </c>
      <c r="O4" s="564"/>
      <c r="P4" s="565" t="s">
        <v>2</v>
      </c>
      <c r="Q4" s="559" t="s">
        <v>122</v>
      </c>
    </row>
    <row r="5" spans="1:17" ht="14.4" customHeight="1" thickBot="1" x14ac:dyDescent="0.35">
      <c r="A5" s="804"/>
      <c r="B5" s="805"/>
      <c r="C5" s="806"/>
      <c r="D5" s="807"/>
      <c r="E5" s="808"/>
      <c r="F5" s="809" t="s">
        <v>91</v>
      </c>
      <c r="G5" s="810" t="s">
        <v>14</v>
      </c>
      <c r="H5" s="811"/>
      <c r="I5" s="811"/>
      <c r="J5" s="809" t="s">
        <v>91</v>
      </c>
      <c r="K5" s="810" t="s">
        <v>14</v>
      </c>
      <c r="L5" s="811"/>
      <c r="M5" s="811"/>
      <c r="N5" s="809" t="s">
        <v>91</v>
      </c>
      <c r="O5" s="810" t="s">
        <v>14</v>
      </c>
      <c r="P5" s="812"/>
      <c r="Q5" s="813"/>
    </row>
    <row r="6" spans="1:17" ht="14.4" customHeight="1" x14ac:dyDescent="0.3">
      <c r="A6" s="736" t="s">
        <v>1866</v>
      </c>
      <c r="B6" s="737" t="s">
        <v>533</v>
      </c>
      <c r="C6" s="737" t="s">
        <v>1867</v>
      </c>
      <c r="D6" s="737" t="s">
        <v>1868</v>
      </c>
      <c r="E6" s="737" t="s">
        <v>1869</v>
      </c>
      <c r="F6" s="229">
        <v>4</v>
      </c>
      <c r="G6" s="229">
        <v>49621.05</v>
      </c>
      <c r="H6" s="737">
        <v>1</v>
      </c>
      <c r="I6" s="737">
        <v>12405.262500000001</v>
      </c>
      <c r="J6" s="229"/>
      <c r="K6" s="229"/>
      <c r="L6" s="737"/>
      <c r="M6" s="737"/>
      <c r="N6" s="229"/>
      <c r="O6" s="229"/>
      <c r="P6" s="742"/>
      <c r="Q6" s="750"/>
    </row>
    <row r="7" spans="1:17" ht="14.4" customHeight="1" x14ac:dyDescent="0.3">
      <c r="A7" s="661" t="s">
        <v>1866</v>
      </c>
      <c r="B7" s="662" t="s">
        <v>533</v>
      </c>
      <c r="C7" s="662" t="s">
        <v>1867</v>
      </c>
      <c r="D7" s="662" t="s">
        <v>726</v>
      </c>
      <c r="E7" s="662" t="s">
        <v>1869</v>
      </c>
      <c r="F7" s="665">
        <v>700</v>
      </c>
      <c r="G7" s="665">
        <v>8750</v>
      </c>
      <c r="H7" s="662">
        <v>1</v>
      </c>
      <c r="I7" s="662">
        <v>12.5</v>
      </c>
      <c r="J7" s="665">
        <v>701</v>
      </c>
      <c r="K7" s="665">
        <v>17500</v>
      </c>
      <c r="L7" s="662">
        <v>2</v>
      </c>
      <c r="M7" s="662">
        <v>24.964336661911556</v>
      </c>
      <c r="N7" s="665"/>
      <c r="O7" s="665"/>
      <c r="P7" s="678"/>
      <c r="Q7" s="666"/>
    </row>
    <row r="8" spans="1:17" ht="14.4" customHeight="1" x14ac:dyDescent="0.3">
      <c r="A8" s="661" t="s">
        <v>1866</v>
      </c>
      <c r="B8" s="662" t="s">
        <v>533</v>
      </c>
      <c r="C8" s="662" t="s">
        <v>1870</v>
      </c>
      <c r="D8" s="662" t="s">
        <v>1871</v>
      </c>
      <c r="E8" s="662"/>
      <c r="F8" s="665">
        <v>1795</v>
      </c>
      <c r="G8" s="665">
        <v>37418.75</v>
      </c>
      <c r="H8" s="662">
        <v>1</v>
      </c>
      <c r="I8" s="662">
        <v>20.846100278551532</v>
      </c>
      <c r="J8" s="665">
        <v>1600</v>
      </c>
      <c r="K8" s="665">
        <v>33296</v>
      </c>
      <c r="L8" s="662">
        <v>0.88982127943878409</v>
      </c>
      <c r="M8" s="662">
        <v>20.81</v>
      </c>
      <c r="N8" s="665">
        <v>2561</v>
      </c>
      <c r="O8" s="665">
        <v>49767.749999999993</v>
      </c>
      <c r="P8" s="678">
        <v>1.3300217137130448</v>
      </c>
      <c r="Q8" s="666">
        <v>19.432936352987113</v>
      </c>
    </row>
    <row r="9" spans="1:17" ht="14.4" customHeight="1" x14ac:dyDescent="0.3">
      <c r="A9" s="661" t="s">
        <v>1866</v>
      </c>
      <c r="B9" s="662" t="s">
        <v>533</v>
      </c>
      <c r="C9" s="662" t="s">
        <v>1870</v>
      </c>
      <c r="D9" s="662" t="s">
        <v>1871</v>
      </c>
      <c r="E9" s="662" t="s">
        <v>1872</v>
      </c>
      <c r="F9" s="665">
        <v>2149</v>
      </c>
      <c r="G9" s="665">
        <v>44720.69</v>
      </c>
      <c r="H9" s="662">
        <v>1</v>
      </c>
      <c r="I9" s="662">
        <v>20.810000000000002</v>
      </c>
      <c r="J9" s="665">
        <v>1180</v>
      </c>
      <c r="K9" s="665">
        <v>24045.199999999997</v>
      </c>
      <c r="L9" s="662">
        <v>0.53767506717807789</v>
      </c>
      <c r="M9" s="662">
        <v>20.377288135593218</v>
      </c>
      <c r="N9" s="665">
        <v>1958</v>
      </c>
      <c r="O9" s="665">
        <v>38083.100000000006</v>
      </c>
      <c r="P9" s="678">
        <v>0.85157675339982464</v>
      </c>
      <c r="Q9" s="666">
        <v>19.450000000000003</v>
      </c>
    </row>
    <row r="10" spans="1:17" ht="14.4" customHeight="1" x14ac:dyDescent="0.3">
      <c r="A10" s="661" t="s">
        <v>1866</v>
      </c>
      <c r="B10" s="662" t="s">
        <v>533</v>
      </c>
      <c r="C10" s="662" t="s">
        <v>1870</v>
      </c>
      <c r="D10" s="662" t="s">
        <v>1873</v>
      </c>
      <c r="E10" s="662"/>
      <c r="F10" s="665">
        <v>16200</v>
      </c>
      <c r="G10" s="665">
        <v>32400</v>
      </c>
      <c r="H10" s="662">
        <v>1</v>
      </c>
      <c r="I10" s="662">
        <v>2</v>
      </c>
      <c r="J10" s="665">
        <v>17270</v>
      </c>
      <c r="K10" s="665">
        <v>36158.700000000004</v>
      </c>
      <c r="L10" s="662">
        <v>1.1160092592592594</v>
      </c>
      <c r="M10" s="662">
        <v>2.0937290098436598</v>
      </c>
      <c r="N10" s="665">
        <v>17636</v>
      </c>
      <c r="O10" s="665">
        <v>46203.319999999985</v>
      </c>
      <c r="P10" s="678">
        <v>1.4260283950617278</v>
      </c>
      <c r="Q10" s="666">
        <v>2.6198298933998632</v>
      </c>
    </row>
    <row r="11" spans="1:17" ht="14.4" customHeight="1" x14ac:dyDescent="0.3">
      <c r="A11" s="661" t="s">
        <v>1866</v>
      </c>
      <c r="B11" s="662" t="s">
        <v>533</v>
      </c>
      <c r="C11" s="662" t="s">
        <v>1870</v>
      </c>
      <c r="D11" s="662" t="s">
        <v>1873</v>
      </c>
      <c r="E11" s="662" t="s">
        <v>1874</v>
      </c>
      <c r="F11" s="665">
        <v>4886</v>
      </c>
      <c r="G11" s="665">
        <v>10274.26</v>
      </c>
      <c r="H11" s="662">
        <v>1</v>
      </c>
      <c r="I11" s="662">
        <v>2.1027957429390094</v>
      </c>
      <c r="J11" s="665">
        <v>3230</v>
      </c>
      <c r="K11" s="665">
        <v>6815.3</v>
      </c>
      <c r="L11" s="662">
        <v>0.66333731091095616</v>
      </c>
      <c r="M11" s="662">
        <v>2.11</v>
      </c>
      <c r="N11" s="665">
        <v>5101</v>
      </c>
      <c r="O11" s="665">
        <v>13214.070000000002</v>
      </c>
      <c r="P11" s="678">
        <v>1.2861335025588219</v>
      </c>
      <c r="Q11" s="666">
        <v>2.5904861791805533</v>
      </c>
    </row>
    <row r="12" spans="1:17" ht="14.4" customHeight="1" x14ac:dyDescent="0.3">
      <c r="A12" s="661" t="s">
        <v>1866</v>
      </c>
      <c r="B12" s="662" t="s">
        <v>533</v>
      </c>
      <c r="C12" s="662" t="s">
        <v>1870</v>
      </c>
      <c r="D12" s="662" t="s">
        <v>1875</v>
      </c>
      <c r="E12" s="662" t="s">
        <v>1876</v>
      </c>
      <c r="F12" s="665">
        <v>10660</v>
      </c>
      <c r="G12" s="665">
        <v>56473.599999999984</v>
      </c>
      <c r="H12" s="662">
        <v>1</v>
      </c>
      <c r="I12" s="662">
        <v>5.2977110694183853</v>
      </c>
      <c r="J12" s="665">
        <v>13325</v>
      </c>
      <c r="K12" s="665">
        <v>70550.2</v>
      </c>
      <c r="L12" s="662">
        <v>1.2492598311423393</v>
      </c>
      <c r="M12" s="662">
        <v>5.2945741088180114</v>
      </c>
      <c r="N12" s="665">
        <v>15570</v>
      </c>
      <c r="O12" s="665">
        <v>86413.5</v>
      </c>
      <c r="P12" s="678">
        <v>1.5301574541024483</v>
      </c>
      <c r="Q12" s="666">
        <v>5.55</v>
      </c>
    </row>
    <row r="13" spans="1:17" ht="14.4" customHeight="1" x14ac:dyDescent="0.3">
      <c r="A13" s="661" t="s">
        <v>1866</v>
      </c>
      <c r="B13" s="662" t="s">
        <v>533</v>
      </c>
      <c r="C13" s="662" t="s">
        <v>1870</v>
      </c>
      <c r="D13" s="662" t="s">
        <v>1875</v>
      </c>
      <c r="E13" s="662"/>
      <c r="F13" s="665">
        <v>30940</v>
      </c>
      <c r="G13" s="665">
        <v>157794</v>
      </c>
      <c r="H13" s="662">
        <v>1</v>
      </c>
      <c r="I13" s="662">
        <v>5.0999999999999996</v>
      </c>
      <c r="J13" s="665">
        <v>36035</v>
      </c>
      <c r="K13" s="665">
        <v>183758.80000000025</v>
      </c>
      <c r="L13" s="662">
        <v>1.1645487154137688</v>
      </c>
      <c r="M13" s="662">
        <v>5.0994533092826488</v>
      </c>
      <c r="N13" s="665">
        <v>50404</v>
      </c>
      <c r="O13" s="665">
        <v>268673.7</v>
      </c>
      <c r="P13" s="678">
        <v>1.7026864139320887</v>
      </c>
      <c r="Q13" s="666">
        <v>5.3304043329894455</v>
      </c>
    </row>
    <row r="14" spans="1:17" ht="14.4" customHeight="1" x14ac:dyDescent="0.3">
      <c r="A14" s="661" t="s">
        <v>1866</v>
      </c>
      <c r="B14" s="662" t="s">
        <v>533</v>
      </c>
      <c r="C14" s="662" t="s">
        <v>1870</v>
      </c>
      <c r="D14" s="662" t="s">
        <v>1877</v>
      </c>
      <c r="E14" s="662" t="s">
        <v>1878</v>
      </c>
      <c r="F14" s="665"/>
      <c r="G14" s="665"/>
      <c r="H14" s="662"/>
      <c r="I14" s="662"/>
      <c r="J14" s="665"/>
      <c r="K14" s="665"/>
      <c r="L14" s="662"/>
      <c r="M14" s="662"/>
      <c r="N14" s="665">
        <v>620</v>
      </c>
      <c r="O14" s="665">
        <v>6274.4</v>
      </c>
      <c r="P14" s="678"/>
      <c r="Q14" s="666">
        <v>10.119999999999999</v>
      </c>
    </row>
    <row r="15" spans="1:17" ht="14.4" customHeight="1" x14ac:dyDescent="0.3">
      <c r="A15" s="661" t="s">
        <v>1866</v>
      </c>
      <c r="B15" s="662" t="s">
        <v>533</v>
      </c>
      <c r="C15" s="662" t="s">
        <v>1870</v>
      </c>
      <c r="D15" s="662" t="s">
        <v>1877</v>
      </c>
      <c r="E15" s="662"/>
      <c r="F15" s="665">
        <v>1</v>
      </c>
      <c r="G15" s="665">
        <v>7.5</v>
      </c>
      <c r="H15" s="662">
        <v>1</v>
      </c>
      <c r="I15" s="662">
        <v>7.5</v>
      </c>
      <c r="J15" s="665">
        <v>1</v>
      </c>
      <c r="K15" s="665">
        <v>7.74</v>
      </c>
      <c r="L15" s="662">
        <v>1.032</v>
      </c>
      <c r="M15" s="662">
        <v>7.74</v>
      </c>
      <c r="N15" s="665">
        <v>0</v>
      </c>
      <c r="O15" s="665">
        <v>0</v>
      </c>
      <c r="P15" s="678">
        <v>0</v>
      </c>
      <c r="Q15" s="666"/>
    </row>
    <row r="16" spans="1:17" ht="14.4" customHeight="1" x14ac:dyDescent="0.3">
      <c r="A16" s="661" t="s">
        <v>1866</v>
      </c>
      <c r="B16" s="662" t="s">
        <v>533</v>
      </c>
      <c r="C16" s="662" t="s">
        <v>1870</v>
      </c>
      <c r="D16" s="662" t="s">
        <v>1879</v>
      </c>
      <c r="E16" s="662" t="s">
        <v>1880</v>
      </c>
      <c r="F16" s="665">
        <v>145</v>
      </c>
      <c r="G16" s="665">
        <v>1081.7</v>
      </c>
      <c r="H16" s="662">
        <v>1</v>
      </c>
      <c r="I16" s="662">
        <v>7.46</v>
      </c>
      <c r="J16" s="665"/>
      <c r="K16" s="665"/>
      <c r="L16" s="662"/>
      <c r="M16" s="662"/>
      <c r="N16" s="665"/>
      <c r="O16" s="665"/>
      <c r="P16" s="678"/>
      <c r="Q16" s="666"/>
    </row>
    <row r="17" spans="1:17" ht="14.4" customHeight="1" x14ac:dyDescent="0.3">
      <c r="A17" s="661" t="s">
        <v>1866</v>
      </c>
      <c r="B17" s="662" t="s">
        <v>533</v>
      </c>
      <c r="C17" s="662" t="s">
        <v>1870</v>
      </c>
      <c r="D17" s="662" t="s">
        <v>1879</v>
      </c>
      <c r="E17" s="662"/>
      <c r="F17" s="665">
        <v>480</v>
      </c>
      <c r="G17" s="665">
        <v>3513.6</v>
      </c>
      <c r="H17" s="662">
        <v>1</v>
      </c>
      <c r="I17" s="662">
        <v>7.3199999999999994</v>
      </c>
      <c r="J17" s="665">
        <v>150</v>
      </c>
      <c r="K17" s="665">
        <v>1119</v>
      </c>
      <c r="L17" s="662">
        <v>0.31847677595628415</v>
      </c>
      <c r="M17" s="662">
        <v>7.46</v>
      </c>
      <c r="N17" s="665">
        <v>125</v>
      </c>
      <c r="O17" s="665">
        <v>1005</v>
      </c>
      <c r="P17" s="678">
        <v>0.28603142076502736</v>
      </c>
      <c r="Q17" s="666">
        <v>8.0399999999999991</v>
      </c>
    </row>
    <row r="18" spans="1:17" ht="14.4" customHeight="1" x14ac:dyDescent="0.3">
      <c r="A18" s="661" t="s">
        <v>1866</v>
      </c>
      <c r="B18" s="662" t="s">
        <v>533</v>
      </c>
      <c r="C18" s="662" t="s">
        <v>1870</v>
      </c>
      <c r="D18" s="662" t="s">
        <v>1881</v>
      </c>
      <c r="E18" s="662"/>
      <c r="F18" s="665">
        <v>2140</v>
      </c>
      <c r="G18" s="665">
        <v>12797.2</v>
      </c>
      <c r="H18" s="662">
        <v>1</v>
      </c>
      <c r="I18" s="662">
        <v>5.98</v>
      </c>
      <c r="J18" s="665"/>
      <c r="K18" s="665"/>
      <c r="L18" s="662"/>
      <c r="M18" s="662"/>
      <c r="N18" s="665">
        <v>2950</v>
      </c>
      <c r="O18" s="665">
        <v>19735.5</v>
      </c>
      <c r="P18" s="678">
        <v>1.5421732879067296</v>
      </c>
      <c r="Q18" s="666">
        <v>6.69</v>
      </c>
    </row>
    <row r="19" spans="1:17" ht="14.4" customHeight="1" x14ac:dyDescent="0.3">
      <c r="A19" s="661" t="s">
        <v>1866</v>
      </c>
      <c r="B19" s="662" t="s">
        <v>533</v>
      </c>
      <c r="C19" s="662" t="s">
        <v>1870</v>
      </c>
      <c r="D19" s="662" t="s">
        <v>1882</v>
      </c>
      <c r="E19" s="662" t="s">
        <v>1883</v>
      </c>
      <c r="F19" s="665">
        <v>135930</v>
      </c>
      <c r="G19" s="665">
        <v>792636.68999999971</v>
      </c>
      <c r="H19" s="662">
        <v>1</v>
      </c>
      <c r="I19" s="662">
        <v>5.8312123151622135</v>
      </c>
      <c r="J19" s="665">
        <v>160572</v>
      </c>
      <c r="K19" s="665">
        <v>937599.12999999989</v>
      </c>
      <c r="L19" s="662">
        <v>1.1828863612155025</v>
      </c>
      <c r="M19" s="662">
        <v>5.8391197095383998</v>
      </c>
      <c r="N19" s="665">
        <v>156373</v>
      </c>
      <c r="O19" s="665">
        <v>934954.23999999964</v>
      </c>
      <c r="P19" s="678">
        <v>1.1795495361184958</v>
      </c>
      <c r="Q19" s="666">
        <v>5.979000466832507</v>
      </c>
    </row>
    <row r="20" spans="1:17" ht="14.4" customHeight="1" x14ac:dyDescent="0.3">
      <c r="A20" s="661" t="s">
        <v>1866</v>
      </c>
      <c r="B20" s="662" t="s">
        <v>533</v>
      </c>
      <c r="C20" s="662" t="s">
        <v>1870</v>
      </c>
      <c r="D20" s="662" t="s">
        <v>1882</v>
      </c>
      <c r="E20" s="662"/>
      <c r="F20" s="665">
        <v>569786</v>
      </c>
      <c r="G20" s="665">
        <v>3164179.0300000012</v>
      </c>
      <c r="H20" s="662">
        <v>1</v>
      </c>
      <c r="I20" s="662">
        <v>5.5532761949223062</v>
      </c>
      <c r="J20" s="665">
        <v>543472</v>
      </c>
      <c r="K20" s="665">
        <v>3077141.9299999988</v>
      </c>
      <c r="L20" s="662">
        <v>0.97249299133367861</v>
      </c>
      <c r="M20" s="662">
        <v>5.6620063775134666</v>
      </c>
      <c r="N20" s="665">
        <v>590689</v>
      </c>
      <c r="O20" s="665">
        <v>3600731.2299999972</v>
      </c>
      <c r="P20" s="678">
        <v>1.1379669721153534</v>
      </c>
      <c r="Q20" s="666">
        <v>6.0958156153237955</v>
      </c>
    </row>
    <row r="21" spans="1:17" ht="14.4" customHeight="1" x14ac:dyDescent="0.3">
      <c r="A21" s="661" t="s">
        <v>1866</v>
      </c>
      <c r="B21" s="662" t="s">
        <v>533</v>
      </c>
      <c r="C21" s="662" t="s">
        <v>1870</v>
      </c>
      <c r="D21" s="662" t="s">
        <v>1884</v>
      </c>
      <c r="E21" s="662" t="s">
        <v>1885</v>
      </c>
      <c r="F21" s="665">
        <v>2184</v>
      </c>
      <c r="G21" s="665">
        <v>18374.280000000002</v>
      </c>
      <c r="H21" s="662">
        <v>1</v>
      </c>
      <c r="I21" s="662">
        <v>8.4131318681318685</v>
      </c>
      <c r="J21" s="665">
        <v>1966</v>
      </c>
      <c r="K21" s="665">
        <v>16553.719999999998</v>
      </c>
      <c r="L21" s="662">
        <v>0.90091802236604623</v>
      </c>
      <c r="M21" s="662">
        <v>8.4199999999999982</v>
      </c>
      <c r="N21" s="665">
        <v>3308.6000000000004</v>
      </c>
      <c r="O21" s="665">
        <v>29910.010000000002</v>
      </c>
      <c r="P21" s="678">
        <v>1.6278194302035236</v>
      </c>
      <c r="Q21" s="666">
        <v>9.0400803965423435</v>
      </c>
    </row>
    <row r="22" spans="1:17" ht="14.4" customHeight="1" x14ac:dyDescent="0.3">
      <c r="A22" s="661" t="s">
        <v>1866</v>
      </c>
      <c r="B22" s="662" t="s">
        <v>533</v>
      </c>
      <c r="C22" s="662" t="s">
        <v>1870</v>
      </c>
      <c r="D22" s="662" t="s">
        <v>1884</v>
      </c>
      <c r="E22" s="662"/>
      <c r="F22" s="665">
        <v>8076.5</v>
      </c>
      <c r="G22" s="665">
        <v>66388.819999999992</v>
      </c>
      <c r="H22" s="662">
        <v>1</v>
      </c>
      <c r="I22" s="662">
        <v>8.2199987618399053</v>
      </c>
      <c r="J22" s="665">
        <v>4854.2</v>
      </c>
      <c r="K22" s="665">
        <v>40764.340000000004</v>
      </c>
      <c r="L22" s="662">
        <v>0.61402416852717079</v>
      </c>
      <c r="M22" s="662">
        <v>8.3977462815705994</v>
      </c>
      <c r="N22" s="665">
        <v>8216.7999999999993</v>
      </c>
      <c r="O22" s="665">
        <v>74570.98000000001</v>
      </c>
      <c r="P22" s="678">
        <v>1.1232460525733101</v>
      </c>
      <c r="Q22" s="666">
        <v>9.0754283906143538</v>
      </c>
    </row>
    <row r="23" spans="1:17" ht="14.4" customHeight="1" x14ac:dyDescent="0.3">
      <c r="A23" s="661" t="s">
        <v>1866</v>
      </c>
      <c r="B23" s="662" t="s">
        <v>533</v>
      </c>
      <c r="C23" s="662" t="s">
        <v>1870</v>
      </c>
      <c r="D23" s="662" t="s">
        <v>1886</v>
      </c>
      <c r="E23" s="662"/>
      <c r="F23" s="665">
        <v>1</v>
      </c>
      <c r="G23" s="665">
        <v>7.25</v>
      </c>
      <c r="H23" s="662">
        <v>1</v>
      </c>
      <c r="I23" s="662">
        <v>7.25</v>
      </c>
      <c r="J23" s="665"/>
      <c r="K23" s="665"/>
      <c r="L23" s="662"/>
      <c r="M23" s="662"/>
      <c r="N23" s="665"/>
      <c r="O23" s="665"/>
      <c r="P23" s="678"/>
      <c r="Q23" s="666"/>
    </row>
    <row r="24" spans="1:17" ht="14.4" customHeight="1" x14ac:dyDescent="0.3">
      <c r="A24" s="661" t="s">
        <v>1866</v>
      </c>
      <c r="B24" s="662" t="s">
        <v>533</v>
      </c>
      <c r="C24" s="662" t="s">
        <v>1870</v>
      </c>
      <c r="D24" s="662" t="s">
        <v>1887</v>
      </c>
      <c r="E24" s="662" t="s">
        <v>1888</v>
      </c>
      <c r="F24" s="665">
        <v>1350</v>
      </c>
      <c r="G24" s="665">
        <v>10867.5</v>
      </c>
      <c r="H24" s="662">
        <v>1</v>
      </c>
      <c r="I24" s="662">
        <v>8.0500000000000007</v>
      </c>
      <c r="J24" s="665">
        <v>2350</v>
      </c>
      <c r="K24" s="665">
        <v>18917.5</v>
      </c>
      <c r="L24" s="662">
        <v>1.7407407407407407</v>
      </c>
      <c r="M24" s="662">
        <v>8.0500000000000007</v>
      </c>
      <c r="N24" s="665">
        <v>861</v>
      </c>
      <c r="O24" s="665">
        <v>7827.27</v>
      </c>
      <c r="P24" s="678">
        <v>0.72024568668046929</v>
      </c>
      <c r="Q24" s="666">
        <v>9.0909059233449483</v>
      </c>
    </row>
    <row r="25" spans="1:17" ht="14.4" customHeight="1" x14ac:dyDescent="0.3">
      <c r="A25" s="661" t="s">
        <v>1866</v>
      </c>
      <c r="B25" s="662" t="s">
        <v>533</v>
      </c>
      <c r="C25" s="662" t="s">
        <v>1870</v>
      </c>
      <c r="D25" s="662" t="s">
        <v>1887</v>
      </c>
      <c r="E25" s="662"/>
      <c r="F25" s="665">
        <v>3729</v>
      </c>
      <c r="G25" s="665">
        <v>29421.809999999994</v>
      </c>
      <c r="H25" s="662">
        <v>1</v>
      </c>
      <c r="I25" s="662">
        <v>7.8899999999999988</v>
      </c>
      <c r="J25" s="665">
        <v>4455</v>
      </c>
      <c r="K25" s="665">
        <v>35862.75</v>
      </c>
      <c r="L25" s="662">
        <v>1.2189171910225785</v>
      </c>
      <c r="M25" s="662">
        <v>8.0500000000000007</v>
      </c>
      <c r="N25" s="665">
        <v>3187</v>
      </c>
      <c r="O25" s="665">
        <v>29139.279999999995</v>
      </c>
      <c r="P25" s="678">
        <v>0.99039725971991532</v>
      </c>
      <c r="Q25" s="666">
        <v>9.1431691245685585</v>
      </c>
    </row>
    <row r="26" spans="1:17" ht="14.4" customHeight="1" x14ac:dyDescent="0.3">
      <c r="A26" s="661" t="s">
        <v>1866</v>
      </c>
      <c r="B26" s="662" t="s">
        <v>533</v>
      </c>
      <c r="C26" s="662" t="s">
        <v>1870</v>
      </c>
      <c r="D26" s="662" t="s">
        <v>1889</v>
      </c>
      <c r="E26" s="662" t="s">
        <v>1890</v>
      </c>
      <c r="F26" s="665">
        <v>3878</v>
      </c>
      <c r="G26" s="665">
        <v>36724.660000000003</v>
      </c>
      <c r="H26" s="662">
        <v>1</v>
      </c>
      <c r="I26" s="662">
        <v>9.4700000000000006</v>
      </c>
      <c r="J26" s="665">
        <v>2860</v>
      </c>
      <c r="K26" s="665">
        <v>27084.199999999993</v>
      </c>
      <c r="L26" s="662">
        <v>0.73749355337802969</v>
      </c>
      <c r="M26" s="662">
        <v>9.4699999999999971</v>
      </c>
      <c r="N26" s="665">
        <v>3478</v>
      </c>
      <c r="O26" s="665">
        <v>35472.42</v>
      </c>
      <c r="P26" s="678">
        <v>0.96590193074626141</v>
      </c>
      <c r="Q26" s="666">
        <v>10.199085681426107</v>
      </c>
    </row>
    <row r="27" spans="1:17" ht="14.4" customHeight="1" x14ac:dyDescent="0.3">
      <c r="A27" s="661" t="s">
        <v>1866</v>
      </c>
      <c r="B27" s="662" t="s">
        <v>533</v>
      </c>
      <c r="C27" s="662" t="s">
        <v>1870</v>
      </c>
      <c r="D27" s="662" t="s">
        <v>1889</v>
      </c>
      <c r="E27" s="662"/>
      <c r="F27" s="665">
        <v>12144</v>
      </c>
      <c r="G27" s="665">
        <v>114396.48000000003</v>
      </c>
      <c r="H27" s="662">
        <v>1</v>
      </c>
      <c r="I27" s="662">
        <v>9.4200000000000017</v>
      </c>
      <c r="J27" s="665">
        <v>9906</v>
      </c>
      <c r="K27" s="665">
        <v>93386.430000000022</v>
      </c>
      <c r="L27" s="662">
        <v>0.81634006570831552</v>
      </c>
      <c r="M27" s="662">
        <v>9.4272592368261687</v>
      </c>
      <c r="N27" s="665">
        <v>10883.400000000001</v>
      </c>
      <c r="O27" s="665">
        <v>111434.79</v>
      </c>
      <c r="P27" s="678">
        <v>0.97411030479259475</v>
      </c>
      <c r="Q27" s="666">
        <v>10.238968520866639</v>
      </c>
    </row>
    <row r="28" spans="1:17" ht="14.4" customHeight="1" x14ac:dyDescent="0.3">
      <c r="A28" s="661" t="s">
        <v>1866</v>
      </c>
      <c r="B28" s="662" t="s">
        <v>533</v>
      </c>
      <c r="C28" s="662" t="s">
        <v>1870</v>
      </c>
      <c r="D28" s="662" t="s">
        <v>1891</v>
      </c>
      <c r="E28" s="662" t="s">
        <v>1892</v>
      </c>
      <c r="F28" s="665">
        <v>1550</v>
      </c>
      <c r="G28" s="665">
        <v>29155.5</v>
      </c>
      <c r="H28" s="662">
        <v>1</v>
      </c>
      <c r="I28" s="662">
        <v>18.809999999999999</v>
      </c>
      <c r="J28" s="665">
        <v>700</v>
      </c>
      <c r="K28" s="665">
        <v>13167</v>
      </c>
      <c r="L28" s="662">
        <v>0.45161290322580644</v>
      </c>
      <c r="M28" s="662">
        <v>18.809999999999999</v>
      </c>
      <c r="N28" s="665">
        <v>2300</v>
      </c>
      <c r="O28" s="665">
        <v>45149</v>
      </c>
      <c r="P28" s="678">
        <v>1.5485585910034128</v>
      </c>
      <c r="Q28" s="666">
        <v>19.63</v>
      </c>
    </row>
    <row r="29" spans="1:17" ht="14.4" customHeight="1" x14ac:dyDescent="0.3">
      <c r="A29" s="661" t="s">
        <v>1866</v>
      </c>
      <c r="B29" s="662" t="s">
        <v>533</v>
      </c>
      <c r="C29" s="662" t="s">
        <v>1870</v>
      </c>
      <c r="D29" s="662" t="s">
        <v>1891</v>
      </c>
      <c r="E29" s="662"/>
      <c r="F29" s="665"/>
      <c r="G29" s="665"/>
      <c r="H29" s="662"/>
      <c r="I29" s="662"/>
      <c r="J29" s="665">
        <v>2650</v>
      </c>
      <c r="K29" s="665">
        <v>49846.5</v>
      </c>
      <c r="L29" s="662"/>
      <c r="M29" s="662">
        <v>18.809999999999999</v>
      </c>
      <c r="N29" s="665">
        <v>6950</v>
      </c>
      <c r="O29" s="665">
        <v>136359</v>
      </c>
      <c r="P29" s="678"/>
      <c r="Q29" s="666">
        <v>19.62</v>
      </c>
    </row>
    <row r="30" spans="1:17" ht="14.4" customHeight="1" x14ac:dyDescent="0.3">
      <c r="A30" s="661" t="s">
        <v>1866</v>
      </c>
      <c r="B30" s="662" t="s">
        <v>533</v>
      </c>
      <c r="C30" s="662" t="s">
        <v>1870</v>
      </c>
      <c r="D30" s="662" t="s">
        <v>1893</v>
      </c>
      <c r="E30" s="662" t="s">
        <v>1894</v>
      </c>
      <c r="F30" s="665">
        <v>0.91</v>
      </c>
      <c r="G30" s="665">
        <v>33.049999999999997</v>
      </c>
      <c r="H30" s="662">
        <v>1</v>
      </c>
      <c r="I30" s="662">
        <v>36.318681318681314</v>
      </c>
      <c r="J30" s="665">
        <v>74</v>
      </c>
      <c r="K30" s="665">
        <v>2692.12</v>
      </c>
      <c r="L30" s="662">
        <v>81.455975794251145</v>
      </c>
      <c r="M30" s="662">
        <v>36.379999999999995</v>
      </c>
      <c r="N30" s="665">
        <v>0</v>
      </c>
      <c r="O30" s="665">
        <v>-2.12</v>
      </c>
      <c r="P30" s="678">
        <v>-6.4145234493192135E-2</v>
      </c>
      <c r="Q30" s="666"/>
    </row>
    <row r="31" spans="1:17" ht="14.4" customHeight="1" x14ac:dyDescent="0.3">
      <c r="A31" s="661" t="s">
        <v>1866</v>
      </c>
      <c r="B31" s="662" t="s">
        <v>533</v>
      </c>
      <c r="C31" s="662" t="s">
        <v>1870</v>
      </c>
      <c r="D31" s="662" t="s">
        <v>1893</v>
      </c>
      <c r="E31" s="662"/>
      <c r="F31" s="665">
        <v>74.810000000000016</v>
      </c>
      <c r="G31" s="665">
        <v>2862.82</v>
      </c>
      <c r="H31" s="662">
        <v>1</v>
      </c>
      <c r="I31" s="662">
        <v>38.267878625852155</v>
      </c>
      <c r="J31" s="665">
        <v>74.98</v>
      </c>
      <c r="K31" s="665">
        <v>2727.93</v>
      </c>
      <c r="L31" s="662">
        <v>0.95288212322115939</v>
      </c>
      <c r="M31" s="662">
        <v>36.382101893838353</v>
      </c>
      <c r="N31" s="665">
        <v>150.57</v>
      </c>
      <c r="O31" s="665">
        <v>6742.5399999999991</v>
      </c>
      <c r="P31" s="678">
        <v>2.355209199320949</v>
      </c>
      <c r="Q31" s="666">
        <v>44.780102278010226</v>
      </c>
    </row>
    <row r="32" spans="1:17" ht="14.4" customHeight="1" x14ac:dyDescent="0.3">
      <c r="A32" s="661" t="s">
        <v>1866</v>
      </c>
      <c r="B32" s="662" t="s">
        <v>533</v>
      </c>
      <c r="C32" s="662" t="s">
        <v>1870</v>
      </c>
      <c r="D32" s="662" t="s">
        <v>1895</v>
      </c>
      <c r="E32" s="662" t="s">
        <v>1896</v>
      </c>
      <c r="F32" s="665">
        <v>4000</v>
      </c>
      <c r="G32" s="665">
        <v>26480</v>
      </c>
      <c r="H32" s="662">
        <v>1</v>
      </c>
      <c r="I32" s="662">
        <v>6.62</v>
      </c>
      <c r="J32" s="665"/>
      <c r="K32" s="665"/>
      <c r="L32" s="662"/>
      <c r="M32" s="662"/>
      <c r="N32" s="665"/>
      <c r="O32" s="665"/>
      <c r="P32" s="678"/>
      <c r="Q32" s="666"/>
    </row>
    <row r="33" spans="1:17" ht="14.4" customHeight="1" x14ac:dyDescent="0.3">
      <c r="A33" s="661" t="s">
        <v>1866</v>
      </c>
      <c r="B33" s="662" t="s">
        <v>533</v>
      </c>
      <c r="C33" s="662" t="s">
        <v>1870</v>
      </c>
      <c r="D33" s="662" t="s">
        <v>1895</v>
      </c>
      <c r="E33" s="662"/>
      <c r="F33" s="665">
        <v>10950</v>
      </c>
      <c r="G33" s="665">
        <v>70956</v>
      </c>
      <c r="H33" s="662">
        <v>1</v>
      </c>
      <c r="I33" s="662">
        <v>6.48</v>
      </c>
      <c r="J33" s="665">
        <v>1000</v>
      </c>
      <c r="K33" s="665">
        <v>6620</v>
      </c>
      <c r="L33" s="662">
        <v>9.329725463667625E-2</v>
      </c>
      <c r="M33" s="662">
        <v>6.62</v>
      </c>
      <c r="N33" s="665">
        <v>900</v>
      </c>
      <c r="O33" s="665">
        <v>6579</v>
      </c>
      <c r="P33" s="678">
        <v>9.2719431760527646E-2</v>
      </c>
      <c r="Q33" s="666">
        <v>7.31</v>
      </c>
    </row>
    <row r="34" spans="1:17" ht="14.4" customHeight="1" x14ac:dyDescent="0.3">
      <c r="A34" s="661" t="s">
        <v>1866</v>
      </c>
      <c r="B34" s="662" t="s">
        <v>533</v>
      </c>
      <c r="C34" s="662" t="s">
        <v>1870</v>
      </c>
      <c r="D34" s="662" t="s">
        <v>1897</v>
      </c>
      <c r="E34" s="662"/>
      <c r="F34" s="665">
        <v>44694</v>
      </c>
      <c r="G34" s="665">
        <v>854549.28</v>
      </c>
      <c r="H34" s="662">
        <v>1</v>
      </c>
      <c r="I34" s="662">
        <v>19.12</v>
      </c>
      <c r="J34" s="665">
        <v>50330</v>
      </c>
      <c r="K34" s="665">
        <v>987892.8400000002</v>
      </c>
      <c r="L34" s="662">
        <v>1.1560396376438351</v>
      </c>
      <c r="M34" s="662">
        <v>19.628309954301614</v>
      </c>
      <c r="N34" s="665">
        <v>48609</v>
      </c>
      <c r="O34" s="665">
        <v>990063.04</v>
      </c>
      <c r="P34" s="678">
        <v>1.1585792220198232</v>
      </c>
      <c r="Q34" s="666">
        <v>20.367895657182828</v>
      </c>
    </row>
    <row r="35" spans="1:17" ht="14.4" customHeight="1" x14ac:dyDescent="0.3">
      <c r="A35" s="661" t="s">
        <v>1866</v>
      </c>
      <c r="B35" s="662" t="s">
        <v>533</v>
      </c>
      <c r="C35" s="662" t="s">
        <v>1870</v>
      </c>
      <c r="D35" s="662" t="s">
        <v>1897</v>
      </c>
      <c r="E35" s="662" t="s">
        <v>1898</v>
      </c>
      <c r="F35" s="665">
        <v>15737</v>
      </c>
      <c r="G35" s="665">
        <v>313386.59999999998</v>
      </c>
      <c r="H35" s="662">
        <v>1</v>
      </c>
      <c r="I35" s="662">
        <v>19.913998856198766</v>
      </c>
      <c r="J35" s="665">
        <v>17838</v>
      </c>
      <c r="K35" s="665">
        <v>355689.72</v>
      </c>
      <c r="L35" s="662">
        <v>1.1349870096551671</v>
      </c>
      <c r="M35" s="662">
        <v>19.939999999999998</v>
      </c>
      <c r="N35" s="665">
        <v>10749</v>
      </c>
      <c r="O35" s="665">
        <v>215130.80999999997</v>
      </c>
      <c r="P35" s="678">
        <v>0.68647099142082013</v>
      </c>
      <c r="Q35" s="666">
        <v>20.014030142338818</v>
      </c>
    </row>
    <row r="36" spans="1:17" ht="14.4" customHeight="1" x14ac:dyDescent="0.3">
      <c r="A36" s="661" t="s">
        <v>1866</v>
      </c>
      <c r="B36" s="662" t="s">
        <v>533</v>
      </c>
      <c r="C36" s="662" t="s">
        <v>1870</v>
      </c>
      <c r="D36" s="662" t="s">
        <v>1899</v>
      </c>
      <c r="E36" s="662" t="s">
        <v>1900</v>
      </c>
      <c r="F36" s="665">
        <v>5.7</v>
      </c>
      <c r="G36" s="665">
        <v>8289.39</v>
      </c>
      <c r="H36" s="662">
        <v>1</v>
      </c>
      <c r="I36" s="662">
        <v>1454.2789473684209</v>
      </c>
      <c r="J36" s="665">
        <v>5</v>
      </c>
      <c r="K36" s="665">
        <v>7029.58</v>
      </c>
      <c r="L36" s="662">
        <v>0.84802138637463076</v>
      </c>
      <c r="M36" s="662">
        <v>1405.9159999999999</v>
      </c>
      <c r="N36" s="665">
        <v>4.9000000000000004</v>
      </c>
      <c r="O36" s="665">
        <v>6708.05</v>
      </c>
      <c r="P36" s="678">
        <v>0.80923324876740033</v>
      </c>
      <c r="Q36" s="666">
        <v>1368.9897959183672</v>
      </c>
    </row>
    <row r="37" spans="1:17" ht="14.4" customHeight="1" x14ac:dyDescent="0.3">
      <c r="A37" s="661" t="s">
        <v>1866</v>
      </c>
      <c r="B37" s="662" t="s">
        <v>533</v>
      </c>
      <c r="C37" s="662" t="s">
        <v>1870</v>
      </c>
      <c r="D37" s="662" t="s">
        <v>1899</v>
      </c>
      <c r="E37" s="662"/>
      <c r="F37" s="665">
        <v>21.3</v>
      </c>
      <c r="G37" s="665">
        <v>32665.31</v>
      </c>
      <c r="H37" s="662">
        <v>1</v>
      </c>
      <c r="I37" s="662">
        <v>1533.5826291079811</v>
      </c>
      <c r="J37" s="665">
        <v>17.05</v>
      </c>
      <c r="K37" s="665">
        <v>24524.449999999997</v>
      </c>
      <c r="L37" s="662">
        <v>0.75077964972626909</v>
      </c>
      <c r="M37" s="662">
        <v>1438.3841642228738</v>
      </c>
      <c r="N37" s="665">
        <v>9.1</v>
      </c>
      <c r="O37" s="665">
        <v>12424.61</v>
      </c>
      <c r="P37" s="678">
        <v>0.38036100070686607</v>
      </c>
      <c r="Q37" s="666">
        <v>1365.3417582417583</v>
      </c>
    </row>
    <row r="38" spans="1:17" ht="14.4" customHeight="1" x14ac:dyDescent="0.3">
      <c r="A38" s="661" t="s">
        <v>1866</v>
      </c>
      <c r="B38" s="662" t="s">
        <v>533</v>
      </c>
      <c r="C38" s="662" t="s">
        <v>1870</v>
      </c>
      <c r="D38" s="662" t="s">
        <v>1901</v>
      </c>
      <c r="E38" s="662"/>
      <c r="F38" s="665"/>
      <c r="G38" s="665"/>
      <c r="H38" s="662"/>
      <c r="I38" s="662"/>
      <c r="J38" s="665">
        <v>5</v>
      </c>
      <c r="K38" s="665">
        <v>21540.75</v>
      </c>
      <c r="L38" s="662"/>
      <c r="M38" s="662">
        <v>4308.1499999999996</v>
      </c>
      <c r="N38" s="665">
        <v>15.5</v>
      </c>
      <c r="O38" s="665">
        <v>61769.05</v>
      </c>
      <c r="P38" s="678"/>
      <c r="Q38" s="666">
        <v>3985.1000000000004</v>
      </c>
    </row>
    <row r="39" spans="1:17" ht="14.4" customHeight="1" x14ac:dyDescent="0.3">
      <c r="A39" s="661" t="s">
        <v>1866</v>
      </c>
      <c r="B39" s="662" t="s">
        <v>533</v>
      </c>
      <c r="C39" s="662" t="s">
        <v>1870</v>
      </c>
      <c r="D39" s="662" t="s">
        <v>1902</v>
      </c>
      <c r="E39" s="662" t="s">
        <v>1903</v>
      </c>
      <c r="F39" s="665">
        <v>48</v>
      </c>
      <c r="G39" s="665">
        <v>105291.84000000007</v>
      </c>
      <c r="H39" s="662">
        <v>1</v>
      </c>
      <c r="I39" s="662">
        <v>2193.5800000000013</v>
      </c>
      <c r="J39" s="665">
        <v>54</v>
      </c>
      <c r="K39" s="665">
        <v>117856.52000000009</v>
      </c>
      <c r="L39" s="662">
        <v>1.1193319444317813</v>
      </c>
      <c r="M39" s="662">
        <v>2182.5281481481497</v>
      </c>
      <c r="N39" s="665">
        <v>52</v>
      </c>
      <c r="O39" s="665">
        <v>112532.16000000006</v>
      </c>
      <c r="P39" s="678">
        <v>1.0687643031026905</v>
      </c>
      <c r="Q39" s="666">
        <v>2164.0800000000013</v>
      </c>
    </row>
    <row r="40" spans="1:17" ht="14.4" customHeight="1" x14ac:dyDescent="0.3">
      <c r="A40" s="661" t="s">
        <v>1866</v>
      </c>
      <c r="B40" s="662" t="s">
        <v>533</v>
      </c>
      <c r="C40" s="662" t="s">
        <v>1870</v>
      </c>
      <c r="D40" s="662" t="s">
        <v>1902</v>
      </c>
      <c r="E40" s="662"/>
      <c r="F40" s="665">
        <v>134</v>
      </c>
      <c r="G40" s="665">
        <v>294019.36999999976</v>
      </c>
      <c r="H40" s="662">
        <v>1</v>
      </c>
      <c r="I40" s="662">
        <v>2194.1744029850729</v>
      </c>
      <c r="J40" s="665">
        <v>135</v>
      </c>
      <c r="K40" s="665">
        <v>294947.97999999963</v>
      </c>
      <c r="L40" s="662">
        <v>1.0031583293304787</v>
      </c>
      <c r="M40" s="662">
        <v>2184.7998518518493</v>
      </c>
      <c r="N40" s="665">
        <v>169</v>
      </c>
      <c r="O40" s="665">
        <v>365685.31999999966</v>
      </c>
      <c r="P40" s="678">
        <v>1.2437456756675587</v>
      </c>
      <c r="Q40" s="666">
        <v>2163.8184615384594</v>
      </c>
    </row>
    <row r="41" spans="1:17" ht="14.4" customHeight="1" x14ac:dyDescent="0.3">
      <c r="A41" s="661" t="s">
        <v>1866</v>
      </c>
      <c r="B41" s="662" t="s">
        <v>533</v>
      </c>
      <c r="C41" s="662" t="s">
        <v>1870</v>
      </c>
      <c r="D41" s="662" t="s">
        <v>1904</v>
      </c>
      <c r="E41" s="662" t="s">
        <v>1905</v>
      </c>
      <c r="F41" s="665"/>
      <c r="G41" s="665"/>
      <c r="H41" s="662"/>
      <c r="I41" s="662"/>
      <c r="J41" s="665">
        <v>751</v>
      </c>
      <c r="K41" s="665">
        <v>185181.58000000002</v>
      </c>
      <c r="L41" s="662"/>
      <c r="M41" s="662">
        <v>246.58</v>
      </c>
      <c r="N41" s="665">
        <v>400</v>
      </c>
      <c r="O41" s="665">
        <v>98448</v>
      </c>
      <c r="P41" s="678"/>
      <c r="Q41" s="666">
        <v>246.12</v>
      </c>
    </row>
    <row r="42" spans="1:17" ht="14.4" customHeight="1" x14ac:dyDescent="0.3">
      <c r="A42" s="661" t="s">
        <v>1866</v>
      </c>
      <c r="B42" s="662" t="s">
        <v>533</v>
      </c>
      <c r="C42" s="662" t="s">
        <v>1870</v>
      </c>
      <c r="D42" s="662" t="s">
        <v>1904</v>
      </c>
      <c r="E42" s="662"/>
      <c r="F42" s="665">
        <v>858</v>
      </c>
      <c r="G42" s="665">
        <v>189463.56</v>
      </c>
      <c r="H42" s="662">
        <v>1</v>
      </c>
      <c r="I42" s="662">
        <v>220.82</v>
      </c>
      <c r="J42" s="665">
        <v>641</v>
      </c>
      <c r="K42" s="665">
        <v>155903.86000000002</v>
      </c>
      <c r="L42" s="662">
        <v>0.82286989645924535</v>
      </c>
      <c r="M42" s="662">
        <v>243.21975039001563</v>
      </c>
      <c r="N42" s="665">
        <v>1862</v>
      </c>
      <c r="O42" s="665">
        <v>458216.16</v>
      </c>
      <c r="P42" s="678">
        <v>2.418492294771617</v>
      </c>
      <c r="Q42" s="666">
        <v>246.08816326530612</v>
      </c>
    </row>
    <row r="43" spans="1:17" ht="14.4" customHeight="1" x14ac:dyDescent="0.3">
      <c r="A43" s="661" t="s">
        <v>1866</v>
      </c>
      <c r="B43" s="662" t="s">
        <v>533</v>
      </c>
      <c r="C43" s="662" t="s">
        <v>1870</v>
      </c>
      <c r="D43" s="662" t="s">
        <v>1906</v>
      </c>
      <c r="E43" s="662" t="s">
        <v>1907</v>
      </c>
      <c r="F43" s="665">
        <v>227833</v>
      </c>
      <c r="G43" s="665">
        <v>777805.9800000001</v>
      </c>
      <c r="H43" s="662">
        <v>1</v>
      </c>
      <c r="I43" s="662">
        <v>3.4139302910465124</v>
      </c>
      <c r="J43" s="665">
        <v>327073</v>
      </c>
      <c r="K43" s="665">
        <v>1118589.6600000001</v>
      </c>
      <c r="L43" s="662">
        <v>1.4381345589551779</v>
      </c>
      <c r="M43" s="662">
        <v>3.4200000000000004</v>
      </c>
      <c r="N43" s="665">
        <v>249295</v>
      </c>
      <c r="O43" s="665">
        <v>1010130.5100000005</v>
      </c>
      <c r="P43" s="678">
        <v>1.2986921365659858</v>
      </c>
      <c r="Q43" s="666">
        <v>4.0519485348683304</v>
      </c>
    </row>
    <row r="44" spans="1:17" ht="14.4" customHeight="1" x14ac:dyDescent="0.3">
      <c r="A44" s="661" t="s">
        <v>1866</v>
      </c>
      <c r="B44" s="662" t="s">
        <v>533</v>
      </c>
      <c r="C44" s="662" t="s">
        <v>1870</v>
      </c>
      <c r="D44" s="662" t="s">
        <v>1906</v>
      </c>
      <c r="E44" s="662"/>
      <c r="F44" s="665">
        <v>810486</v>
      </c>
      <c r="G44" s="665">
        <v>2642184.3600000003</v>
      </c>
      <c r="H44" s="662">
        <v>1</v>
      </c>
      <c r="I44" s="662">
        <v>3.2600000000000002</v>
      </c>
      <c r="J44" s="665">
        <v>1025550</v>
      </c>
      <c r="K44" s="665">
        <v>3483240.12</v>
      </c>
      <c r="L44" s="662">
        <v>1.3183183477779725</v>
      </c>
      <c r="M44" s="662">
        <v>3.3964605528740677</v>
      </c>
      <c r="N44" s="665">
        <v>955354</v>
      </c>
      <c r="O44" s="665">
        <v>3925125.4699999997</v>
      </c>
      <c r="P44" s="678">
        <v>1.485560784259581</v>
      </c>
      <c r="Q44" s="666">
        <v>4.1085560640349019</v>
      </c>
    </row>
    <row r="45" spans="1:17" ht="14.4" customHeight="1" x14ac:dyDescent="0.3">
      <c r="A45" s="661" t="s">
        <v>1866</v>
      </c>
      <c r="B45" s="662" t="s">
        <v>533</v>
      </c>
      <c r="C45" s="662" t="s">
        <v>1870</v>
      </c>
      <c r="D45" s="662" t="s">
        <v>1908</v>
      </c>
      <c r="E45" s="662" t="s">
        <v>1909</v>
      </c>
      <c r="F45" s="665">
        <v>440</v>
      </c>
      <c r="G45" s="665">
        <v>113616.8</v>
      </c>
      <c r="H45" s="662">
        <v>1</v>
      </c>
      <c r="I45" s="662">
        <v>258.22000000000003</v>
      </c>
      <c r="J45" s="665"/>
      <c r="K45" s="665"/>
      <c r="L45" s="662"/>
      <c r="M45" s="662"/>
      <c r="N45" s="665"/>
      <c r="O45" s="665"/>
      <c r="P45" s="678"/>
      <c r="Q45" s="666"/>
    </row>
    <row r="46" spans="1:17" ht="14.4" customHeight="1" x14ac:dyDescent="0.3">
      <c r="A46" s="661" t="s">
        <v>1866</v>
      </c>
      <c r="B46" s="662" t="s">
        <v>533</v>
      </c>
      <c r="C46" s="662" t="s">
        <v>1870</v>
      </c>
      <c r="D46" s="662" t="s">
        <v>1908</v>
      </c>
      <c r="E46" s="662"/>
      <c r="F46" s="665">
        <v>880</v>
      </c>
      <c r="G46" s="665">
        <v>214112.8</v>
      </c>
      <c r="H46" s="662">
        <v>1</v>
      </c>
      <c r="I46" s="662">
        <v>243.30999999999997</v>
      </c>
      <c r="J46" s="665">
        <v>660</v>
      </c>
      <c r="K46" s="665">
        <v>170425.2</v>
      </c>
      <c r="L46" s="662">
        <v>0.79595988656446515</v>
      </c>
      <c r="M46" s="662">
        <v>258.22000000000003</v>
      </c>
      <c r="N46" s="665"/>
      <c r="O46" s="665"/>
      <c r="P46" s="678"/>
      <c r="Q46" s="666"/>
    </row>
    <row r="47" spans="1:17" ht="14.4" customHeight="1" x14ac:dyDescent="0.3">
      <c r="A47" s="661" t="s">
        <v>1866</v>
      </c>
      <c r="B47" s="662" t="s">
        <v>533</v>
      </c>
      <c r="C47" s="662" t="s">
        <v>1870</v>
      </c>
      <c r="D47" s="662" t="s">
        <v>1910</v>
      </c>
      <c r="E47" s="662" t="s">
        <v>1911</v>
      </c>
      <c r="F47" s="665">
        <v>4901</v>
      </c>
      <c r="G47" s="665">
        <v>60217.630000000005</v>
      </c>
      <c r="H47" s="662">
        <v>1</v>
      </c>
      <c r="I47" s="662">
        <v>12.286804733727811</v>
      </c>
      <c r="J47" s="665">
        <v>2800</v>
      </c>
      <c r="K47" s="665">
        <v>35364</v>
      </c>
      <c r="L47" s="662">
        <v>0.58726987428764632</v>
      </c>
      <c r="M47" s="662">
        <v>12.63</v>
      </c>
      <c r="N47" s="665">
        <v>2600</v>
      </c>
      <c r="O47" s="665">
        <v>34060</v>
      </c>
      <c r="P47" s="678">
        <v>0.56561508647882686</v>
      </c>
      <c r="Q47" s="666">
        <v>13.1</v>
      </c>
    </row>
    <row r="48" spans="1:17" ht="14.4" customHeight="1" x14ac:dyDescent="0.3">
      <c r="A48" s="661" t="s">
        <v>1866</v>
      </c>
      <c r="B48" s="662" t="s">
        <v>533</v>
      </c>
      <c r="C48" s="662" t="s">
        <v>1870</v>
      </c>
      <c r="D48" s="662" t="s">
        <v>1910</v>
      </c>
      <c r="E48" s="662"/>
      <c r="F48" s="665"/>
      <c r="G48" s="665"/>
      <c r="H48" s="662"/>
      <c r="I48" s="662"/>
      <c r="J48" s="665">
        <v>5900</v>
      </c>
      <c r="K48" s="665">
        <v>74517</v>
      </c>
      <c r="L48" s="662"/>
      <c r="M48" s="662">
        <v>12.63</v>
      </c>
      <c r="N48" s="665"/>
      <c r="O48" s="665"/>
      <c r="P48" s="678"/>
      <c r="Q48" s="666"/>
    </row>
    <row r="49" spans="1:17" ht="14.4" customHeight="1" x14ac:dyDescent="0.3">
      <c r="A49" s="661" t="s">
        <v>1866</v>
      </c>
      <c r="B49" s="662" t="s">
        <v>533</v>
      </c>
      <c r="C49" s="662" t="s">
        <v>1870</v>
      </c>
      <c r="D49" s="662" t="s">
        <v>1912</v>
      </c>
      <c r="E49" s="662"/>
      <c r="F49" s="665">
        <v>0</v>
      </c>
      <c r="G49" s="665">
        <v>0</v>
      </c>
      <c r="H49" s="662"/>
      <c r="I49" s="662"/>
      <c r="J49" s="665"/>
      <c r="K49" s="665"/>
      <c r="L49" s="662"/>
      <c r="M49" s="662"/>
      <c r="N49" s="665"/>
      <c r="O49" s="665"/>
      <c r="P49" s="678"/>
      <c r="Q49" s="666"/>
    </row>
    <row r="50" spans="1:17" ht="14.4" customHeight="1" x14ac:dyDescent="0.3">
      <c r="A50" s="661" t="s">
        <v>1866</v>
      </c>
      <c r="B50" s="662" t="s">
        <v>533</v>
      </c>
      <c r="C50" s="662" t="s">
        <v>1870</v>
      </c>
      <c r="D50" s="662" t="s">
        <v>1912</v>
      </c>
      <c r="E50" s="662" t="s">
        <v>1913</v>
      </c>
      <c r="F50" s="665"/>
      <c r="G50" s="665"/>
      <c r="H50" s="662"/>
      <c r="I50" s="662"/>
      <c r="J50" s="665"/>
      <c r="K50" s="665"/>
      <c r="L50" s="662"/>
      <c r="M50" s="662"/>
      <c r="N50" s="665">
        <v>700</v>
      </c>
      <c r="O50" s="665">
        <v>5369</v>
      </c>
      <c r="P50" s="678"/>
      <c r="Q50" s="666">
        <v>7.67</v>
      </c>
    </row>
    <row r="51" spans="1:17" ht="14.4" customHeight="1" x14ac:dyDescent="0.3">
      <c r="A51" s="661" t="s">
        <v>1866</v>
      </c>
      <c r="B51" s="662" t="s">
        <v>533</v>
      </c>
      <c r="C51" s="662" t="s">
        <v>1870</v>
      </c>
      <c r="D51" s="662" t="s">
        <v>1914</v>
      </c>
      <c r="E51" s="662" t="s">
        <v>1915</v>
      </c>
      <c r="F51" s="665">
        <v>480</v>
      </c>
      <c r="G51" s="665">
        <v>80875.200000000012</v>
      </c>
      <c r="H51" s="662">
        <v>1</v>
      </c>
      <c r="I51" s="662">
        <v>168.49000000000004</v>
      </c>
      <c r="J51" s="665">
        <v>1155</v>
      </c>
      <c r="K51" s="665">
        <v>190497.50000000003</v>
      </c>
      <c r="L51" s="662">
        <v>2.3554501256256555</v>
      </c>
      <c r="M51" s="662">
        <v>164.93290043290045</v>
      </c>
      <c r="N51" s="665">
        <v>1742</v>
      </c>
      <c r="O51" s="665">
        <v>278570.74</v>
      </c>
      <c r="P51" s="678">
        <v>3.4444519457138894</v>
      </c>
      <c r="Q51" s="666">
        <v>159.91431687715269</v>
      </c>
    </row>
    <row r="52" spans="1:17" ht="14.4" customHeight="1" x14ac:dyDescent="0.3">
      <c r="A52" s="661" t="s">
        <v>1866</v>
      </c>
      <c r="B52" s="662" t="s">
        <v>533</v>
      </c>
      <c r="C52" s="662" t="s">
        <v>1870</v>
      </c>
      <c r="D52" s="662" t="s">
        <v>1914</v>
      </c>
      <c r="E52" s="662"/>
      <c r="F52" s="665">
        <v>2651</v>
      </c>
      <c r="G52" s="665">
        <v>420501.62000000011</v>
      </c>
      <c r="H52" s="662">
        <v>1</v>
      </c>
      <c r="I52" s="662">
        <v>158.62000000000003</v>
      </c>
      <c r="J52" s="665">
        <v>3845</v>
      </c>
      <c r="K52" s="665">
        <v>639741.53000000014</v>
      </c>
      <c r="L52" s="662">
        <v>1.5213770876792341</v>
      </c>
      <c r="M52" s="662">
        <v>166.38271261378418</v>
      </c>
      <c r="N52" s="665">
        <v>2398</v>
      </c>
      <c r="O52" s="665">
        <v>388826.12000000005</v>
      </c>
      <c r="P52" s="678">
        <v>0.92467210946773515</v>
      </c>
      <c r="Q52" s="666">
        <v>162.14600500417018</v>
      </c>
    </row>
    <row r="53" spans="1:17" ht="14.4" customHeight="1" x14ac:dyDescent="0.3">
      <c r="A53" s="661" t="s">
        <v>1866</v>
      </c>
      <c r="B53" s="662" t="s">
        <v>533</v>
      </c>
      <c r="C53" s="662" t="s">
        <v>1870</v>
      </c>
      <c r="D53" s="662" t="s">
        <v>1916</v>
      </c>
      <c r="E53" s="662" t="s">
        <v>1917</v>
      </c>
      <c r="F53" s="665">
        <v>1500</v>
      </c>
      <c r="G53" s="665">
        <v>30270</v>
      </c>
      <c r="H53" s="662">
        <v>1</v>
      </c>
      <c r="I53" s="662">
        <v>20.18</v>
      </c>
      <c r="J53" s="665">
        <v>2440</v>
      </c>
      <c r="K53" s="665">
        <v>49241.299999999996</v>
      </c>
      <c r="L53" s="662">
        <v>1.6267360422860917</v>
      </c>
      <c r="M53" s="662">
        <v>20.180860655737703</v>
      </c>
      <c r="N53" s="665">
        <v>10780</v>
      </c>
      <c r="O53" s="665">
        <v>216061</v>
      </c>
      <c r="P53" s="678">
        <v>7.1377931945820947</v>
      </c>
      <c r="Q53" s="666">
        <v>20.042764378478665</v>
      </c>
    </row>
    <row r="54" spans="1:17" ht="14.4" customHeight="1" x14ac:dyDescent="0.3">
      <c r="A54" s="661" t="s">
        <v>1866</v>
      </c>
      <c r="B54" s="662" t="s">
        <v>533</v>
      </c>
      <c r="C54" s="662" t="s">
        <v>1870</v>
      </c>
      <c r="D54" s="662" t="s">
        <v>1916</v>
      </c>
      <c r="E54" s="662"/>
      <c r="F54" s="665">
        <v>11109</v>
      </c>
      <c r="G54" s="665">
        <v>214848.05999999997</v>
      </c>
      <c r="H54" s="662">
        <v>1</v>
      </c>
      <c r="I54" s="662">
        <v>19.339999999999996</v>
      </c>
      <c r="J54" s="665">
        <v>6770</v>
      </c>
      <c r="K54" s="665">
        <v>135574.29999999999</v>
      </c>
      <c r="L54" s="662">
        <v>0.6310240827866912</v>
      </c>
      <c r="M54" s="662">
        <v>20.025745937961595</v>
      </c>
      <c r="N54" s="665">
        <v>32150</v>
      </c>
      <c r="O54" s="665">
        <v>647123.90000000014</v>
      </c>
      <c r="P54" s="678">
        <v>3.012007183122809</v>
      </c>
      <c r="Q54" s="666">
        <v>20.128270606531885</v>
      </c>
    </row>
    <row r="55" spans="1:17" ht="14.4" customHeight="1" x14ac:dyDescent="0.3">
      <c r="A55" s="661" t="s">
        <v>1866</v>
      </c>
      <c r="B55" s="662" t="s">
        <v>533</v>
      </c>
      <c r="C55" s="662" t="s">
        <v>1870</v>
      </c>
      <c r="D55" s="662" t="s">
        <v>726</v>
      </c>
      <c r="E55" s="662"/>
      <c r="F55" s="665">
        <v>12602</v>
      </c>
      <c r="G55" s="665">
        <v>181202</v>
      </c>
      <c r="H55" s="662">
        <v>1</v>
      </c>
      <c r="I55" s="662">
        <v>14.378828757340104</v>
      </c>
      <c r="J55" s="665">
        <v>6312.5</v>
      </c>
      <c r="K55" s="665">
        <v>259624.1</v>
      </c>
      <c r="L55" s="662">
        <v>1.4327882694451497</v>
      </c>
      <c r="M55" s="662">
        <v>41.128570297029704</v>
      </c>
      <c r="N55" s="665">
        <v>6308</v>
      </c>
      <c r="O55" s="665">
        <v>180295.15999999997</v>
      </c>
      <c r="P55" s="678">
        <v>0.99499541947660608</v>
      </c>
      <c r="Q55" s="666">
        <v>28.581984781230179</v>
      </c>
    </row>
    <row r="56" spans="1:17" ht="14.4" customHeight="1" x14ac:dyDescent="0.3">
      <c r="A56" s="661" t="s">
        <v>1866</v>
      </c>
      <c r="B56" s="662" t="s">
        <v>533</v>
      </c>
      <c r="C56" s="662" t="s">
        <v>1870</v>
      </c>
      <c r="D56" s="662" t="s">
        <v>1918</v>
      </c>
      <c r="E56" s="662"/>
      <c r="F56" s="665"/>
      <c r="G56" s="665"/>
      <c r="H56" s="662"/>
      <c r="I56" s="662"/>
      <c r="J56" s="665">
        <v>500</v>
      </c>
      <c r="K56" s="665">
        <v>2845</v>
      </c>
      <c r="L56" s="662"/>
      <c r="M56" s="662">
        <v>5.69</v>
      </c>
      <c r="N56" s="665"/>
      <c r="O56" s="665"/>
      <c r="P56" s="678"/>
      <c r="Q56" s="666"/>
    </row>
    <row r="57" spans="1:17" ht="14.4" customHeight="1" x14ac:dyDescent="0.3">
      <c r="A57" s="661" t="s">
        <v>1866</v>
      </c>
      <c r="B57" s="662" t="s">
        <v>533</v>
      </c>
      <c r="C57" s="662" t="s">
        <v>1870</v>
      </c>
      <c r="D57" s="662" t="s">
        <v>1919</v>
      </c>
      <c r="E57" s="662"/>
      <c r="F57" s="665">
        <v>1</v>
      </c>
      <c r="G57" s="665">
        <v>53.91</v>
      </c>
      <c r="H57" s="662">
        <v>1</v>
      </c>
      <c r="I57" s="662">
        <v>53.91</v>
      </c>
      <c r="J57" s="665">
        <v>1</v>
      </c>
      <c r="K57" s="665">
        <v>51.56</v>
      </c>
      <c r="L57" s="662">
        <v>0.95640882953069939</v>
      </c>
      <c r="M57" s="662">
        <v>51.56</v>
      </c>
      <c r="N57" s="665">
        <v>2</v>
      </c>
      <c r="O57" s="665">
        <v>114.7</v>
      </c>
      <c r="P57" s="678">
        <v>2.1276201075867189</v>
      </c>
      <c r="Q57" s="666">
        <v>57.35</v>
      </c>
    </row>
    <row r="58" spans="1:17" ht="14.4" customHeight="1" x14ac:dyDescent="0.3">
      <c r="A58" s="661" t="s">
        <v>1866</v>
      </c>
      <c r="B58" s="662" t="s">
        <v>533</v>
      </c>
      <c r="C58" s="662" t="s">
        <v>1870</v>
      </c>
      <c r="D58" s="662" t="s">
        <v>1919</v>
      </c>
      <c r="E58" s="662" t="s">
        <v>1920</v>
      </c>
      <c r="F58" s="665"/>
      <c r="G58" s="665"/>
      <c r="H58" s="662"/>
      <c r="I58" s="662"/>
      <c r="J58" s="665"/>
      <c r="K58" s="665"/>
      <c r="L58" s="662"/>
      <c r="M58" s="662"/>
      <c r="N58" s="665">
        <v>3</v>
      </c>
      <c r="O58" s="665">
        <v>172.2</v>
      </c>
      <c r="P58" s="678"/>
      <c r="Q58" s="666">
        <v>57.4</v>
      </c>
    </row>
    <row r="59" spans="1:17" ht="14.4" customHeight="1" x14ac:dyDescent="0.3">
      <c r="A59" s="661" t="s">
        <v>1866</v>
      </c>
      <c r="B59" s="662" t="s">
        <v>533</v>
      </c>
      <c r="C59" s="662" t="s">
        <v>1870</v>
      </c>
      <c r="D59" s="662" t="s">
        <v>1921</v>
      </c>
      <c r="E59" s="662"/>
      <c r="F59" s="665">
        <v>7</v>
      </c>
      <c r="G59" s="665">
        <v>86836.169999999984</v>
      </c>
      <c r="H59" s="662">
        <v>1</v>
      </c>
      <c r="I59" s="662">
        <v>12405.167142857141</v>
      </c>
      <c r="J59" s="665">
        <v>10.5</v>
      </c>
      <c r="K59" s="665">
        <v>130257.06999999998</v>
      </c>
      <c r="L59" s="662">
        <v>1.5000324173670949</v>
      </c>
      <c r="M59" s="662">
        <v>12405.435238095237</v>
      </c>
      <c r="N59" s="665">
        <v>12</v>
      </c>
      <c r="O59" s="665">
        <v>148872.07</v>
      </c>
      <c r="P59" s="678">
        <v>1.7144016139818239</v>
      </c>
      <c r="Q59" s="666">
        <v>12406.005833333335</v>
      </c>
    </row>
    <row r="60" spans="1:17" ht="14.4" customHeight="1" x14ac:dyDescent="0.3">
      <c r="A60" s="661" t="s">
        <v>1866</v>
      </c>
      <c r="B60" s="662" t="s">
        <v>533</v>
      </c>
      <c r="C60" s="662" t="s">
        <v>1870</v>
      </c>
      <c r="D60" s="662" t="s">
        <v>1922</v>
      </c>
      <c r="E60" s="662"/>
      <c r="F60" s="665"/>
      <c r="G60" s="665"/>
      <c r="H60" s="662"/>
      <c r="I60" s="662"/>
      <c r="J60" s="665"/>
      <c r="K60" s="665"/>
      <c r="L60" s="662"/>
      <c r="M60" s="662"/>
      <c r="N60" s="665">
        <v>5</v>
      </c>
      <c r="O60" s="665">
        <v>542811</v>
      </c>
      <c r="P60" s="678"/>
      <c r="Q60" s="666">
        <v>108562.2</v>
      </c>
    </row>
    <row r="61" spans="1:17" ht="14.4" customHeight="1" x14ac:dyDescent="0.3">
      <c r="A61" s="661" t="s">
        <v>1866</v>
      </c>
      <c r="B61" s="662" t="s">
        <v>533</v>
      </c>
      <c r="C61" s="662" t="s">
        <v>1870</v>
      </c>
      <c r="D61" s="662" t="s">
        <v>1922</v>
      </c>
      <c r="E61" s="662" t="s">
        <v>1923</v>
      </c>
      <c r="F61" s="665"/>
      <c r="G61" s="665"/>
      <c r="H61" s="662"/>
      <c r="I61" s="662"/>
      <c r="J61" s="665"/>
      <c r="K61" s="665"/>
      <c r="L61" s="662"/>
      <c r="M61" s="662"/>
      <c r="N61" s="665">
        <v>6</v>
      </c>
      <c r="O61" s="665">
        <v>651373.19999999995</v>
      </c>
      <c r="P61" s="678"/>
      <c r="Q61" s="666">
        <v>108562.2</v>
      </c>
    </row>
    <row r="62" spans="1:17" ht="14.4" customHeight="1" x14ac:dyDescent="0.3">
      <c r="A62" s="661" t="s">
        <v>1866</v>
      </c>
      <c r="B62" s="662" t="s">
        <v>533</v>
      </c>
      <c r="C62" s="662" t="s">
        <v>1924</v>
      </c>
      <c r="D62" s="662" t="s">
        <v>1925</v>
      </c>
      <c r="E62" s="662" t="s">
        <v>1926</v>
      </c>
      <c r="F62" s="665">
        <v>462</v>
      </c>
      <c r="G62" s="665">
        <v>16056</v>
      </c>
      <c r="H62" s="662">
        <v>1</v>
      </c>
      <c r="I62" s="662">
        <v>34.753246753246756</v>
      </c>
      <c r="J62" s="665">
        <v>401</v>
      </c>
      <c r="K62" s="665">
        <v>14035</v>
      </c>
      <c r="L62" s="662">
        <v>0.87412805181863473</v>
      </c>
      <c r="M62" s="662">
        <v>35</v>
      </c>
      <c r="N62" s="665">
        <v>438</v>
      </c>
      <c r="O62" s="665">
        <v>16206</v>
      </c>
      <c r="P62" s="678">
        <v>1.0093423019431988</v>
      </c>
      <c r="Q62" s="666">
        <v>37</v>
      </c>
    </row>
    <row r="63" spans="1:17" ht="14.4" customHeight="1" x14ac:dyDescent="0.3">
      <c r="A63" s="661" t="s">
        <v>1866</v>
      </c>
      <c r="B63" s="662" t="s">
        <v>533</v>
      </c>
      <c r="C63" s="662" t="s">
        <v>1924</v>
      </c>
      <c r="D63" s="662" t="s">
        <v>1927</v>
      </c>
      <c r="E63" s="662" t="s">
        <v>1928</v>
      </c>
      <c r="F63" s="665">
        <v>217</v>
      </c>
      <c r="G63" s="665">
        <v>91638</v>
      </c>
      <c r="H63" s="662">
        <v>1</v>
      </c>
      <c r="I63" s="662">
        <v>422.29493087557603</v>
      </c>
      <c r="J63" s="665">
        <v>247</v>
      </c>
      <c r="K63" s="665">
        <v>104728</v>
      </c>
      <c r="L63" s="662">
        <v>1.1428446714245182</v>
      </c>
      <c r="M63" s="662">
        <v>424</v>
      </c>
      <c r="N63" s="665">
        <v>237</v>
      </c>
      <c r="O63" s="665">
        <v>104991</v>
      </c>
      <c r="P63" s="678">
        <v>1.1457146598572645</v>
      </c>
      <c r="Q63" s="666">
        <v>443</v>
      </c>
    </row>
    <row r="64" spans="1:17" ht="14.4" customHeight="1" x14ac:dyDescent="0.3">
      <c r="A64" s="661" t="s">
        <v>1866</v>
      </c>
      <c r="B64" s="662" t="s">
        <v>533</v>
      </c>
      <c r="C64" s="662" t="s">
        <v>1924</v>
      </c>
      <c r="D64" s="662" t="s">
        <v>1929</v>
      </c>
      <c r="E64" s="662" t="s">
        <v>1930</v>
      </c>
      <c r="F64" s="665">
        <v>2029</v>
      </c>
      <c r="G64" s="665">
        <v>332274</v>
      </c>
      <c r="H64" s="662">
        <v>1</v>
      </c>
      <c r="I64" s="662">
        <v>163.76244455396747</v>
      </c>
      <c r="J64" s="665">
        <v>1931</v>
      </c>
      <c r="K64" s="665">
        <v>318615</v>
      </c>
      <c r="L64" s="662">
        <v>0.95889235991982524</v>
      </c>
      <c r="M64" s="662">
        <v>165</v>
      </c>
      <c r="N64" s="665">
        <v>2051</v>
      </c>
      <c r="O64" s="665">
        <v>363027</v>
      </c>
      <c r="P64" s="678">
        <v>1.0925531338594052</v>
      </c>
      <c r="Q64" s="666">
        <v>177</v>
      </c>
    </row>
    <row r="65" spans="1:17" ht="14.4" customHeight="1" x14ac:dyDescent="0.3">
      <c r="A65" s="661" t="s">
        <v>1866</v>
      </c>
      <c r="B65" s="662" t="s">
        <v>533</v>
      </c>
      <c r="C65" s="662" t="s">
        <v>1924</v>
      </c>
      <c r="D65" s="662" t="s">
        <v>1931</v>
      </c>
      <c r="E65" s="662" t="s">
        <v>1932</v>
      </c>
      <c r="F65" s="665">
        <v>2</v>
      </c>
      <c r="G65" s="665">
        <v>654</v>
      </c>
      <c r="H65" s="662">
        <v>1</v>
      </c>
      <c r="I65" s="662">
        <v>327</v>
      </c>
      <c r="J65" s="665">
        <v>3</v>
      </c>
      <c r="K65" s="665">
        <v>984</v>
      </c>
      <c r="L65" s="662">
        <v>1.5045871559633028</v>
      </c>
      <c r="M65" s="662">
        <v>328</v>
      </c>
      <c r="N65" s="665">
        <v>12</v>
      </c>
      <c r="O65" s="665">
        <v>4212</v>
      </c>
      <c r="P65" s="678">
        <v>6.4403669724770642</v>
      </c>
      <c r="Q65" s="666">
        <v>351</v>
      </c>
    </row>
    <row r="66" spans="1:17" ht="14.4" customHeight="1" x14ac:dyDescent="0.3">
      <c r="A66" s="661" t="s">
        <v>1866</v>
      </c>
      <c r="B66" s="662" t="s">
        <v>533</v>
      </c>
      <c r="C66" s="662" t="s">
        <v>1924</v>
      </c>
      <c r="D66" s="662" t="s">
        <v>1933</v>
      </c>
      <c r="E66" s="662" t="s">
        <v>1934</v>
      </c>
      <c r="F66" s="665">
        <v>23</v>
      </c>
      <c r="G66" s="665">
        <v>6941</v>
      </c>
      <c r="H66" s="662">
        <v>1</v>
      </c>
      <c r="I66" s="662">
        <v>301.78260869565219</v>
      </c>
      <c r="J66" s="665">
        <v>16</v>
      </c>
      <c r="K66" s="665">
        <v>4832</v>
      </c>
      <c r="L66" s="662">
        <v>0.69615329203284826</v>
      </c>
      <c r="M66" s="662">
        <v>302</v>
      </c>
      <c r="N66" s="665">
        <v>29</v>
      </c>
      <c r="O66" s="665">
        <v>9222</v>
      </c>
      <c r="P66" s="678">
        <v>1.3286269989914998</v>
      </c>
      <c r="Q66" s="666">
        <v>318</v>
      </c>
    </row>
    <row r="67" spans="1:17" ht="14.4" customHeight="1" x14ac:dyDescent="0.3">
      <c r="A67" s="661" t="s">
        <v>1866</v>
      </c>
      <c r="B67" s="662" t="s">
        <v>533</v>
      </c>
      <c r="C67" s="662" t="s">
        <v>1924</v>
      </c>
      <c r="D67" s="662" t="s">
        <v>1935</v>
      </c>
      <c r="E67" s="662" t="s">
        <v>1936</v>
      </c>
      <c r="F67" s="665">
        <v>2</v>
      </c>
      <c r="G67" s="665">
        <v>2756</v>
      </c>
      <c r="H67" s="662">
        <v>1</v>
      </c>
      <c r="I67" s="662">
        <v>1378</v>
      </c>
      <c r="J67" s="665">
        <v>1</v>
      </c>
      <c r="K67" s="665">
        <v>1382</v>
      </c>
      <c r="L67" s="662">
        <v>0.50145137880986934</v>
      </c>
      <c r="M67" s="662">
        <v>1382</v>
      </c>
      <c r="N67" s="665"/>
      <c r="O67" s="665"/>
      <c r="P67" s="678"/>
      <c r="Q67" s="666"/>
    </row>
    <row r="68" spans="1:17" ht="14.4" customHeight="1" x14ac:dyDescent="0.3">
      <c r="A68" s="661" t="s">
        <v>1866</v>
      </c>
      <c r="B68" s="662" t="s">
        <v>533</v>
      </c>
      <c r="C68" s="662" t="s">
        <v>1924</v>
      </c>
      <c r="D68" s="662" t="s">
        <v>1384</v>
      </c>
      <c r="E68" s="662" t="s">
        <v>1937</v>
      </c>
      <c r="F68" s="665">
        <v>14</v>
      </c>
      <c r="G68" s="665">
        <v>23368</v>
      </c>
      <c r="H68" s="662">
        <v>1</v>
      </c>
      <c r="I68" s="662">
        <v>1669.1428571428571</v>
      </c>
      <c r="J68" s="665">
        <v>1</v>
      </c>
      <c r="K68" s="665">
        <v>1672</v>
      </c>
      <c r="L68" s="662">
        <v>7.1550838753851417E-2</v>
      </c>
      <c r="M68" s="662">
        <v>1672</v>
      </c>
      <c r="N68" s="665">
        <v>1</v>
      </c>
      <c r="O68" s="665">
        <v>1735</v>
      </c>
      <c r="P68" s="678">
        <v>7.4246833276275251E-2</v>
      </c>
      <c r="Q68" s="666">
        <v>1735</v>
      </c>
    </row>
    <row r="69" spans="1:17" ht="14.4" customHeight="1" x14ac:dyDescent="0.3">
      <c r="A69" s="661" t="s">
        <v>1866</v>
      </c>
      <c r="B69" s="662" t="s">
        <v>533</v>
      </c>
      <c r="C69" s="662" t="s">
        <v>1924</v>
      </c>
      <c r="D69" s="662" t="s">
        <v>1938</v>
      </c>
      <c r="E69" s="662" t="s">
        <v>1939</v>
      </c>
      <c r="F69" s="665">
        <v>78</v>
      </c>
      <c r="G69" s="665">
        <v>153620</v>
      </c>
      <c r="H69" s="662">
        <v>1</v>
      </c>
      <c r="I69" s="662">
        <v>1969.4871794871794</v>
      </c>
      <c r="J69" s="665">
        <v>68</v>
      </c>
      <c r="K69" s="665">
        <v>134300</v>
      </c>
      <c r="L69" s="662">
        <v>0.87423512563468297</v>
      </c>
      <c r="M69" s="662">
        <v>1975</v>
      </c>
      <c r="N69" s="665">
        <v>79</v>
      </c>
      <c r="O69" s="665">
        <v>161002</v>
      </c>
      <c r="P69" s="678">
        <v>1.0480536388491082</v>
      </c>
      <c r="Q69" s="666">
        <v>2038</v>
      </c>
    </row>
    <row r="70" spans="1:17" ht="14.4" customHeight="1" x14ac:dyDescent="0.3">
      <c r="A70" s="661" t="s">
        <v>1866</v>
      </c>
      <c r="B70" s="662" t="s">
        <v>533</v>
      </c>
      <c r="C70" s="662" t="s">
        <v>1924</v>
      </c>
      <c r="D70" s="662" t="s">
        <v>1940</v>
      </c>
      <c r="E70" s="662" t="s">
        <v>1941</v>
      </c>
      <c r="F70" s="665">
        <v>1</v>
      </c>
      <c r="G70" s="665">
        <v>3003</v>
      </c>
      <c r="H70" s="662">
        <v>1</v>
      </c>
      <c r="I70" s="662">
        <v>3003</v>
      </c>
      <c r="J70" s="665">
        <v>2</v>
      </c>
      <c r="K70" s="665">
        <v>6018</v>
      </c>
      <c r="L70" s="662">
        <v>2.0039960039960039</v>
      </c>
      <c r="M70" s="662">
        <v>3009</v>
      </c>
      <c r="N70" s="665">
        <v>3</v>
      </c>
      <c r="O70" s="665">
        <v>9174</v>
      </c>
      <c r="P70" s="678">
        <v>3.0549450549450547</v>
      </c>
      <c r="Q70" s="666">
        <v>3058</v>
      </c>
    </row>
    <row r="71" spans="1:17" ht="14.4" customHeight="1" x14ac:dyDescent="0.3">
      <c r="A71" s="661" t="s">
        <v>1866</v>
      </c>
      <c r="B71" s="662" t="s">
        <v>533</v>
      </c>
      <c r="C71" s="662" t="s">
        <v>1924</v>
      </c>
      <c r="D71" s="662" t="s">
        <v>1942</v>
      </c>
      <c r="E71" s="662" t="s">
        <v>1943</v>
      </c>
      <c r="F71" s="665">
        <v>3</v>
      </c>
      <c r="G71" s="665">
        <v>1926</v>
      </c>
      <c r="H71" s="662">
        <v>1</v>
      </c>
      <c r="I71" s="662">
        <v>642</v>
      </c>
      <c r="J71" s="665">
        <v>3</v>
      </c>
      <c r="K71" s="665">
        <v>1929</v>
      </c>
      <c r="L71" s="662">
        <v>1.0015576323987538</v>
      </c>
      <c r="M71" s="662">
        <v>643</v>
      </c>
      <c r="N71" s="665">
        <v>1</v>
      </c>
      <c r="O71" s="665">
        <v>666</v>
      </c>
      <c r="P71" s="678">
        <v>0.34579439252336447</v>
      </c>
      <c r="Q71" s="666">
        <v>666</v>
      </c>
    </row>
    <row r="72" spans="1:17" ht="14.4" customHeight="1" x14ac:dyDescent="0.3">
      <c r="A72" s="661" t="s">
        <v>1866</v>
      </c>
      <c r="B72" s="662" t="s">
        <v>533</v>
      </c>
      <c r="C72" s="662" t="s">
        <v>1924</v>
      </c>
      <c r="D72" s="662" t="s">
        <v>1944</v>
      </c>
      <c r="E72" s="662" t="s">
        <v>1945</v>
      </c>
      <c r="F72" s="665">
        <v>7</v>
      </c>
      <c r="G72" s="665">
        <v>9170</v>
      </c>
      <c r="H72" s="662">
        <v>1</v>
      </c>
      <c r="I72" s="662">
        <v>1310</v>
      </c>
      <c r="J72" s="665">
        <v>1</v>
      </c>
      <c r="K72" s="665">
        <v>1316</v>
      </c>
      <c r="L72" s="662">
        <v>0.1435114503816794</v>
      </c>
      <c r="M72" s="662">
        <v>1316</v>
      </c>
      <c r="N72" s="665">
        <v>3</v>
      </c>
      <c r="O72" s="665">
        <v>4044</v>
      </c>
      <c r="P72" s="678">
        <v>0.4410032715376227</v>
      </c>
      <c r="Q72" s="666">
        <v>1348</v>
      </c>
    </row>
    <row r="73" spans="1:17" ht="14.4" customHeight="1" x14ac:dyDescent="0.3">
      <c r="A73" s="661" t="s">
        <v>1866</v>
      </c>
      <c r="B73" s="662" t="s">
        <v>533</v>
      </c>
      <c r="C73" s="662" t="s">
        <v>1924</v>
      </c>
      <c r="D73" s="662" t="s">
        <v>1946</v>
      </c>
      <c r="E73" s="662" t="s">
        <v>1947</v>
      </c>
      <c r="F73" s="665">
        <v>80</v>
      </c>
      <c r="G73" s="665">
        <v>111000</v>
      </c>
      <c r="H73" s="662">
        <v>1</v>
      </c>
      <c r="I73" s="662">
        <v>1387.5</v>
      </c>
      <c r="J73" s="665">
        <v>85</v>
      </c>
      <c r="K73" s="665">
        <v>118235</v>
      </c>
      <c r="L73" s="662">
        <v>1.0651801801801801</v>
      </c>
      <c r="M73" s="662">
        <v>1391</v>
      </c>
      <c r="N73" s="665">
        <v>108</v>
      </c>
      <c r="O73" s="665">
        <v>154548</v>
      </c>
      <c r="P73" s="678">
        <v>1.3923243243243244</v>
      </c>
      <c r="Q73" s="666">
        <v>1431</v>
      </c>
    </row>
    <row r="74" spans="1:17" ht="14.4" customHeight="1" x14ac:dyDescent="0.3">
      <c r="A74" s="661" t="s">
        <v>1866</v>
      </c>
      <c r="B74" s="662" t="s">
        <v>533</v>
      </c>
      <c r="C74" s="662" t="s">
        <v>1924</v>
      </c>
      <c r="D74" s="662" t="s">
        <v>1948</v>
      </c>
      <c r="E74" s="662" t="s">
        <v>1949</v>
      </c>
      <c r="F74" s="665">
        <v>206</v>
      </c>
      <c r="G74" s="665">
        <v>379964</v>
      </c>
      <c r="H74" s="662">
        <v>1</v>
      </c>
      <c r="I74" s="662">
        <v>1844.485436893204</v>
      </c>
      <c r="J74" s="665">
        <v>202</v>
      </c>
      <c r="K74" s="665">
        <v>373498</v>
      </c>
      <c r="L74" s="662">
        <v>0.98298259835142276</v>
      </c>
      <c r="M74" s="662">
        <v>1849</v>
      </c>
      <c r="N74" s="665">
        <v>191</v>
      </c>
      <c r="O74" s="665">
        <v>365192</v>
      </c>
      <c r="P74" s="678">
        <v>0.96112263267046349</v>
      </c>
      <c r="Q74" s="666">
        <v>1912</v>
      </c>
    </row>
    <row r="75" spans="1:17" ht="14.4" customHeight="1" x14ac:dyDescent="0.3">
      <c r="A75" s="661" t="s">
        <v>1866</v>
      </c>
      <c r="B75" s="662" t="s">
        <v>533</v>
      </c>
      <c r="C75" s="662" t="s">
        <v>1924</v>
      </c>
      <c r="D75" s="662" t="s">
        <v>1950</v>
      </c>
      <c r="E75" s="662" t="s">
        <v>1951</v>
      </c>
      <c r="F75" s="665"/>
      <c r="G75" s="665"/>
      <c r="H75" s="662"/>
      <c r="I75" s="662"/>
      <c r="J75" s="665">
        <v>1</v>
      </c>
      <c r="K75" s="665">
        <v>1208</v>
      </c>
      <c r="L75" s="662"/>
      <c r="M75" s="662">
        <v>1208</v>
      </c>
      <c r="N75" s="665">
        <v>3</v>
      </c>
      <c r="O75" s="665">
        <v>3837</v>
      </c>
      <c r="P75" s="678"/>
      <c r="Q75" s="666">
        <v>1279</v>
      </c>
    </row>
    <row r="76" spans="1:17" ht="14.4" customHeight="1" x14ac:dyDescent="0.3">
      <c r="A76" s="661" t="s">
        <v>1866</v>
      </c>
      <c r="B76" s="662" t="s">
        <v>533</v>
      </c>
      <c r="C76" s="662" t="s">
        <v>1924</v>
      </c>
      <c r="D76" s="662" t="s">
        <v>1952</v>
      </c>
      <c r="E76" s="662" t="s">
        <v>1953</v>
      </c>
      <c r="F76" s="665">
        <v>91</v>
      </c>
      <c r="G76" s="665">
        <v>106811</v>
      </c>
      <c r="H76" s="662">
        <v>1</v>
      </c>
      <c r="I76" s="662">
        <v>1173.7472527472528</v>
      </c>
      <c r="J76" s="665">
        <v>91</v>
      </c>
      <c r="K76" s="665">
        <v>107107</v>
      </c>
      <c r="L76" s="662">
        <v>1.002771250152138</v>
      </c>
      <c r="M76" s="662">
        <v>1177</v>
      </c>
      <c r="N76" s="665">
        <v>162</v>
      </c>
      <c r="O76" s="665">
        <v>196506</v>
      </c>
      <c r="P76" s="678">
        <v>1.8397543324189456</v>
      </c>
      <c r="Q76" s="666">
        <v>1213</v>
      </c>
    </row>
    <row r="77" spans="1:17" ht="14.4" customHeight="1" x14ac:dyDescent="0.3">
      <c r="A77" s="661" t="s">
        <v>1866</v>
      </c>
      <c r="B77" s="662" t="s">
        <v>533</v>
      </c>
      <c r="C77" s="662" t="s">
        <v>1924</v>
      </c>
      <c r="D77" s="662" t="s">
        <v>1954</v>
      </c>
      <c r="E77" s="662" t="s">
        <v>1955</v>
      </c>
      <c r="F77" s="665">
        <v>3</v>
      </c>
      <c r="G77" s="665">
        <v>4677</v>
      </c>
      <c r="H77" s="662">
        <v>1</v>
      </c>
      <c r="I77" s="662">
        <v>1559</v>
      </c>
      <c r="J77" s="665"/>
      <c r="K77" s="665"/>
      <c r="L77" s="662"/>
      <c r="M77" s="662"/>
      <c r="N77" s="665">
        <v>5</v>
      </c>
      <c r="O77" s="665">
        <v>8045</v>
      </c>
      <c r="P77" s="678">
        <v>1.7201197348727817</v>
      </c>
      <c r="Q77" s="666">
        <v>1609</v>
      </c>
    </row>
    <row r="78" spans="1:17" ht="14.4" customHeight="1" x14ac:dyDescent="0.3">
      <c r="A78" s="661" t="s">
        <v>1866</v>
      </c>
      <c r="B78" s="662" t="s">
        <v>533</v>
      </c>
      <c r="C78" s="662" t="s">
        <v>1924</v>
      </c>
      <c r="D78" s="662" t="s">
        <v>1956</v>
      </c>
      <c r="E78" s="662" t="s">
        <v>1957</v>
      </c>
      <c r="F78" s="665">
        <v>182</v>
      </c>
      <c r="G78" s="665">
        <v>119439</v>
      </c>
      <c r="H78" s="662">
        <v>1</v>
      </c>
      <c r="I78" s="662">
        <v>656.25824175824175</v>
      </c>
      <c r="J78" s="665">
        <v>189</v>
      </c>
      <c r="K78" s="665">
        <v>124362</v>
      </c>
      <c r="L78" s="662">
        <v>1.0412176927134353</v>
      </c>
      <c r="M78" s="662">
        <v>658</v>
      </c>
      <c r="N78" s="665">
        <v>215</v>
      </c>
      <c r="O78" s="665">
        <v>146415</v>
      </c>
      <c r="P78" s="678">
        <v>1.2258558762213347</v>
      </c>
      <c r="Q78" s="666">
        <v>681</v>
      </c>
    </row>
    <row r="79" spans="1:17" ht="14.4" customHeight="1" x14ac:dyDescent="0.3">
      <c r="A79" s="661" t="s">
        <v>1866</v>
      </c>
      <c r="B79" s="662" t="s">
        <v>533</v>
      </c>
      <c r="C79" s="662" t="s">
        <v>1924</v>
      </c>
      <c r="D79" s="662" t="s">
        <v>1958</v>
      </c>
      <c r="E79" s="662" t="s">
        <v>1959</v>
      </c>
      <c r="F79" s="665">
        <v>115</v>
      </c>
      <c r="G79" s="665">
        <v>79045</v>
      </c>
      <c r="H79" s="662">
        <v>1</v>
      </c>
      <c r="I79" s="662">
        <v>687.3478260869565</v>
      </c>
      <c r="J79" s="665">
        <v>82</v>
      </c>
      <c r="K79" s="665">
        <v>56498</v>
      </c>
      <c r="L79" s="662">
        <v>0.71475741666139536</v>
      </c>
      <c r="M79" s="662">
        <v>689</v>
      </c>
      <c r="N79" s="665">
        <v>120</v>
      </c>
      <c r="O79" s="665">
        <v>85920</v>
      </c>
      <c r="P79" s="678">
        <v>1.0869757732936935</v>
      </c>
      <c r="Q79" s="666">
        <v>716</v>
      </c>
    </row>
    <row r="80" spans="1:17" ht="14.4" customHeight="1" x14ac:dyDescent="0.3">
      <c r="A80" s="661" t="s">
        <v>1866</v>
      </c>
      <c r="B80" s="662" t="s">
        <v>533</v>
      </c>
      <c r="C80" s="662" t="s">
        <v>1924</v>
      </c>
      <c r="D80" s="662" t="s">
        <v>1960</v>
      </c>
      <c r="E80" s="662" t="s">
        <v>1961</v>
      </c>
      <c r="F80" s="665">
        <v>2</v>
      </c>
      <c r="G80" s="665">
        <v>5076</v>
      </c>
      <c r="H80" s="662">
        <v>1</v>
      </c>
      <c r="I80" s="662">
        <v>2538</v>
      </c>
      <c r="J80" s="665">
        <v>4</v>
      </c>
      <c r="K80" s="665">
        <v>10172</v>
      </c>
      <c r="L80" s="662">
        <v>2.0039401103230889</v>
      </c>
      <c r="M80" s="662">
        <v>2543</v>
      </c>
      <c r="N80" s="665">
        <v>12</v>
      </c>
      <c r="O80" s="665">
        <v>31644</v>
      </c>
      <c r="P80" s="678">
        <v>6.2340425531914896</v>
      </c>
      <c r="Q80" s="666">
        <v>2637</v>
      </c>
    </row>
    <row r="81" spans="1:17" ht="14.4" customHeight="1" x14ac:dyDescent="0.3">
      <c r="A81" s="661" t="s">
        <v>1866</v>
      </c>
      <c r="B81" s="662" t="s">
        <v>533</v>
      </c>
      <c r="C81" s="662" t="s">
        <v>1924</v>
      </c>
      <c r="D81" s="662" t="s">
        <v>1962</v>
      </c>
      <c r="E81" s="662" t="s">
        <v>1963</v>
      </c>
      <c r="F81" s="665">
        <v>4917</v>
      </c>
      <c r="G81" s="665">
        <v>8646168</v>
      </c>
      <c r="H81" s="662">
        <v>1</v>
      </c>
      <c r="I81" s="662">
        <v>1758.4234289200733</v>
      </c>
      <c r="J81" s="665">
        <v>6251</v>
      </c>
      <c r="K81" s="665">
        <v>11014262</v>
      </c>
      <c r="L81" s="662">
        <v>1.2738894270849237</v>
      </c>
      <c r="M81" s="662">
        <v>1762</v>
      </c>
      <c r="N81" s="665">
        <v>6202</v>
      </c>
      <c r="O81" s="665">
        <v>11318650</v>
      </c>
      <c r="P81" s="678">
        <v>1.3090943872476224</v>
      </c>
      <c r="Q81" s="666">
        <v>1825</v>
      </c>
    </row>
    <row r="82" spans="1:17" ht="14.4" customHeight="1" x14ac:dyDescent="0.3">
      <c r="A82" s="661" t="s">
        <v>1866</v>
      </c>
      <c r="B82" s="662" t="s">
        <v>533</v>
      </c>
      <c r="C82" s="662" t="s">
        <v>1924</v>
      </c>
      <c r="D82" s="662" t="s">
        <v>1964</v>
      </c>
      <c r="E82" s="662" t="s">
        <v>1965</v>
      </c>
      <c r="F82" s="665">
        <v>1511</v>
      </c>
      <c r="G82" s="665">
        <v>621810</v>
      </c>
      <c r="H82" s="662">
        <v>1</v>
      </c>
      <c r="I82" s="662">
        <v>411.52217074784909</v>
      </c>
      <c r="J82" s="665">
        <v>1736</v>
      </c>
      <c r="K82" s="665">
        <v>716968</v>
      </c>
      <c r="L82" s="662">
        <v>1.1530338849487787</v>
      </c>
      <c r="M82" s="662">
        <v>413</v>
      </c>
      <c r="N82" s="665">
        <v>1843</v>
      </c>
      <c r="O82" s="665">
        <v>790647</v>
      </c>
      <c r="P82" s="678">
        <v>1.2715250639262798</v>
      </c>
      <c r="Q82" s="666">
        <v>429</v>
      </c>
    </row>
    <row r="83" spans="1:17" ht="14.4" customHeight="1" x14ac:dyDescent="0.3">
      <c r="A83" s="661" t="s">
        <v>1866</v>
      </c>
      <c r="B83" s="662" t="s">
        <v>533</v>
      </c>
      <c r="C83" s="662" t="s">
        <v>1924</v>
      </c>
      <c r="D83" s="662" t="s">
        <v>1966</v>
      </c>
      <c r="E83" s="662" t="s">
        <v>1967</v>
      </c>
      <c r="F83" s="665">
        <v>2</v>
      </c>
      <c r="G83" s="665">
        <v>6874</v>
      </c>
      <c r="H83" s="662">
        <v>1</v>
      </c>
      <c r="I83" s="662">
        <v>3437</v>
      </c>
      <c r="J83" s="665">
        <v>5</v>
      </c>
      <c r="K83" s="665">
        <v>17275</v>
      </c>
      <c r="L83" s="662">
        <v>2.5130928135001454</v>
      </c>
      <c r="M83" s="662">
        <v>3455</v>
      </c>
      <c r="N83" s="665">
        <v>205</v>
      </c>
      <c r="O83" s="665">
        <v>721190</v>
      </c>
      <c r="P83" s="678">
        <v>104.91562409077684</v>
      </c>
      <c r="Q83" s="666">
        <v>3518</v>
      </c>
    </row>
    <row r="84" spans="1:17" ht="14.4" customHeight="1" x14ac:dyDescent="0.3">
      <c r="A84" s="661" t="s">
        <v>1866</v>
      </c>
      <c r="B84" s="662" t="s">
        <v>533</v>
      </c>
      <c r="C84" s="662" t="s">
        <v>1924</v>
      </c>
      <c r="D84" s="662" t="s">
        <v>1968</v>
      </c>
      <c r="E84" s="662" t="s">
        <v>1969</v>
      </c>
      <c r="F84" s="665">
        <v>6</v>
      </c>
      <c r="G84" s="665">
        <v>0</v>
      </c>
      <c r="H84" s="662"/>
      <c r="I84" s="662">
        <v>0</v>
      </c>
      <c r="J84" s="665"/>
      <c r="K84" s="665"/>
      <c r="L84" s="662"/>
      <c r="M84" s="662"/>
      <c r="N84" s="665"/>
      <c r="O84" s="665"/>
      <c r="P84" s="678"/>
      <c r="Q84" s="666"/>
    </row>
    <row r="85" spans="1:17" ht="14.4" customHeight="1" x14ac:dyDescent="0.3">
      <c r="A85" s="661" t="s">
        <v>1866</v>
      </c>
      <c r="B85" s="662" t="s">
        <v>533</v>
      </c>
      <c r="C85" s="662" t="s">
        <v>1924</v>
      </c>
      <c r="D85" s="662" t="s">
        <v>1970</v>
      </c>
      <c r="E85" s="662" t="s">
        <v>1971</v>
      </c>
      <c r="F85" s="665"/>
      <c r="G85" s="665"/>
      <c r="H85" s="662"/>
      <c r="I85" s="662"/>
      <c r="J85" s="665">
        <v>3</v>
      </c>
      <c r="K85" s="665">
        <v>0</v>
      </c>
      <c r="L85" s="662"/>
      <c r="M85" s="662">
        <v>0</v>
      </c>
      <c r="N85" s="665">
        <v>2</v>
      </c>
      <c r="O85" s="665">
        <v>0</v>
      </c>
      <c r="P85" s="678"/>
      <c r="Q85" s="666">
        <v>0</v>
      </c>
    </row>
    <row r="86" spans="1:17" ht="14.4" customHeight="1" x14ac:dyDescent="0.3">
      <c r="A86" s="661" t="s">
        <v>1866</v>
      </c>
      <c r="B86" s="662" t="s">
        <v>533</v>
      </c>
      <c r="C86" s="662" t="s">
        <v>1924</v>
      </c>
      <c r="D86" s="662" t="s">
        <v>1972</v>
      </c>
      <c r="E86" s="662" t="s">
        <v>1973</v>
      </c>
      <c r="F86" s="665">
        <v>2003</v>
      </c>
      <c r="G86" s="665">
        <v>0</v>
      </c>
      <c r="H86" s="662"/>
      <c r="I86" s="662">
        <v>0</v>
      </c>
      <c r="J86" s="665">
        <v>1993</v>
      </c>
      <c r="K86" s="665">
        <v>39199.999999999985</v>
      </c>
      <c r="L86" s="662"/>
      <c r="M86" s="662">
        <v>19.668840943301547</v>
      </c>
      <c r="N86" s="665">
        <v>2082</v>
      </c>
      <c r="O86" s="665">
        <v>69400.03</v>
      </c>
      <c r="P86" s="678"/>
      <c r="Q86" s="666">
        <v>33.333347742555233</v>
      </c>
    </row>
    <row r="87" spans="1:17" ht="14.4" customHeight="1" x14ac:dyDescent="0.3">
      <c r="A87" s="661" t="s">
        <v>1866</v>
      </c>
      <c r="B87" s="662" t="s">
        <v>533</v>
      </c>
      <c r="C87" s="662" t="s">
        <v>1924</v>
      </c>
      <c r="D87" s="662" t="s">
        <v>1974</v>
      </c>
      <c r="E87" s="662" t="s">
        <v>1975</v>
      </c>
      <c r="F87" s="665">
        <v>1147</v>
      </c>
      <c r="G87" s="665">
        <v>41292</v>
      </c>
      <c r="H87" s="662">
        <v>1</v>
      </c>
      <c r="I87" s="662">
        <v>36</v>
      </c>
      <c r="J87" s="665">
        <v>1922</v>
      </c>
      <c r="K87" s="665">
        <v>69192</v>
      </c>
      <c r="L87" s="662">
        <v>1.6756756756756757</v>
      </c>
      <c r="M87" s="662">
        <v>36</v>
      </c>
      <c r="N87" s="665">
        <v>2032</v>
      </c>
      <c r="O87" s="665">
        <v>75184</v>
      </c>
      <c r="P87" s="678">
        <v>1.8207885304659499</v>
      </c>
      <c r="Q87" s="666">
        <v>37</v>
      </c>
    </row>
    <row r="88" spans="1:17" ht="14.4" customHeight="1" x14ac:dyDescent="0.3">
      <c r="A88" s="661" t="s">
        <v>1866</v>
      </c>
      <c r="B88" s="662" t="s">
        <v>533</v>
      </c>
      <c r="C88" s="662" t="s">
        <v>1924</v>
      </c>
      <c r="D88" s="662" t="s">
        <v>1976</v>
      </c>
      <c r="E88" s="662" t="s">
        <v>1977</v>
      </c>
      <c r="F88" s="665">
        <v>663</v>
      </c>
      <c r="G88" s="665">
        <v>386528</v>
      </c>
      <c r="H88" s="662">
        <v>1</v>
      </c>
      <c r="I88" s="662">
        <v>582.99849170437403</v>
      </c>
      <c r="J88" s="665">
        <v>734</v>
      </c>
      <c r="K88" s="665">
        <v>430124</v>
      </c>
      <c r="L88" s="662">
        <v>1.1127887242321384</v>
      </c>
      <c r="M88" s="662">
        <v>586</v>
      </c>
      <c r="N88" s="665">
        <v>817</v>
      </c>
      <c r="O88" s="665">
        <v>497553</v>
      </c>
      <c r="P88" s="678">
        <v>1.2872366296878881</v>
      </c>
      <c r="Q88" s="666">
        <v>609</v>
      </c>
    </row>
    <row r="89" spans="1:17" ht="14.4" customHeight="1" x14ac:dyDescent="0.3">
      <c r="A89" s="661" t="s">
        <v>1866</v>
      </c>
      <c r="B89" s="662" t="s">
        <v>533</v>
      </c>
      <c r="C89" s="662" t="s">
        <v>1924</v>
      </c>
      <c r="D89" s="662" t="s">
        <v>1978</v>
      </c>
      <c r="E89" s="662" t="s">
        <v>1979</v>
      </c>
      <c r="F89" s="665">
        <v>2</v>
      </c>
      <c r="G89" s="665">
        <v>3909</v>
      </c>
      <c r="H89" s="662">
        <v>1</v>
      </c>
      <c r="I89" s="662">
        <v>1954.5</v>
      </c>
      <c r="J89" s="665">
        <v>3</v>
      </c>
      <c r="K89" s="665">
        <v>5895</v>
      </c>
      <c r="L89" s="662">
        <v>1.5080583269378358</v>
      </c>
      <c r="M89" s="662">
        <v>1965</v>
      </c>
      <c r="N89" s="665">
        <v>2</v>
      </c>
      <c r="O89" s="665">
        <v>4026</v>
      </c>
      <c r="P89" s="678">
        <v>1.029930928626247</v>
      </c>
      <c r="Q89" s="666">
        <v>2013</v>
      </c>
    </row>
    <row r="90" spans="1:17" ht="14.4" customHeight="1" x14ac:dyDescent="0.3">
      <c r="A90" s="661" t="s">
        <v>1866</v>
      </c>
      <c r="B90" s="662" t="s">
        <v>533</v>
      </c>
      <c r="C90" s="662" t="s">
        <v>1924</v>
      </c>
      <c r="D90" s="662" t="s">
        <v>1980</v>
      </c>
      <c r="E90" s="662" t="s">
        <v>1981</v>
      </c>
      <c r="F90" s="665">
        <v>69</v>
      </c>
      <c r="G90" s="665">
        <v>28964</v>
      </c>
      <c r="H90" s="662">
        <v>1</v>
      </c>
      <c r="I90" s="662">
        <v>419.768115942029</v>
      </c>
      <c r="J90" s="665">
        <v>78</v>
      </c>
      <c r="K90" s="665">
        <v>32838</v>
      </c>
      <c r="L90" s="662">
        <v>1.1337522441651706</v>
      </c>
      <c r="M90" s="662">
        <v>421</v>
      </c>
      <c r="N90" s="665">
        <v>76</v>
      </c>
      <c r="O90" s="665">
        <v>33212</v>
      </c>
      <c r="P90" s="678">
        <v>1.1466648253003728</v>
      </c>
      <c r="Q90" s="666">
        <v>437</v>
      </c>
    </row>
    <row r="91" spans="1:17" ht="14.4" customHeight="1" x14ac:dyDescent="0.3">
      <c r="A91" s="661" t="s">
        <v>1866</v>
      </c>
      <c r="B91" s="662" t="s">
        <v>533</v>
      </c>
      <c r="C91" s="662" t="s">
        <v>1924</v>
      </c>
      <c r="D91" s="662" t="s">
        <v>1982</v>
      </c>
      <c r="E91" s="662" t="s">
        <v>1983</v>
      </c>
      <c r="F91" s="665"/>
      <c r="G91" s="665"/>
      <c r="H91" s="662"/>
      <c r="I91" s="662"/>
      <c r="J91" s="665">
        <v>1</v>
      </c>
      <c r="K91" s="665">
        <v>0</v>
      </c>
      <c r="L91" s="662"/>
      <c r="M91" s="662">
        <v>0</v>
      </c>
      <c r="N91" s="665"/>
      <c r="O91" s="665"/>
      <c r="P91" s="678"/>
      <c r="Q91" s="666"/>
    </row>
    <row r="92" spans="1:17" ht="14.4" customHeight="1" x14ac:dyDescent="0.3">
      <c r="A92" s="661" t="s">
        <v>1866</v>
      </c>
      <c r="B92" s="662" t="s">
        <v>533</v>
      </c>
      <c r="C92" s="662" t="s">
        <v>1924</v>
      </c>
      <c r="D92" s="662" t="s">
        <v>1984</v>
      </c>
      <c r="E92" s="662" t="s">
        <v>1985</v>
      </c>
      <c r="F92" s="665">
        <v>1489</v>
      </c>
      <c r="G92" s="665">
        <v>1921262</v>
      </c>
      <c r="H92" s="662">
        <v>1</v>
      </c>
      <c r="I92" s="662">
        <v>1290.303559435863</v>
      </c>
      <c r="J92" s="665">
        <v>1961</v>
      </c>
      <c r="K92" s="665">
        <v>2537534</v>
      </c>
      <c r="L92" s="662">
        <v>1.3207641643877825</v>
      </c>
      <c r="M92" s="662">
        <v>1294</v>
      </c>
      <c r="N92" s="665">
        <v>1724</v>
      </c>
      <c r="O92" s="665">
        <v>2313608</v>
      </c>
      <c r="P92" s="678">
        <v>1.2042126477284201</v>
      </c>
      <c r="Q92" s="666">
        <v>1342</v>
      </c>
    </row>
    <row r="93" spans="1:17" ht="14.4" customHeight="1" x14ac:dyDescent="0.3">
      <c r="A93" s="661" t="s">
        <v>1866</v>
      </c>
      <c r="B93" s="662" t="s">
        <v>533</v>
      </c>
      <c r="C93" s="662" t="s">
        <v>1924</v>
      </c>
      <c r="D93" s="662" t="s">
        <v>1986</v>
      </c>
      <c r="E93" s="662" t="s">
        <v>1987</v>
      </c>
      <c r="F93" s="665">
        <v>260</v>
      </c>
      <c r="G93" s="665">
        <v>127002</v>
      </c>
      <c r="H93" s="662">
        <v>1</v>
      </c>
      <c r="I93" s="662">
        <v>488.46923076923076</v>
      </c>
      <c r="J93" s="665">
        <v>283</v>
      </c>
      <c r="K93" s="665">
        <v>138670</v>
      </c>
      <c r="L93" s="662">
        <v>1.0918725689359223</v>
      </c>
      <c r="M93" s="662">
        <v>490</v>
      </c>
      <c r="N93" s="665">
        <v>373</v>
      </c>
      <c r="O93" s="665">
        <v>189857</v>
      </c>
      <c r="P93" s="678">
        <v>1.4949134659296703</v>
      </c>
      <c r="Q93" s="666">
        <v>509</v>
      </c>
    </row>
    <row r="94" spans="1:17" ht="14.4" customHeight="1" x14ac:dyDescent="0.3">
      <c r="A94" s="661" t="s">
        <v>1866</v>
      </c>
      <c r="B94" s="662" t="s">
        <v>533</v>
      </c>
      <c r="C94" s="662" t="s">
        <v>1924</v>
      </c>
      <c r="D94" s="662" t="s">
        <v>1988</v>
      </c>
      <c r="E94" s="662" t="s">
        <v>1989</v>
      </c>
      <c r="F94" s="665">
        <v>118</v>
      </c>
      <c r="G94" s="665">
        <v>265557</v>
      </c>
      <c r="H94" s="662">
        <v>1</v>
      </c>
      <c r="I94" s="662">
        <v>2250.4830508474574</v>
      </c>
      <c r="J94" s="665">
        <v>129</v>
      </c>
      <c r="K94" s="665">
        <v>291282</v>
      </c>
      <c r="L94" s="662">
        <v>1.0968718580191823</v>
      </c>
      <c r="M94" s="662">
        <v>2258</v>
      </c>
      <c r="N94" s="665">
        <v>107</v>
      </c>
      <c r="O94" s="665">
        <v>249203</v>
      </c>
      <c r="P94" s="678">
        <v>0.93841623455604639</v>
      </c>
      <c r="Q94" s="666">
        <v>2329</v>
      </c>
    </row>
    <row r="95" spans="1:17" ht="14.4" customHeight="1" x14ac:dyDescent="0.3">
      <c r="A95" s="661" t="s">
        <v>1866</v>
      </c>
      <c r="B95" s="662" t="s">
        <v>533</v>
      </c>
      <c r="C95" s="662" t="s">
        <v>1924</v>
      </c>
      <c r="D95" s="662" t="s">
        <v>1990</v>
      </c>
      <c r="E95" s="662" t="s">
        <v>1991</v>
      </c>
      <c r="F95" s="665">
        <v>76</v>
      </c>
      <c r="G95" s="665">
        <v>193298</v>
      </c>
      <c r="H95" s="662">
        <v>1</v>
      </c>
      <c r="I95" s="662">
        <v>2543.3947368421054</v>
      </c>
      <c r="J95" s="665">
        <v>85</v>
      </c>
      <c r="K95" s="665">
        <v>216835</v>
      </c>
      <c r="L95" s="662">
        <v>1.1217653571169903</v>
      </c>
      <c r="M95" s="662">
        <v>2551</v>
      </c>
      <c r="N95" s="665">
        <v>77</v>
      </c>
      <c r="O95" s="665">
        <v>203665</v>
      </c>
      <c r="P95" s="678">
        <v>1.0536322155428406</v>
      </c>
      <c r="Q95" s="666">
        <v>2645</v>
      </c>
    </row>
    <row r="96" spans="1:17" ht="14.4" customHeight="1" x14ac:dyDescent="0.3">
      <c r="A96" s="661" t="s">
        <v>1866</v>
      </c>
      <c r="B96" s="662" t="s">
        <v>533</v>
      </c>
      <c r="C96" s="662" t="s">
        <v>1924</v>
      </c>
      <c r="D96" s="662" t="s">
        <v>1992</v>
      </c>
      <c r="E96" s="662" t="s">
        <v>1993</v>
      </c>
      <c r="F96" s="665">
        <v>72</v>
      </c>
      <c r="G96" s="665">
        <v>23724</v>
      </c>
      <c r="H96" s="662">
        <v>1</v>
      </c>
      <c r="I96" s="662">
        <v>329.5</v>
      </c>
      <c r="J96" s="665">
        <v>68</v>
      </c>
      <c r="K96" s="665">
        <v>22508</v>
      </c>
      <c r="L96" s="662">
        <v>0.94874388804586074</v>
      </c>
      <c r="M96" s="662">
        <v>331</v>
      </c>
      <c r="N96" s="665">
        <v>73</v>
      </c>
      <c r="O96" s="665">
        <v>25842</v>
      </c>
      <c r="P96" s="678">
        <v>1.0892766818411734</v>
      </c>
      <c r="Q96" s="666">
        <v>354</v>
      </c>
    </row>
    <row r="97" spans="1:17" ht="14.4" customHeight="1" x14ac:dyDescent="0.3">
      <c r="A97" s="661" t="s">
        <v>1866</v>
      </c>
      <c r="B97" s="662" t="s">
        <v>533</v>
      </c>
      <c r="C97" s="662" t="s">
        <v>1924</v>
      </c>
      <c r="D97" s="662" t="s">
        <v>1994</v>
      </c>
      <c r="E97" s="662" t="s">
        <v>1995</v>
      </c>
      <c r="F97" s="665">
        <v>6</v>
      </c>
      <c r="G97" s="665">
        <v>1108</v>
      </c>
      <c r="H97" s="662">
        <v>1</v>
      </c>
      <c r="I97" s="662">
        <v>184.66666666666666</v>
      </c>
      <c r="J97" s="665">
        <v>4</v>
      </c>
      <c r="K97" s="665">
        <v>748</v>
      </c>
      <c r="L97" s="662">
        <v>0.67509025270758127</v>
      </c>
      <c r="M97" s="662">
        <v>187</v>
      </c>
      <c r="N97" s="665">
        <v>2</v>
      </c>
      <c r="O97" s="665">
        <v>390</v>
      </c>
      <c r="P97" s="678">
        <v>0.35198555956678701</v>
      </c>
      <c r="Q97" s="666">
        <v>195</v>
      </c>
    </row>
    <row r="98" spans="1:17" ht="14.4" customHeight="1" x14ac:dyDescent="0.3">
      <c r="A98" s="661" t="s">
        <v>1866</v>
      </c>
      <c r="B98" s="662" t="s">
        <v>533</v>
      </c>
      <c r="C98" s="662" t="s">
        <v>1924</v>
      </c>
      <c r="D98" s="662" t="s">
        <v>1996</v>
      </c>
      <c r="E98" s="662" t="s">
        <v>1997</v>
      </c>
      <c r="F98" s="665">
        <v>8</v>
      </c>
      <c r="G98" s="665">
        <v>7970</v>
      </c>
      <c r="H98" s="662">
        <v>1</v>
      </c>
      <c r="I98" s="662">
        <v>996.25</v>
      </c>
      <c r="J98" s="665">
        <v>5</v>
      </c>
      <c r="K98" s="665">
        <v>5045</v>
      </c>
      <c r="L98" s="662">
        <v>0.63299874529485567</v>
      </c>
      <c r="M98" s="662">
        <v>1009</v>
      </c>
      <c r="N98" s="665">
        <v>4</v>
      </c>
      <c r="O98" s="665">
        <v>4136</v>
      </c>
      <c r="P98" s="678">
        <v>0.51894604767879549</v>
      </c>
      <c r="Q98" s="666">
        <v>1034</v>
      </c>
    </row>
    <row r="99" spans="1:17" ht="14.4" customHeight="1" x14ac:dyDescent="0.3">
      <c r="A99" s="661" t="s">
        <v>1866</v>
      </c>
      <c r="B99" s="662" t="s">
        <v>533</v>
      </c>
      <c r="C99" s="662" t="s">
        <v>1924</v>
      </c>
      <c r="D99" s="662" t="s">
        <v>1998</v>
      </c>
      <c r="E99" s="662" t="s">
        <v>1999</v>
      </c>
      <c r="F99" s="665">
        <v>20</v>
      </c>
      <c r="G99" s="665">
        <v>10010</v>
      </c>
      <c r="H99" s="662">
        <v>1</v>
      </c>
      <c r="I99" s="662">
        <v>500.5</v>
      </c>
      <c r="J99" s="665">
        <v>7</v>
      </c>
      <c r="K99" s="665">
        <v>3514</v>
      </c>
      <c r="L99" s="662">
        <v>0.35104895104895106</v>
      </c>
      <c r="M99" s="662">
        <v>502</v>
      </c>
      <c r="N99" s="665">
        <v>13</v>
      </c>
      <c r="O99" s="665">
        <v>6825</v>
      </c>
      <c r="P99" s="678">
        <v>0.68181818181818177</v>
      </c>
      <c r="Q99" s="666">
        <v>525</v>
      </c>
    </row>
    <row r="100" spans="1:17" ht="14.4" customHeight="1" x14ac:dyDescent="0.3">
      <c r="A100" s="661" t="s">
        <v>1866</v>
      </c>
      <c r="B100" s="662" t="s">
        <v>533</v>
      </c>
      <c r="C100" s="662" t="s">
        <v>1924</v>
      </c>
      <c r="D100" s="662" t="s">
        <v>2000</v>
      </c>
      <c r="E100" s="662" t="s">
        <v>2001</v>
      </c>
      <c r="F100" s="665">
        <v>10</v>
      </c>
      <c r="G100" s="665">
        <v>1333</v>
      </c>
      <c r="H100" s="662">
        <v>1</v>
      </c>
      <c r="I100" s="662">
        <v>133.30000000000001</v>
      </c>
      <c r="J100" s="665">
        <v>6</v>
      </c>
      <c r="K100" s="665">
        <v>804</v>
      </c>
      <c r="L100" s="662">
        <v>0.60315078769692421</v>
      </c>
      <c r="M100" s="662">
        <v>134</v>
      </c>
      <c r="N100" s="665">
        <v>3</v>
      </c>
      <c r="O100" s="665">
        <v>426</v>
      </c>
      <c r="P100" s="678">
        <v>0.31957989497374345</v>
      </c>
      <c r="Q100" s="666">
        <v>142</v>
      </c>
    </row>
    <row r="101" spans="1:17" ht="14.4" customHeight="1" x14ac:dyDescent="0.3">
      <c r="A101" s="661" t="s">
        <v>1866</v>
      </c>
      <c r="B101" s="662" t="s">
        <v>533</v>
      </c>
      <c r="C101" s="662" t="s">
        <v>1924</v>
      </c>
      <c r="D101" s="662" t="s">
        <v>2002</v>
      </c>
      <c r="E101" s="662" t="s">
        <v>2003</v>
      </c>
      <c r="F101" s="665"/>
      <c r="G101" s="665"/>
      <c r="H101" s="662"/>
      <c r="I101" s="662"/>
      <c r="J101" s="665">
        <v>1</v>
      </c>
      <c r="K101" s="665">
        <v>2444</v>
      </c>
      <c r="L101" s="662"/>
      <c r="M101" s="662">
        <v>2444</v>
      </c>
      <c r="N101" s="665"/>
      <c r="O101" s="665"/>
      <c r="P101" s="678"/>
      <c r="Q101" s="666"/>
    </row>
    <row r="102" spans="1:17" ht="14.4" customHeight="1" x14ac:dyDescent="0.3">
      <c r="A102" s="661" t="s">
        <v>1866</v>
      </c>
      <c r="B102" s="662" t="s">
        <v>533</v>
      </c>
      <c r="C102" s="662" t="s">
        <v>1924</v>
      </c>
      <c r="D102" s="662" t="s">
        <v>2004</v>
      </c>
      <c r="E102" s="662" t="s">
        <v>2005</v>
      </c>
      <c r="F102" s="665">
        <v>4</v>
      </c>
      <c r="G102" s="665">
        <v>6528</v>
      </c>
      <c r="H102" s="662">
        <v>1</v>
      </c>
      <c r="I102" s="662">
        <v>1632</v>
      </c>
      <c r="J102" s="665">
        <v>1</v>
      </c>
      <c r="K102" s="665">
        <v>1642</v>
      </c>
      <c r="L102" s="662">
        <v>0.25153186274509803</v>
      </c>
      <c r="M102" s="662">
        <v>1642</v>
      </c>
      <c r="N102" s="665">
        <v>1</v>
      </c>
      <c r="O102" s="665">
        <v>1690</v>
      </c>
      <c r="P102" s="678">
        <v>0.25888480392156865</v>
      </c>
      <c r="Q102" s="666">
        <v>1690</v>
      </c>
    </row>
    <row r="103" spans="1:17" ht="14.4" customHeight="1" x14ac:dyDescent="0.3">
      <c r="A103" s="661" t="s">
        <v>1866</v>
      </c>
      <c r="B103" s="662" t="s">
        <v>533</v>
      </c>
      <c r="C103" s="662" t="s">
        <v>1924</v>
      </c>
      <c r="D103" s="662" t="s">
        <v>2006</v>
      </c>
      <c r="E103" s="662" t="s">
        <v>2007</v>
      </c>
      <c r="F103" s="665"/>
      <c r="G103" s="665"/>
      <c r="H103" s="662"/>
      <c r="I103" s="662"/>
      <c r="J103" s="665">
        <v>0</v>
      </c>
      <c r="K103" s="665">
        <v>0</v>
      </c>
      <c r="L103" s="662"/>
      <c r="M103" s="662"/>
      <c r="N103" s="665"/>
      <c r="O103" s="665"/>
      <c r="P103" s="678"/>
      <c r="Q103" s="666"/>
    </row>
    <row r="104" spans="1:17" ht="14.4" customHeight="1" x14ac:dyDescent="0.3">
      <c r="A104" s="661" t="s">
        <v>1866</v>
      </c>
      <c r="B104" s="662" t="s">
        <v>533</v>
      </c>
      <c r="C104" s="662" t="s">
        <v>1924</v>
      </c>
      <c r="D104" s="662" t="s">
        <v>2008</v>
      </c>
      <c r="E104" s="662" t="s">
        <v>2009</v>
      </c>
      <c r="F104" s="665">
        <v>1</v>
      </c>
      <c r="G104" s="665">
        <v>694</v>
      </c>
      <c r="H104" s="662">
        <v>1</v>
      </c>
      <c r="I104" s="662">
        <v>694</v>
      </c>
      <c r="J104" s="665">
        <v>53</v>
      </c>
      <c r="K104" s="665">
        <v>36835</v>
      </c>
      <c r="L104" s="662">
        <v>53.076368876080693</v>
      </c>
      <c r="M104" s="662">
        <v>695</v>
      </c>
      <c r="N104" s="665">
        <v>109</v>
      </c>
      <c r="O104" s="665">
        <v>78262</v>
      </c>
      <c r="P104" s="678">
        <v>112.76945244956772</v>
      </c>
      <c r="Q104" s="666">
        <v>718</v>
      </c>
    </row>
    <row r="105" spans="1:17" ht="14.4" customHeight="1" x14ac:dyDescent="0.3">
      <c r="A105" s="661" t="s">
        <v>1866</v>
      </c>
      <c r="B105" s="662" t="s">
        <v>533</v>
      </c>
      <c r="C105" s="662" t="s">
        <v>1924</v>
      </c>
      <c r="D105" s="662" t="s">
        <v>2010</v>
      </c>
      <c r="E105" s="662" t="s">
        <v>2011</v>
      </c>
      <c r="F105" s="665">
        <v>1</v>
      </c>
      <c r="G105" s="665">
        <v>1886</v>
      </c>
      <c r="H105" s="662">
        <v>1</v>
      </c>
      <c r="I105" s="662">
        <v>1886</v>
      </c>
      <c r="J105" s="665">
        <v>1</v>
      </c>
      <c r="K105" s="665">
        <v>1891</v>
      </c>
      <c r="L105" s="662">
        <v>1.0026511134676563</v>
      </c>
      <c r="M105" s="662">
        <v>1891</v>
      </c>
      <c r="N105" s="665"/>
      <c r="O105" s="665"/>
      <c r="P105" s="678"/>
      <c r="Q105" s="666"/>
    </row>
    <row r="106" spans="1:17" ht="14.4" customHeight="1" x14ac:dyDescent="0.3">
      <c r="A106" s="661" t="s">
        <v>1866</v>
      </c>
      <c r="B106" s="662" t="s">
        <v>533</v>
      </c>
      <c r="C106" s="662" t="s">
        <v>1924</v>
      </c>
      <c r="D106" s="662" t="s">
        <v>2012</v>
      </c>
      <c r="E106" s="662" t="s">
        <v>2013</v>
      </c>
      <c r="F106" s="665">
        <v>1</v>
      </c>
      <c r="G106" s="665">
        <v>1670</v>
      </c>
      <c r="H106" s="662">
        <v>1</v>
      </c>
      <c r="I106" s="662">
        <v>1670</v>
      </c>
      <c r="J106" s="665"/>
      <c r="K106" s="665"/>
      <c r="L106" s="662"/>
      <c r="M106" s="662"/>
      <c r="N106" s="665"/>
      <c r="O106" s="665"/>
      <c r="P106" s="678"/>
      <c r="Q106" s="666"/>
    </row>
    <row r="107" spans="1:17" ht="14.4" customHeight="1" x14ac:dyDescent="0.3">
      <c r="A107" s="661" t="s">
        <v>1866</v>
      </c>
      <c r="B107" s="662" t="s">
        <v>533</v>
      </c>
      <c r="C107" s="662" t="s">
        <v>1924</v>
      </c>
      <c r="D107" s="662" t="s">
        <v>2014</v>
      </c>
      <c r="E107" s="662" t="s">
        <v>2015</v>
      </c>
      <c r="F107" s="665">
        <v>1</v>
      </c>
      <c r="G107" s="665">
        <v>646</v>
      </c>
      <c r="H107" s="662">
        <v>1</v>
      </c>
      <c r="I107" s="662">
        <v>646</v>
      </c>
      <c r="J107" s="665"/>
      <c r="K107" s="665"/>
      <c r="L107" s="662"/>
      <c r="M107" s="662"/>
      <c r="N107" s="665"/>
      <c r="O107" s="665"/>
      <c r="P107" s="678"/>
      <c r="Q107" s="666"/>
    </row>
    <row r="108" spans="1:17" ht="14.4" customHeight="1" x14ac:dyDescent="0.3">
      <c r="A108" s="661" t="s">
        <v>1866</v>
      </c>
      <c r="B108" s="662" t="s">
        <v>539</v>
      </c>
      <c r="C108" s="662" t="s">
        <v>1867</v>
      </c>
      <c r="D108" s="662" t="s">
        <v>2016</v>
      </c>
      <c r="E108" s="662" t="s">
        <v>968</v>
      </c>
      <c r="F108" s="665">
        <v>202.66999999999985</v>
      </c>
      <c r="G108" s="665">
        <v>400887.93999999936</v>
      </c>
      <c r="H108" s="662">
        <v>1</v>
      </c>
      <c r="I108" s="662">
        <v>1978.0329599842091</v>
      </c>
      <c r="J108" s="665">
        <v>224.31999999999985</v>
      </c>
      <c r="K108" s="665">
        <v>426788.26000000117</v>
      </c>
      <c r="L108" s="662">
        <v>1.0646073813046155</v>
      </c>
      <c r="M108" s="662">
        <v>1902.5867510699065</v>
      </c>
      <c r="N108" s="665">
        <v>72.770000000000024</v>
      </c>
      <c r="O108" s="665">
        <v>145723.43999999997</v>
      </c>
      <c r="P108" s="678">
        <v>0.36350168079389017</v>
      </c>
      <c r="Q108" s="666">
        <v>2002.5208190188255</v>
      </c>
    </row>
    <row r="109" spans="1:17" ht="14.4" customHeight="1" x14ac:dyDescent="0.3">
      <c r="A109" s="661" t="s">
        <v>1866</v>
      </c>
      <c r="B109" s="662" t="s">
        <v>539</v>
      </c>
      <c r="C109" s="662" t="s">
        <v>1867</v>
      </c>
      <c r="D109" s="662" t="s">
        <v>2017</v>
      </c>
      <c r="E109" s="662" t="s">
        <v>2018</v>
      </c>
      <c r="F109" s="665">
        <v>1.44</v>
      </c>
      <c r="G109" s="665">
        <v>14885.849999999999</v>
      </c>
      <c r="H109" s="662">
        <v>1</v>
      </c>
      <c r="I109" s="662">
        <v>10337.395833333332</v>
      </c>
      <c r="J109" s="665">
        <v>0.79</v>
      </c>
      <c r="K109" s="665">
        <v>7811.4199999999992</v>
      </c>
      <c r="L109" s="662">
        <v>0.52475471672763063</v>
      </c>
      <c r="M109" s="662">
        <v>9887.8734177215174</v>
      </c>
      <c r="N109" s="665">
        <v>0.12000000000000001</v>
      </c>
      <c r="O109" s="665">
        <v>1186.5</v>
      </c>
      <c r="P109" s="678">
        <v>7.9706566974677304E-2</v>
      </c>
      <c r="Q109" s="666">
        <v>9887.5</v>
      </c>
    </row>
    <row r="110" spans="1:17" ht="14.4" customHeight="1" x14ac:dyDescent="0.3">
      <c r="A110" s="661" t="s">
        <v>1866</v>
      </c>
      <c r="B110" s="662" t="s">
        <v>539</v>
      </c>
      <c r="C110" s="662" t="s">
        <v>1867</v>
      </c>
      <c r="D110" s="662" t="s">
        <v>2019</v>
      </c>
      <c r="E110" s="662" t="s">
        <v>986</v>
      </c>
      <c r="F110" s="665">
        <v>8.2499999999999787</v>
      </c>
      <c r="G110" s="665">
        <v>87416.550000000032</v>
      </c>
      <c r="H110" s="662">
        <v>1</v>
      </c>
      <c r="I110" s="662">
        <v>10595.945454545486</v>
      </c>
      <c r="J110" s="665">
        <v>7.4199999999999786</v>
      </c>
      <c r="K110" s="665">
        <v>65696.710000000181</v>
      </c>
      <c r="L110" s="662">
        <v>0.75153629375673325</v>
      </c>
      <c r="M110" s="662">
        <v>8854.0040431267353</v>
      </c>
      <c r="N110" s="665">
        <v>6.1199999999999868</v>
      </c>
      <c r="O110" s="665">
        <v>54751.500000000131</v>
      </c>
      <c r="P110" s="678">
        <v>0.62632876726432363</v>
      </c>
      <c r="Q110" s="666">
        <v>8946.3235294118058</v>
      </c>
    </row>
    <row r="111" spans="1:17" ht="14.4" customHeight="1" x14ac:dyDescent="0.3">
      <c r="A111" s="661" t="s">
        <v>1866</v>
      </c>
      <c r="B111" s="662" t="s">
        <v>539</v>
      </c>
      <c r="C111" s="662" t="s">
        <v>1867</v>
      </c>
      <c r="D111" s="662" t="s">
        <v>2020</v>
      </c>
      <c r="E111" s="662"/>
      <c r="F111" s="665">
        <v>36.229999999999983</v>
      </c>
      <c r="G111" s="665">
        <v>39568.630000000041</v>
      </c>
      <c r="H111" s="662">
        <v>1</v>
      </c>
      <c r="I111" s="662">
        <v>1092.1509798509539</v>
      </c>
      <c r="J111" s="665"/>
      <c r="K111" s="665"/>
      <c r="L111" s="662"/>
      <c r="M111" s="662"/>
      <c r="N111" s="665"/>
      <c r="O111" s="665"/>
      <c r="P111" s="678"/>
      <c r="Q111" s="666"/>
    </row>
    <row r="112" spans="1:17" ht="14.4" customHeight="1" x14ac:dyDescent="0.3">
      <c r="A112" s="661" t="s">
        <v>1866</v>
      </c>
      <c r="B112" s="662" t="s">
        <v>539</v>
      </c>
      <c r="C112" s="662" t="s">
        <v>1867</v>
      </c>
      <c r="D112" s="662" t="s">
        <v>2021</v>
      </c>
      <c r="E112" s="662" t="s">
        <v>986</v>
      </c>
      <c r="F112" s="665">
        <v>1425.7700000000011</v>
      </c>
      <c r="G112" s="665">
        <v>3114287.3300000043</v>
      </c>
      <c r="H112" s="662">
        <v>1</v>
      </c>
      <c r="I112" s="662">
        <v>2184.2845129298566</v>
      </c>
      <c r="J112" s="665">
        <v>1391.6300000000024</v>
      </c>
      <c r="K112" s="665">
        <v>2464245.2899999837</v>
      </c>
      <c r="L112" s="662">
        <v>0.79127101287728019</v>
      </c>
      <c r="M112" s="662">
        <v>1770.7618332458912</v>
      </c>
      <c r="N112" s="665">
        <v>1666.390000000006</v>
      </c>
      <c r="O112" s="665">
        <v>2983393.1699999855</v>
      </c>
      <c r="P112" s="678">
        <v>0.95796978694319168</v>
      </c>
      <c r="Q112" s="666">
        <v>1790.3330972941358</v>
      </c>
    </row>
    <row r="113" spans="1:17" ht="14.4" customHeight="1" x14ac:dyDescent="0.3">
      <c r="A113" s="661" t="s">
        <v>1866</v>
      </c>
      <c r="B113" s="662" t="s">
        <v>539</v>
      </c>
      <c r="C113" s="662" t="s">
        <v>1867</v>
      </c>
      <c r="D113" s="662" t="s">
        <v>2022</v>
      </c>
      <c r="E113" s="662" t="s">
        <v>972</v>
      </c>
      <c r="F113" s="665">
        <v>80.069999999999368</v>
      </c>
      <c r="G113" s="665">
        <v>75513.140000000116</v>
      </c>
      <c r="H113" s="662">
        <v>1</v>
      </c>
      <c r="I113" s="662">
        <v>943.08904708381056</v>
      </c>
      <c r="J113" s="665">
        <v>88.829999999999416</v>
      </c>
      <c r="K113" s="665">
        <v>80144.590000000375</v>
      </c>
      <c r="L113" s="662">
        <v>1.0613330342242457</v>
      </c>
      <c r="M113" s="662">
        <v>902.22436113926494</v>
      </c>
      <c r="N113" s="665">
        <v>107.44999999999906</v>
      </c>
      <c r="O113" s="665">
        <v>96796.860000000757</v>
      </c>
      <c r="P113" s="678">
        <v>1.2818545222725557</v>
      </c>
      <c r="Q113" s="666">
        <v>900.85490926013586</v>
      </c>
    </row>
    <row r="114" spans="1:17" ht="14.4" customHeight="1" x14ac:dyDescent="0.3">
      <c r="A114" s="661" t="s">
        <v>1866</v>
      </c>
      <c r="B114" s="662" t="s">
        <v>539</v>
      </c>
      <c r="C114" s="662" t="s">
        <v>1870</v>
      </c>
      <c r="D114" s="662" t="s">
        <v>2023</v>
      </c>
      <c r="E114" s="662" t="s">
        <v>2024</v>
      </c>
      <c r="F114" s="665">
        <v>343779</v>
      </c>
      <c r="G114" s="665">
        <v>11530398.449999997</v>
      </c>
      <c r="H114" s="662">
        <v>1</v>
      </c>
      <c r="I114" s="662">
        <v>33.540147740263357</v>
      </c>
      <c r="J114" s="665">
        <v>265742</v>
      </c>
      <c r="K114" s="665">
        <v>8855130.0799999982</v>
      </c>
      <c r="L114" s="662">
        <v>0.76798127301489738</v>
      </c>
      <c r="M114" s="662">
        <v>33.322282815663307</v>
      </c>
      <c r="N114" s="665">
        <v>236985.04</v>
      </c>
      <c r="O114" s="665">
        <v>7825241.1099999975</v>
      </c>
      <c r="P114" s="678">
        <v>0.67866181241984735</v>
      </c>
      <c r="Q114" s="666">
        <v>33.019979278016862</v>
      </c>
    </row>
    <row r="115" spans="1:17" ht="14.4" customHeight="1" x14ac:dyDescent="0.3">
      <c r="A115" s="661" t="s">
        <v>1866</v>
      </c>
      <c r="B115" s="662" t="s">
        <v>539</v>
      </c>
      <c r="C115" s="662" t="s">
        <v>1870</v>
      </c>
      <c r="D115" s="662" t="s">
        <v>2023</v>
      </c>
      <c r="E115" s="662"/>
      <c r="F115" s="665">
        <v>1121880</v>
      </c>
      <c r="G115" s="665">
        <v>37358604.000000015</v>
      </c>
      <c r="H115" s="662">
        <v>1</v>
      </c>
      <c r="I115" s="662">
        <v>33.300000000000011</v>
      </c>
      <c r="J115" s="665">
        <v>1018567</v>
      </c>
      <c r="K115" s="665">
        <v>34129779.410000026</v>
      </c>
      <c r="L115" s="662">
        <v>0.91357212946179711</v>
      </c>
      <c r="M115" s="662">
        <v>33.507643002374934</v>
      </c>
      <c r="N115" s="665">
        <v>756332</v>
      </c>
      <c r="O115" s="665">
        <v>24968197.459999986</v>
      </c>
      <c r="P115" s="678">
        <v>0.66833860976175596</v>
      </c>
      <c r="Q115" s="666">
        <v>33.012218787516574</v>
      </c>
    </row>
    <row r="116" spans="1:17" ht="14.4" customHeight="1" x14ac:dyDescent="0.3">
      <c r="A116" s="661" t="s">
        <v>1866</v>
      </c>
      <c r="B116" s="662" t="s">
        <v>539</v>
      </c>
      <c r="C116" s="662" t="s">
        <v>1870</v>
      </c>
      <c r="D116" s="662" t="s">
        <v>726</v>
      </c>
      <c r="E116" s="662"/>
      <c r="F116" s="665">
        <v>700</v>
      </c>
      <c r="G116" s="665">
        <v>8750</v>
      </c>
      <c r="H116" s="662">
        <v>1</v>
      </c>
      <c r="I116" s="662">
        <v>12.5</v>
      </c>
      <c r="J116" s="665"/>
      <c r="K116" s="665"/>
      <c r="L116" s="662"/>
      <c r="M116" s="662"/>
      <c r="N116" s="665">
        <v>1</v>
      </c>
      <c r="O116" s="665">
        <v>27046</v>
      </c>
      <c r="P116" s="678">
        <v>3.0909714285714287</v>
      </c>
      <c r="Q116" s="666">
        <v>27046</v>
      </c>
    </row>
    <row r="117" spans="1:17" ht="14.4" customHeight="1" x14ac:dyDescent="0.3">
      <c r="A117" s="661" t="s">
        <v>1866</v>
      </c>
      <c r="B117" s="662" t="s">
        <v>539</v>
      </c>
      <c r="C117" s="662" t="s">
        <v>1870</v>
      </c>
      <c r="D117" s="662" t="s">
        <v>2025</v>
      </c>
      <c r="E117" s="662" t="s">
        <v>2026</v>
      </c>
      <c r="F117" s="665">
        <v>11</v>
      </c>
      <c r="G117" s="665">
        <v>712.57999999999981</v>
      </c>
      <c r="H117" s="662">
        <v>1</v>
      </c>
      <c r="I117" s="662">
        <v>64.779999999999987</v>
      </c>
      <c r="J117" s="665">
        <v>21</v>
      </c>
      <c r="K117" s="665">
        <v>1356.4699999999998</v>
      </c>
      <c r="L117" s="662">
        <v>1.9036038058884619</v>
      </c>
      <c r="M117" s="662">
        <v>64.593809523809512</v>
      </c>
      <c r="N117" s="665">
        <v>25</v>
      </c>
      <c r="O117" s="665">
        <v>1468.4500000000003</v>
      </c>
      <c r="P117" s="678">
        <v>2.0607510735636709</v>
      </c>
      <c r="Q117" s="666">
        <v>58.738000000000014</v>
      </c>
    </row>
    <row r="118" spans="1:17" ht="14.4" customHeight="1" x14ac:dyDescent="0.3">
      <c r="A118" s="661" t="s">
        <v>1866</v>
      </c>
      <c r="B118" s="662" t="s">
        <v>539</v>
      </c>
      <c r="C118" s="662" t="s">
        <v>1870</v>
      </c>
      <c r="D118" s="662" t="s">
        <v>2025</v>
      </c>
      <c r="E118" s="662"/>
      <c r="F118" s="665">
        <v>32</v>
      </c>
      <c r="G118" s="665">
        <v>1832.9599999999994</v>
      </c>
      <c r="H118" s="662">
        <v>1</v>
      </c>
      <c r="I118" s="662">
        <v>57.27999999999998</v>
      </c>
      <c r="J118" s="665">
        <v>42</v>
      </c>
      <c r="K118" s="665">
        <v>2675.5000000000014</v>
      </c>
      <c r="L118" s="662">
        <v>1.4596608763966492</v>
      </c>
      <c r="M118" s="662">
        <v>63.702380952380985</v>
      </c>
      <c r="N118" s="665">
        <v>57</v>
      </c>
      <c r="O118" s="665">
        <v>3469.7199999999984</v>
      </c>
      <c r="P118" s="678">
        <v>1.8929600209497204</v>
      </c>
      <c r="Q118" s="666">
        <v>60.872280701754356</v>
      </c>
    </row>
    <row r="119" spans="1:17" ht="14.4" customHeight="1" x14ac:dyDescent="0.3">
      <c r="A119" s="661" t="s">
        <v>1866</v>
      </c>
      <c r="B119" s="662" t="s">
        <v>539</v>
      </c>
      <c r="C119" s="662" t="s">
        <v>1870</v>
      </c>
      <c r="D119" s="662" t="s">
        <v>2027</v>
      </c>
      <c r="E119" s="662" t="s">
        <v>2028</v>
      </c>
      <c r="F119" s="665">
        <v>1937</v>
      </c>
      <c r="G119" s="665">
        <v>118253.85</v>
      </c>
      <c r="H119" s="662">
        <v>1</v>
      </c>
      <c r="I119" s="662">
        <v>61.050000000000004</v>
      </c>
      <c r="J119" s="665">
        <v>4045</v>
      </c>
      <c r="K119" s="665">
        <v>239894.75000000003</v>
      </c>
      <c r="L119" s="662">
        <v>2.0286421964274313</v>
      </c>
      <c r="M119" s="662">
        <v>59.306489493201489</v>
      </c>
      <c r="N119" s="665">
        <v>2914</v>
      </c>
      <c r="O119" s="665">
        <v>166962.30000000002</v>
      </c>
      <c r="P119" s="678">
        <v>1.4118973716289154</v>
      </c>
      <c r="Q119" s="666">
        <v>57.296602608098837</v>
      </c>
    </row>
    <row r="120" spans="1:17" ht="14.4" customHeight="1" x14ac:dyDescent="0.3">
      <c r="A120" s="661" t="s">
        <v>1866</v>
      </c>
      <c r="B120" s="662" t="s">
        <v>539</v>
      </c>
      <c r="C120" s="662" t="s">
        <v>1870</v>
      </c>
      <c r="D120" s="662" t="s">
        <v>2027</v>
      </c>
      <c r="E120" s="662"/>
      <c r="F120" s="665">
        <v>12334</v>
      </c>
      <c r="G120" s="665">
        <v>725485.88000000012</v>
      </c>
      <c r="H120" s="662">
        <v>1</v>
      </c>
      <c r="I120" s="662">
        <v>58.820000000000007</v>
      </c>
      <c r="J120" s="665">
        <v>9344</v>
      </c>
      <c r="K120" s="665">
        <v>560525.57999999996</v>
      </c>
      <c r="L120" s="662">
        <v>0.77262093646812235</v>
      </c>
      <c r="M120" s="662">
        <v>59.987754708904106</v>
      </c>
      <c r="N120" s="665">
        <v>5606</v>
      </c>
      <c r="O120" s="665">
        <v>324873.5</v>
      </c>
      <c r="P120" s="678">
        <v>0.4478012721625953</v>
      </c>
      <c r="Q120" s="666">
        <v>57.951034605779519</v>
      </c>
    </row>
    <row r="121" spans="1:17" ht="14.4" customHeight="1" x14ac:dyDescent="0.3">
      <c r="A121" s="661" t="s">
        <v>1866</v>
      </c>
      <c r="B121" s="662" t="s">
        <v>539</v>
      </c>
      <c r="C121" s="662" t="s">
        <v>2029</v>
      </c>
      <c r="D121" s="662" t="s">
        <v>2030</v>
      </c>
      <c r="E121" s="662" t="s">
        <v>2031</v>
      </c>
      <c r="F121" s="665">
        <v>2009</v>
      </c>
      <c r="G121" s="665">
        <v>1776598.8799999987</v>
      </c>
      <c r="H121" s="662">
        <v>1</v>
      </c>
      <c r="I121" s="662">
        <v>884.31999999999937</v>
      </c>
      <c r="J121" s="665">
        <v>2322</v>
      </c>
      <c r="K121" s="665">
        <v>2053391.0400000038</v>
      </c>
      <c r="L121" s="662">
        <v>1.1557989049278277</v>
      </c>
      <c r="M121" s="662">
        <v>884.32000000000164</v>
      </c>
      <c r="N121" s="665"/>
      <c r="O121" s="665"/>
      <c r="P121" s="678"/>
      <c r="Q121" s="666"/>
    </row>
    <row r="122" spans="1:17" ht="14.4" customHeight="1" x14ac:dyDescent="0.3">
      <c r="A122" s="661" t="s">
        <v>1866</v>
      </c>
      <c r="B122" s="662" t="s">
        <v>539</v>
      </c>
      <c r="C122" s="662" t="s">
        <v>2029</v>
      </c>
      <c r="D122" s="662" t="s">
        <v>2030</v>
      </c>
      <c r="E122" s="662" t="s">
        <v>2032</v>
      </c>
      <c r="F122" s="665">
        <v>1144</v>
      </c>
      <c r="G122" s="665">
        <v>1011662.079999995</v>
      </c>
      <c r="H122" s="662">
        <v>1</v>
      </c>
      <c r="I122" s="662">
        <v>884.31999999999562</v>
      </c>
      <c r="J122" s="665">
        <v>65</v>
      </c>
      <c r="K122" s="665">
        <v>57480.799999999988</v>
      </c>
      <c r="L122" s="662">
        <v>5.6818181818182087E-2</v>
      </c>
      <c r="M122" s="662">
        <v>884.31999999999982</v>
      </c>
      <c r="N122" s="665"/>
      <c r="O122" s="665"/>
      <c r="P122" s="678"/>
      <c r="Q122" s="666"/>
    </row>
    <row r="123" spans="1:17" ht="14.4" customHeight="1" x14ac:dyDescent="0.3">
      <c r="A123" s="661" t="s">
        <v>1866</v>
      </c>
      <c r="B123" s="662" t="s">
        <v>539</v>
      </c>
      <c r="C123" s="662" t="s">
        <v>1924</v>
      </c>
      <c r="D123" s="662" t="s">
        <v>2033</v>
      </c>
      <c r="E123" s="662" t="s">
        <v>2034</v>
      </c>
      <c r="F123" s="665">
        <v>3</v>
      </c>
      <c r="G123" s="665">
        <v>25485</v>
      </c>
      <c r="H123" s="662">
        <v>1</v>
      </c>
      <c r="I123" s="662">
        <v>8495</v>
      </c>
      <c r="J123" s="665"/>
      <c r="K123" s="665"/>
      <c r="L123" s="662"/>
      <c r="M123" s="662"/>
      <c r="N123" s="665">
        <v>2</v>
      </c>
      <c r="O123" s="665">
        <v>17190</v>
      </c>
      <c r="P123" s="678">
        <v>0.6745144202472042</v>
      </c>
      <c r="Q123" s="666">
        <v>8595</v>
      </c>
    </row>
    <row r="124" spans="1:17" ht="14.4" customHeight="1" x14ac:dyDescent="0.3">
      <c r="A124" s="661" t="s">
        <v>1866</v>
      </c>
      <c r="B124" s="662" t="s">
        <v>539</v>
      </c>
      <c r="C124" s="662" t="s">
        <v>1924</v>
      </c>
      <c r="D124" s="662" t="s">
        <v>2035</v>
      </c>
      <c r="E124" s="662" t="s">
        <v>2036</v>
      </c>
      <c r="F124" s="665">
        <v>3497</v>
      </c>
      <c r="G124" s="665">
        <v>50126024</v>
      </c>
      <c r="H124" s="662">
        <v>1</v>
      </c>
      <c r="I124" s="662">
        <v>14334.007434944238</v>
      </c>
      <c r="J124" s="665">
        <v>3526</v>
      </c>
      <c r="K124" s="665">
        <v>50562840</v>
      </c>
      <c r="L124" s="662">
        <v>1.0087143556408942</v>
      </c>
      <c r="M124" s="662">
        <v>14340</v>
      </c>
      <c r="N124" s="665">
        <v>3888</v>
      </c>
      <c r="O124" s="665">
        <v>56399328</v>
      </c>
      <c r="P124" s="678">
        <v>1.1251506403141012</v>
      </c>
      <c r="Q124" s="666">
        <v>14506</v>
      </c>
    </row>
    <row r="125" spans="1:17" ht="14.4" customHeight="1" x14ac:dyDescent="0.3">
      <c r="A125" s="661" t="s">
        <v>1866</v>
      </c>
      <c r="B125" s="662" t="s">
        <v>539</v>
      </c>
      <c r="C125" s="662" t="s">
        <v>1924</v>
      </c>
      <c r="D125" s="662" t="s">
        <v>1982</v>
      </c>
      <c r="E125" s="662" t="s">
        <v>1983</v>
      </c>
      <c r="F125" s="665">
        <v>1</v>
      </c>
      <c r="G125" s="665">
        <v>0</v>
      </c>
      <c r="H125" s="662"/>
      <c r="I125" s="662">
        <v>0</v>
      </c>
      <c r="J125" s="665"/>
      <c r="K125" s="665"/>
      <c r="L125" s="662"/>
      <c r="M125" s="662"/>
      <c r="N125" s="665"/>
      <c r="O125" s="665"/>
      <c r="P125" s="678"/>
      <c r="Q125" s="666"/>
    </row>
    <row r="126" spans="1:17" ht="14.4" customHeight="1" x14ac:dyDescent="0.3">
      <c r="A126" s="661" t="s">
        <v>1866</v>
      </c>
      <c r="B126" s="662" t="s">
        <v>539</v>
      </c>
      <c r="C126" s="662" t="s">
        <v>1924</v>
      </c>
      <c r="D126" s="662" t="s">
        <v>2037</v>
      </c>
      <c r="E126" s="662" t="s">
        <v>2038</v>
      </c>
      <c r="F126" s="665"/>
      <c r="G126" s="665"/>
      <c r="H126" s="662"/>
      <c r="I126" s="662"/>
      <c r="J126" s="665"/>
      <c r="K126" s="665"/>
      <c r="L126" s="662"/>
      <c r="M126" s="662"/>
      <c r="N126" s="665">
        <v>1</v>
      </c>
      <c r="O126" s="665">
        <v>16402</v>
      </c>
      <c r="P126" s="678"/>
      <c r="Q126" s="666">
        <v>16402</v>
      </c>
    </row>
    <row r="127" spans="1:17" ht="14.4" customHeight="1" thickBot="1" x14ac:dyDescent="0.35">
      <c r="A127" s="667" t="s">
        <v>1866</v>
      </c>
      <c r="B127" s="668" t="s">
        <v>1686</v>
      </c>
      <c r="C127" s="668" t="s">
        <v>1867</v>
      </c>
      <c r="D127" s="668" t="s">
        <v>1922</v>
      </c>
      <c r="E127" s="668" t="s">
        <v>2039</v>
      </c>
      <c r="F127" s="671"/>
      <c r="G127" s="671"/>
      <c r="H127" s="668"/>
      <c r="I127" s="668"/>
      <c r="J127" s="671"/>
      <c r="K127" s="671"/>
      <c r="L127" s="668"/>
      <c r="M127" s="668"/>
      <c r="N127" s="671">
        <v>0</v>
      </c>
      <c r="O127" s="671">
        <v>-5.8207660913467407E-11</v>
      </c>
      <c r="P127" s="679"/>
      <c r="Q127" s="67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313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10686261</v>
      </c>
      <c r="C3" s="351">
        <f t="shared" ref="C3:R3" si="0">SUBTOTAL(9,C6:C1048576)</f>
        <v>23</v>
      </c>
      <c r="D3" s="351">
        <f t="shared" si="0"/>
        <v>10323258</v>
      </c>
      <c r="E3" s="351">
        <f t="shared" si="0"/>
        <v>27.449586578450258</v>
      </c>
      <c r="F3" s="351">
        <f t="shared" si="0"/>
        <v>9851759</v>
      </c>
      <c r="G3" s="354">
        <f>IF(B3&lt;&gt;0,F3/B3,"")</f>
        <v>0.9219088884316039</v>
      </c>
      <c r="H3" s="350">
        <f t="shared" si="0"/>
        <v>9638119.0199999958</v>
      </c>
      <c r="I3" s="351">
        <f t="shared" si="0"/>
        <v>22</v>
      </c>
      <c r="J3" s="351">
        <f t="shared" si="0"/>
        <v>8240738.299999997</v>
      </c>
      <c r="K3" s="351">
        <f t="shared" si="0"/>
        <v>18.033511173432768</v>
      </c>
      <c r="L3" s="351">
        <f t="shared" si="0"/>
        <v>6673961.0699999966</v>
      </c>
      <c r="M3" s="352">
        <f>IF(H3&lt;&gt;0,L3/H3,"")</f>
        <v>0.69245472650326323</v>
      </c>
      <c r="N3" s="353">
        <f t="shared" si="0"/>
        <v>914852.32000000007</v>
      </c>
      <c r="O3" s="351">
        <f t="shared" si="0"/>
        <v>2</v>
      </c>
      <c r="P3" s="351">
        <f t="shared" si="0"/>
        <v>618166.67999999993</v>
      </c>
      <c r="Q3" s="351">
        <f t="shared" si="0"/>
        <v>1.3275560272477629</v>
      </c>
      <c r="R3" s="351">
        <f t="shared" si="0"/>
        <v>758659.01</v>
      </c>
      <c r="S3" s="352">
        <f>IF(N3&lt;&gt;0,R3/N3,"")</f>
        <v>0.82926937322517802</v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x14ac:dyDescent="0.3">
      <c r="A6" s="751" t="s">
        <v>2041</v>
      </c>
      <c r="B6" s="797">
        <v>1002796</v>
      </c>
      <c r="C6" s="737">
        <v>1</v>
      </c>
      <c r="D6" s="797">
        <v>1193511</v>
      </c>
      <c r="E6" s="737">
        <v>1.1901832476395997</v>
      </c>
      <c r="F6" s="797">
        <v>1213549</v>
      </c>
      <c r="G6" s="742">
        <v>1.2101653776042185</v>
      </c>
      <c r="H6" s="797">
        <v>1162934.9399999995</v>
      </c>
      <c r="I6" s="737">
        <v>1</v>
      </c>
      <c r="J6" s="797">
        <v>1256457.1799999992</v>
      </c>
      <c r="K6" s="737">
        <v>1.0804191505330469</v>
      </c>
      <c r="L6" s="797">
        <v>1017451.1799999996</v>
      </c>
      <c r="M6" s="742">
        <v>0.87489948491873504</v>
      </c>
      <c r="N6" s="797"/>
      <c r="O6" s="737"/>
      <c r="P6" s="797"/>
      <c r="Q6" s="737"/>
      <c r="R6" s="797"/>
      <c r="S6" s="235"/>
    </row>
    <row r="7" spans="1:19" ht="14.4" customHeight="1" x14ac:dyDescent="0.3">
      <c r="A7" s="688" t="s">
        <v>2042</v>
      </c>
      <c r="B7" s="798">
        <v>463974</v>
      </c>
      <c r="C7" s="662">
        <v>1</v>
      </c>
      <c r="D7" s="798">
        <v>517606</v>
      </c>
      <c r="E7" s="662">
        <v>1.1155926840728145</v>
      </c>
      <c r="F7" s="798">
        <v>496574</v>
      </c>
      <c r="G7" s="678">
        <v>1.0702625578157396</v>
      </c>
      <c r="H7" s="798">
        <v>515737.5799999999</v>
      </c>
      <c r="I7" s="662">
        <v>1</v>
      </c>
      <c r="J7" s="798">
        <v>558756.38999999955</v>
      </c>
      <c r="K7" s="662">
        <v>1.0834122074253338</v>
      </c>
      <c r="L7" s="798">
        <v>340932.86000000004</v>
      </c>
      <c r="M7" s="678">
        <v>0.66105878885149327</v>
      </c>
      <c r="N7" s="798"/>
      <c r="O7" s="662"/>
      <c r="P7" s="798"/>
      <c r="Q7" s="662"/>
      <c r="R7" s="798"/>
      <c r="S7" s="701"/>
    </row>
    <row r="8" spans="1:19" ht="14.4" customHeight="1" x14ac:dyDescent="0.3">
      <c r="A8" s="688" t="s">
        <v>2043</v>
      </c>
      <c r="B8" s="798">
        <v>946447</v>
      </c>
      <c r="C8" s="662">
        <v>1</v>
      </c>
      <c r="D8" s="798">
        <v>964760</v>
      </c>
      <c r="E8" s="662">
        <v>1.0193492081437208</v>
      </c>
      <c r="F8" s="798">
        <v>1070229</v>
      </c>
      <c r="G8" s="678">
        <v>1.1307859816767341</v>
      </c>
      <c r="H8" s="798">
        <v>1001857.8399999988</v>
      </c>
      <c r="I8" s="662">
        <v>1</v>
      </c>
      <c r="J8" s="798">
        <v>923092.24999999919</v>
      </c>
      <c r="K8" s="662">
        <v>0.9213804725029654</v>
      </c>
      <c r="L8" s="798">
        <v>947192.60999999929</v>
      </c>
      <c r="M8" s="678">
        <v>0.94543614091995365</v>
      </c>
      <c r="N8" s="798"/>
      <c r="O8" s="662"/>
      <c r="P8" s="798"/>
      <c r="Q8" s="662"/>
      <c r="R8" s="798"/>
      <c r="S8" s="701"/>
    </row>
    <row r="9" spans="1:19" ht="14.4" customHeight="1" x14ac:dyDescent="0.3">
      <c r="A9" s="688" t="s">
        <v>2044</v>
      </c>
      <c r="B9" s="798">
        <v>1366606</v>
      </c>
      <c r="C9" s="662">
        <v>1</v>
      </c>
      <c r="D9" s="798">
        <v>1161372</v>
      </c>
      <c r="E9" s="662">
        <v>0.849822114054819</v>
      </c>
      <c r="F9" s="798">
        <v>635706</v>
      </c>
      <c r="G9" s="678">
        <v>0.46517138077836628</v>
      </c>
      <c r="H9" s="798">
        <v>1054945.5499999996</v>
      </c>
      <c r="I9" s="662">
        <v>1</v>
      </c>
      <c r="J9" s="798">
        <v>935485.9299999997</v>
      </c>
      <c r="K9" s="662">
        <v>0.88676228834748871</v>
      </c>
      <c r="L9" s="798">
        <v>363093.0199999999</v>
      </c>
      <c r="M9" s="678">
        <v>0.34418176369387032</v>
      </c>
      <c r="N9" s="798"/>
      <c r="O9" s="662"/>
      <c r="P9" s="798"/>
      <c r="Q9" s="662"/>
      <c r="R9" s="798"/>
      <c r="S9" s="701"/>
    </row>
    <row r="10" spans="1:19" ht="14.4" customHeight="1" x14ac:dyDescent="0.3">
      <c r="A10" s="688" t="s">
        <v>2045</v>
      </c>
      <c r="B10" s="798">
        <v>34901</v>
      </c>
      <c r="C10" s="662">
        <v>1</v>
      </c>
      <c r="D10" s="798"/>
      <c r="E10" s="662"/>
      <c r="F10" s="798"/>
      <c r="G10" s="678"/>
      <c r="H10" s="798">
        <v>41001.269999999997</v>
      </c>
      <c r="I10" s="662">
        <v>1</v>
      </c>
      <c r="J10" s="798"/>
      <c r="K10" s="662"/>
      <c r="L10" s="798"/>
      <c r="M10" s="678"/>
      <c r="N10" s="798"/>
      <c r="O10" s="662"/>
      <c r="P10" s="798"/>
      <c r="Q10" s="662"/>
      <c r="R10" s="798"/>
      <c r="S10" s="701"/>
    </row>
    <row r="11" spans="1:19" ht="14.4" customHeight="1" x14ac:dyDescent="0.3">
      <c r="A11" s="688" t="s">
        <v>2046</v>
      </c>
      <c r="B11" s="798">
        <v>78096</v>
      </c>
      <c r="C11" s="662">
        <v>1</v>
      </c>
      <c r="D11" s="798">
        <v>35</v>
      </c>
      <c r="E11" s="662">
        <v>4.4816635935259169E-4</v>
      </c>
      <c r="F11" s="798">
        <v>34004</v>
      </c>
      <c r="G11" s="678">
        <v>0.43541282524072938</v>
      </c>
      <c r="H11" s="798">
        <v>108235.25000000001</v>
      </c>
      <c r="I11" s="662">
        <v>1</v>
      </c>
      <c r="J11" s="798"/>
      <c r="K11" s="662"/>
      <c r="L11" s="798">
        <v>22073.78</v>
      </c>
      <c r="M11" s="678">
        <v>0.20394261573747921</v>
      </c>
      <c r="N11" s="798"/>
      <c r="O11" s="662"/>
      <c r="P11" s="798"/>
      <c r="Q11" s="662"/>
      <c r="R11" s="798"/>
      <c r="S11" s="701"/>
    </row>
    <row r="12" spans="1:19" ht="14.4" customHeight="1" x14ac:dyDescent="0.3">
      <c r="A12" s="688" t="s">
        <v>2047</v>
      </c>
      <c r="B12" s="798"/>
      <c r="C12" s="662"/>
      <c r="D12" s="798">
        <v>30932</v>
      </c>
      <c r="E12" s="662"/>
      <c r="F12" s="798"/>
      <c r="G12" s="678"/>
      <c r="H12" s="798"/>
      <c r="I12" s="662"/>
      <c r="J12" s="798">
        <v>30674.47</v>
      </c>
      <c r="K12" s="662"/>
      <c r="L12" s="798"/>
      <c r="M12" s="678"/>
      <c r="N12" s="798"/>
      <c r="O12" s="662"/>
      <c r="P12" s="798"/>
      <c r="Q12" s="662"/>
      <c r="R12" s="798"/>
      <c r="S12" s="701"/>
    </row>
    <row r="13" spans="1:19" ht="14.4" customHeight="1" x14ac:dyDescent="0.3">
      <c r="A13" s="688" t="s">
        <v>2048</v>
      </c>
      <c r="B13" s="798">
        <v>58312</v>
      </c>
      <c r="C13" s="662">
        <v>1</v>
      </c>
      <c r="D13" s="798">
        <v>21195</v>
      </c>
      <c r="E13" s="662">
        <v>0.36347578543010017</v>
      </c>
      <c r="F13" s="798">
        <v>46361</v>
      </c>
      <c r="G13" s="678">
        <v>0.79505076142131981</v>
      </c>
      <c r="H13" s="798">
        <v>64986.590000000004</v>
      </c>
      <c r="I13" s="662">
        <v>1</v>
      </c>
      <c r="J13" s="798">
        <v>20984.65</v>
      </c>
      <c r="K13" s="662">
        <v>0.32290738750871528</v>
      </c>
      <c r="L13" s="798">
        <v>27209.279999999999</v>
      </c>
      <c r="M13" s="678">
        <v>0.41869068680169241</v>
      </c>
      <c r="N13" s="798"/>
      <c r="O13" s="662"/>
      <c r="P13" s="798"/>
      <c r="Q13" s="662"/>
      <c r="R13" s="798"/>
      <c r="S13" s="701"/>
    </row>
    <row r="14" spans="1:19" ht="14.4" customHeight="1" x14ac:dyDescent="0.3">
      <c r="A14" s="688" t="s">
        <v>2049</v>
      </c>
      <c r="B14" s="798">
        <v>123020</v>
      </c>
      <c r="C14" s="662">
        <v>1</v>
      </c>
      <c r="D14" s="798">
        <v>130708</v>
      </c>
      <c r="E14" s="662">
        <v>1.0624939034303365</v>
      </c>
      <c r="F14" s="798">
        <v>42668</v>
      </c>
      <c r="G14" s="678">
        <v>0.34683791253454721</v>
      </c>
      <c r="H14" s="798">
        <v>75809.26999999999</v>
      </c>
      <c r="I14" s="662">
        <v>1</v>
      </c>
      <c r="J14" s="798">
        <v>77150.099999999977</v>
      </c>
      <c r="K14" s="662">
        <v>1.0176868871049674</v>
      </c>
      <c r="L14" s="798">
        <v>15346.88</v>
      </c>
      <c r="M14" s="678">
        <v>0.20244067776935462</v>
      </c>
      <c r="N14" s="798"/>
      <c r="O14" s="662"/>
      <c r="P14" s="798"/>
      <c r="Q14" s="662"/>
      <c r="R14" s="798"/>
      <c r="S14" s="701"/>
    </row>
    <row r="15" spans="1:19" ht="14.4" customHeight="1" x14ac:dyDescent="0.3">
      <c r="A15" s="688" t="s">
        <v>2050</v>
      </c>
      <c r="B15" s="798">
        <v>51288</v>
      </c>
      <c r="C15" s="662">
        <v>1</v>
      </c>
      <c r="D15" s="798">
        <v>65998</v>
      </c>
      <c r="E15" s="662">
        <v>1.2868117298393387</v>
      </c>
      <c r="F15" s="798">
        <v>71943</v>
      </c>
      <c r="G15" s="678">
        <v>1.4027257838090781</v>
      </c>
      <c r="H15" s="798">
        <v>61718.7</v>
      </c>
      <c r="I15" s="662">
        <v>1</v>
      </c>
      <c r="J15" s="798">
        <v>131958.29</v>
      </c>
      <c r="K15" s="662">
        <v>2.1380601017195762</v>
      </c>
      <c r="L15" s="798">
        <v>110723.28000000001</v>
      </c>
      <c r="M15" s="678">
        <v>1.7939989014674649</v>
      </c>
      <c r="N15" s="798"/>
      <c r="O15" s="662"/>
      <c r="P15" s="798"/>
      <c r="Q15" s="662"/>
      <c r="R15" s="798"/>
      <c r="S15" s="701"/>
    </row>
    <row r="16" spans="1:19" ht="14.4" customHeight="1" x14ac:dyDescent="0.3">
      <c r="A16" s="688" t="s">
        <v>2051</v>
      </c>
      <c r="B16" s="798">
        <v>76815</v>
      </c>
      <c r="C16" s="662">
        <v>1</v>
      </c>
      <c r="D16" s="798">
        <v>64273</v>
      </c>
      <c r="E16" s="662">
        <v>0.83672459806027466</v>
      </c>
      <c r="F16" s="798">
        <v>128075</v>
      </c>
      <c r="G16" s="678">
        <v>1.6673175812015881</v>
      </c>
      <c r="H16" s="798">
        <v>68591.099999999991</v>
      </c>
      <c r="I16" s="662">
        <v>1</v>
      </c>
      <c r="J16" s="798">
        <v>44814</v>
      </c>
      <c r="K16" s="662">
        <v>0.65335007019861191</v>
      </c>
      <c r="L16" s="798">
        <v>115174.31</v>
      </c>
      <c r="M16" s="678">
        <v>1.6791436498321213</v>
      </c>
      <c r="N16" s="798"/>
      <c r="O16" s="662"/>
      <c r="P16" s="798"/>
      <c r="Q16" s="662"/>
      <c r="R16" s="798"/>
      <c r="S16" s="701"/>
    </row>
    <row r="17" spans="1:19" ht="14.4" customHeight="1" x14ac:dyDescent="0.3">
      <c r="A17" s="688" t="s">
        <v>2052</v>
      </c>
      <c r="B17" s="798">
        <v>122476</v>
      </c>
      <c r="C17" s="662">
        <v>1</v>
      </c>
      <c r="D17" s="798">
        <v>129060</v>
      </c>
      <c r="E17" s="662">
        <v>1.0537574708514321</v>
      </c>
      <c r="F17" s="798">
        <v>134827</v>
      </c>
      <c r="G17" s="678">
        <v>1.1008442470361539</v>
      </c>
      <c r="H17" s="798">
        <v>128076.12000000002</v>
      </c>
      <c r="I17" s="662">
        <v>1</v>
      </c>
      <c r="J17" s="798">
        <v>115195.93000000002</v>
      </c>
      <c r="K17" s="662">
        <v>0.89943332137169674</v>
      </c>
      <c r="L17" s="798">
        <v>85811.230000000025</v>
      </c>
      <c r="M17" s="678">
        <v>0.67000179268391336</v>
      </c>
      <c r="N17" s="798"/>
      <c r="O17" s="662"/>
      <c r="P17" s="798"/>
      <c r="Q17" s="662"/>
      <c r="R17" s="798"/>
      <c r="S17" s="701"/>
    </row>
    <row r="18" spans="1:19" ht="14.4" customHeight="1" x14ac:dyDescent="0.3">
      <c r="A18" s="688" t="s">
        <v>2053</v>
      </c>
      <c r="B18" s="798">
        <v>899314</v>
      </c>
      <c r="C18" s="662">
        <v>1</v>
      </c>
      <c r="D18" s="798">
        <v>776482</v>
      </c>
      <c r="E18" s="662">
        <v>0.86341589255810536</v>
      </c>
      <c r="F18" s="798">
        <v>756437</v>
      </c>
      <c r="G18" s="678">
        <v>0.8411266810035205</v>
      </c>
      <c r="H18" s="798">
        <v>999593.75999999919</v>
      </c>
      <c r="I18" s="662">
        <v>1</v>
      </c>
      <c r="J18" s="798">
        <v>658949.05999999924</v>
      </c>
      <c r="K18" s="662">
        <v>0.65921686025731074</v>
      </c>
      <c r="L18" s="798">
        <v>540881.46999999986</v>
      </c>
      <c r="M18" s="678">
        <v>0.5411012869868258</v>
      </c>
      <c r="N18" s="798"/>
      <c r="O18" s="662"/>
      <c r="P18" s="798"/>
      <c r="Q18" s="662"/>
      <c r="R18" s="798"/>
      <c r="S18" s="701"/>
    </row>
    <row r="19" spans="1:19" ht="14.4" customHeight="1" x14ac:dyDescent="0.3">
      <c r="A19" s="688" t="s">
        <v>2054</v>
      </c>
      <c r="B19" s="798">
        <v>237209</v>
      </c>
      <c r="C19" s="662">
        <v>1</v>
      </c>
      <c r="D19" s="798">
        <v>312247</v>
      </c>
      <c r="E19" s="662">
        <v>1.3163370698413634</v>
      </c>
      <c r="F19" s="798">
        <v>452471</v>
      </c>
      <c r="G19" s="678">
        <v>1.9074782154134118</v>
      </c>
      <c r="H19" s="798">
        <v>257434.38000000003</v>
      </c>
      <c r="I19" s="662">
        <v>1</v>
      </c>
      <c r="J19" s="798">
        <v>296603.01000000018</v>
      </c>
      <c r="K19" s="662">
        <v>1.1521499575930774</v>
      </c>
      <c r="L19" s="798">
        <v>322905.38</v>
      </c>
      <c r="M19" s="678">
        <v>1.2543211205900313</v>
      </c>
      <c r="N19" s="798"/>
      <c r="O19" s="662"/>
      <c r="P19" s="798"/>
      <c r="Q19" s="662"/>
      <c r="R19" s="798"/>
      <c r="S19" s="701"/>
    </row>
    <row r="20" spans="1:19" ht="14.4" customHeight="1" x14ac:dyDescent="0.3">
      <c r="A20" s="688" t="s">
        <v>2055</v>
      </c>
      <c r="B20" s="798">
        <v>199</v>
      </c>
      <c r="C20" s="662">
        <v>1</v>
      </c>
      <c r="D20" s="798">
        <v>1734</v>
      </c>
      <c r="E20" s="662">
        <v>8.7135678391959797</v>
      </c>
      <c r="F20" s="798">
        <v>4992</v>
      </c>
      <c r="G20" s="678">
        <v>25.08542713567839</v>
      </c>
      <c r="H20" s="798"/>
      <c r="I20" s="662"/>
      <c r="J20" s="798">
        <v>3573.18</v>
      </c>
      <c r="K20" s="662"/>
      <c r="L20" s="798">
        <v>2211.9499999999998</v>
      </c>
      <c r="M20" s="678"/>
      <c r="N20" s="798"/>
      <c r="O20" s="662"/>
      <c r="P20" s="798"/>
      <c r="Q20" s="662"/>
      <c r="R20" s="798"/>
      <c r="S20" s="701"/>
    </row>
    <row r="21" spans="1:19" ht="14.4" customHeight="1" x14ac:dyDescent="0.3">
      <c r="A21" s="688" t="s">
        <v>2056</v>
      </c>
      <c r="B21" s="798">
        <v>17270</v>
      </c>
      <c r="C21" s="662">
        <v>1</v>
      </c>
      <c r="D21" s="798">
        <v>4523</v>
      </c>
      <c r="E21" s="662">
        <v>0.2618992472495657</v>
      </c>
      <c r="F21" s="798">
        <v>3102</v>
      </c>
      <c r="G21" s="678">
        <v>0.17961783439490445</v>
      </c>
      <c r="H21" s="798">
        <v>20783.36</v>
      </c>
      <c r="I21" s="662">
        <v>1</v>
      </c>
      <c r="J21" s="798">
        <v>1635.2</v>
      </c>
      <c r="K21" s="662">
        <v>7.8678327277206375E-2</v>
      </c>
      <c r="L21" s="798">
        <v>4205.54</v>
      </c>
      <c r="M21" s="678">
        <v>0.20235130412021923</v>
      </c>
      <c r="N21" s="798"/>
      <c r="O21" s="662"/>
      <c r="P21" s="798"/>
      <c r="Q21" s="662"/>
      <c r="R21" s="798"/>
      <c r="S21" s="701"/>
    </row>
    <row r="22" spans="1:19" ht="14.4" customHeight="1" x14ac:dyDescent="0.3">
      <c r="A22" s="688" t="s">
        <v>2057</v>
      </c>
      <c r="B22" s="798">
        <v>656935</v>
      </c>
      <c r="C22" s="662">
        <v>1</v>
      </c>
      <c r="D22" s="798">
        <v>563845</v>
      </c>
      <c r="E22" s="662">
        <v>0.85829648290926808</v>
      </c>
      <c r="F22" s="798">
        <v>448746</v>
      </c>
      <c r="G22" s="678">
        <v>0.68309041229345369</v>
      </c>
      <c r="H22" s="798">
        <v>634092.33000000019</v>
      </c>
      <c r="I22" s="662">
        <v>1</v>
      </c>
      <c r="J22" s="798">
        <v>481859.71000000008</v>
      </c>
      <c r="K22" s="662">
        <v>0.75992042042205421</v>
      </c>
      <c r="L22" s="798">
        <v>396313.32999999984</v>
      </c>
      <c r="M22" s="678">
        <v>0.62500886897654118</v>
      </c>
      <c r="N22" s="798"/>
      <c r="O22" s="662"/>
      <c r="P22" s="798"/>
      <c r="Q22" s="662"/>
      <c r="R22" s="798"/>
      <c r="S22" s="701"/>
    </row>
    <row r="23" spans="1:19" ht="14.4" customHeight="1" x14ac:dyDescent="0.3">
      <c r="A23" s="688" t="s">
        <v>1052</v>
      </c>
      <c r="B23" s="798">
        <v>3468721</v>
      </c>
      <c r="C23" s="662">
        <v>1</v>
      </c>
      <c r="D23" s="798">
        <v>3320041</v>
      </c>
      <c r="E23" s="662">
        <v>0.95713693894666074</v>
      </c>
      <c r="F23" s="798">
        <v>3353040</v>
      </c>
      <c r="G23" s="678">
        <v>0.96665024370654196</v>
      </c>
      <c r="H23" s="798">
        <v>1684022.87</v>
      </c>
      <c r="I23" s="662">
        <v>1</v>
      </c>
      <c r="J23" s="798">
        <v>1544483.6100000003</v>
      </c>
      <c r="K23" s="662">
        <v>0.9171393319616854</v>
      </c>
      <c r="L23" s="798">
        <v>1644852.9299999992</v>
      </c>
      <c r="M23" s="678">
        <v>0.97674025650257301</v>
      </c>
      <c r="N23" s="798">
        <v>465642.63</v>
      </c>
      <c r="O23" s="662">
        <v>1</v>
      </c>
      <c r="P23" s="798">
        <v>618166.67999999993</v>
      </c>
      <c r="Q23" s="662">
        <v>1.3275560272477629</v>
      </c>
      <c r="R23" s="798">
        <v>758659.01</v>
      </c>
      <c r="S23" s="701">
        <v>1.629273097267748</v>
      </c>
    </row>
    <row r="24" spans="1:19" ht="14.4" customHeight="1" x14ac:dyDescent="0.3">
      <c r="A24" s="688" t="s">
        <v>2058</v>
      </c>
      <c r="B24" s="798">
        <v>71680</v>
      </c>
      <c r="C24" s="662">
        <v>1</v>
      </c>
      <c r="D24" s="798">
        <v>129060</v>
      </c>
      <c r="E24" s="662">
        <v>1.8005022321428572</v>
      </c>
      <c r="F24" s="798">
        <v>123935</v>
      </c>
      <c r="G24" s="678">
        <v>1.72900390625</v>
      </c>
      <c r="H24" s="798">
        <v>78778.650000000009</v>
      </c>
      <c r="I24" s="662">
        <v>1</v>
      </c>
      <c r="J24" s="798">
        <v>129022.05</v>
      </c>
      <c r="K24" s="662">
        <v>1.6377793983522184</v>
      </c>
      <c r="L24" s="798">
        <v>69016.960000000006</v>
      </c>
      <c r="M24" s="678">
        <v>0.87608711243465076</v>
      </c>
      <c r="N24" s="798"/>
      <c r="O24" s="662"/>
      <c r="P24" s="798"/>
      <c r="Q24" s="662"/>
      <c r="R24" s="798"/>
      <c r="S24" s="701"/>
    </row>
    <row r="25" spans="1:19" ht="14.4" customHeight="1" x14ac:dyDescent="0.3">
      <c r="A25" s="688" t="s">
        <v>2059</v>
      </c>
      <c r="B25" s="798"/>
      <c r="C25" s="662"/>
      <c r="D25" s="798">
        <v>23756</v>
      </c>
      <c r="E25" s="662"/>
      <c r="F25" s="798">
        <v>14860</v>
      </c>
      <c r="G25" s="678"/>
      <c r="H25" s="798"/>
      <c r="I25" s="662"/>
      <c r="J25" s="798">
        <v>30036.13</v>
      </c>
      <c r="K25" s="662"/>
      <c r="L25" s="798">
        <v>26854.55</v>
      </c>
      <c r="M25" s="678"/>
      <c r="N25" s="798"/>
      <c r="O25" s="662"/>
      <c r="P25" s="798"/>
      <c r="Q25" s="662"/>
      <c r="R25" s="798"/>
      <c r="S25" s="701"/>
    </row>
    <row r="26" spans="1:19" ht="14.4" customHeight="1" x14ac:dyDescent="0.3">
      <c r="A26" s="688" t="s">
        <v>2060</v>
      </c>
      <c r="B26" s="798">
        <v>47214</v>
      </c>
      <c r="C26" s="662">
        <v>1</v>
      </c>
      <c r="D26" s="798">
        <v>63819</v>
      </c>
      <c r="E26" s="662">
        <v>1.3516965306900495</v>
      </c>
      <c r="F26" s="798">
        <v>49824</v>
      </c>
      <c r="G26" s="678">
        <v>1.0552802134959969</v>
      </c>
      <c r="H26" s="798">
        <v>51751.05</v>
      </c>
      <c r="I26" s="662">
        <v>1</v>
      </c>
      <c r="J26" s="798">
        <v>73211.11</v>
      </c>
      <c r="K26" s="662">
        <v>1.4146787359869992</v>
      </c>
      <c r="L26" s="798">
        <v>45092.22</v>
      </c>
      <c r="M26" s="678">
        <v>0.87132956722617216</v>
      </c>
      <c r="N26" s="798"/>
      <c r="O26" s="662"/>
      <c r="P26" s="798"/>
      <c r="Q26" s="662"/>
      <c r="R26" s="798"/>
      <c r="S26" s="701"/>
    </row>
    <row r="27" spans="1:19" ht="14.4" customHeight="1" x14ac:dyDescent="0.3">
      <c r="A27" s="688" t="s">
        <v>2061</v>
      </c>
      <c r="B27" s="798">
        <v>62361</v>
      </c>
      <c r="C27" s="662">
        <v>1</v>
      </c>
      <c r="D27" s="798">
        <v>56470</v>
      </c>
      <c r="E27" s="662">
        <v>0.90553390741008</v>
      </c>
      <c r="F27" s="798">
        <v>45269</v>
      </c>
      <c r="G27" s="678">
        <v>0.72591844261637883</v>
      </c>
      <c r="H27" s="798">
        <v>82982.89</v>
      </c>
      <c r="I27" s="662">
        <v>1</v>
      </c>
      <c r="J27" s="798">
        <v>70726.11</v>
      </c>
      <c r="K27" s="662">
        <v>0.85229750373842128</v>
      </c>
      <c r="L27" s="798">
        <v>44473.31</v>
      </c>
      <c r="M27" s="678">
        <v>0.53593349183187033</v>
      </c>
      <c r="N27" s="798"/>
      <c r="O27" s="662"/>
      <c r="P27" s="798"/>
      <c r="Q27" s="662"/>
      <c r="R27" s="798"/>
      <c r="S27" s="701"/>
    </row>
    <row r="28" spans="1:19" ht="14.4" customHeight="1" x14ac:dyDescent="0.3">
      <c r="A28" s="688" t="s">
        <v>2062</v>
      </c>
      <c r="B28" s="798">
        <v>873521</v>
      </c>
      <c r="C28" s="662">
        <v>1</v>
      </c>
      <c r="D28" s="798">
        <v>776606</v>
      </c>
      <c r="E28" s="662">
        <v>0.88905246696988394</v>
      </c>
      <c r="F28" s="798">
        <v>692335</v>
      </c>
      <c r="G28" s="678">
        <v>0.79257968612088314</v>
      </c>
      <c r="H28" s="798">
        <v>1527285.52</v>
      </c>
      <c r="I28" s="662">
        <v>1</v>
      </c>
      <c r="J28" s="798">
        <v>840576.41999999981</v>
      </c>
      <c r="K28" s="662">
        <v>0.55037280782967146</v>
      </c>
      <c r="L28" s="798">
        <v>509016.97000000009</v>
      </c>
      <c r="M28" s="678">
        <v>0.3332821291987369</v>
      </c>
      <c r="N28" s="798">
        <v>449209.69</v>
      </c>
      <c r="O28" s="662">
        <v>1</v>
      </c>
      <c r="P28" s="798"/>
      <c r="Q28" s="662"/>
      <c r="R28" s="798"/>
      <c r="S28" s="701"/>
    </row>
    <row r="29" spans="1:19" ht="14.4" customHeight="1" x14ac:dyDescent="0.3">
      <c r="A29" s="688" t="s">
        <v>2063</v>
      </c>
      <c r="B29" s="798">
        <v>20206</v>
      </c>
      <c r="C29" s="662">
        <v>1</v>
      </c>
      <c r="D29" s="798">
        <v>15225</v>
      </c>
      <c r="E29" s="662">
        <v>0.75348906265465698</v>
      </c>
      <c r="F29" s="798">
        <v>25776</v>
      </c>
      <c r="G29" s="678">
        <v>1.2756606948431159</v>
      </c>
      <c r="H29" s="798">
        <v>15372.6</v>
      </c>
      <c r="I29" s="662">
        <v>1</v>
      </c>
      <c r="J29" s="798">
        <v>15493.519999999999</v>
      </c>
      <c r="K29" s="662">
        <v>1.0078659433017185</v>
      </c>
      <c r="L29" s="798">
        <v>21111.03</v>
      </c>
      <c r="M29" s="678">
        <v>1.3732894890909799</v>
      </c>
      <c r="N29" s="798"/>
      <c r="O29" s="662"/>
      <c r="P29" s="798"/>
      <c r="Q29" s="662"/>
      <c r="R29" s="798"/>
      <c r="S29" s="701"/>
    </row>
    <row r="30" spans="1:19" ht="14.4" customHeight="1" thickBot="1" x14ac:dyDescent="0.35">
      <c r="A30" s="800" t="s">
        <v>2064</v>
      </c>
      <c r="B30" s="799">
        <v>6900</v>
      </c>
      <c r="C30" s="668">
        <v>1</v>
      </c>
      <c r="D30" s="799"/>
      <c r="E30" s="668"/>
      <c r="F30" s="799">
        <v>7036</v>
      </c>
      <c r="G30" s="679">
        <v>1.0197101449275363</v>
      </c>
      <c r="H30" s="799">
        <v>2127.4</v>
      </c>
      <c r="I30" s="668">
        <v>1</v>
      </c>
      <c r="J30" s="799"/>
      <c r="K30" s="668"/>
      <c r="L30" s="799">
        <v>2017</v>
      </c>
      <c r="M30" s="679">
        <v>0.94810566889160475</v>
      </c>
      <c r="N30" s="799"/>
      <c r="O30" s="668"/>
      <c r="P30" s="799"/>
      <c r="Q30" s="668"/>
      <c r="R30" s="799"/>
      <c r="S30" s="70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2122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313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989173.14999999991</v>
      </c>
      <c r="G3" s="212">
        <f t="shared" si="0"/>
        <v>21239232.340000011</v>
      </c>
      <c r="H3" s="212"/>
      <c r="I3" s="212"/>
      <c r="J3" s="212">
        <f t="shared" si="0"/>
        <v>909881.60999999975</v>
      </c>
      <c r="K3" s="212">
        <f t="shared" si="0"/>
        <v>19182162.979999986</v>
      </c>
      <c r="L3" s="212"/>
      <c r="M3" s="212"/>
      <c r="N3" s="212">
        <f t="shared" si="0"/>
        <v>817532.32</v>
      </c>
      <c r="O3" s="212">
        <f t="shared" si="0"/>
        <v>17284379.079999998</v>
      </c>
      <c r="P3" s="79">
        <f>IF(G3=0,0,O3/G3)</f>
        <v>0.81379490573433733</v>
      </c>
      <c r="Q3" s="213">
        <f>IF(N3=0,0,O3/N3)</f>
        <v>21.142135493799191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121</v>
      </c>
      <c r="E4" s="562" t="s">
        <v>81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6" t="s">
        <v>2065</v>
      </c>
      <c r="B6" s="737" t="s">
        <v>1866</v>
      </c>
      <c r="C6" s="737" t="s">
        <v>1867</v>
      </c>
      <c r="D6" s="737" t="s">
        <v>2016</v>
      </c>
      <c r="E6" s="737" t="s">
        <v>968</v>
      </c>
      <c r="F6" s="229">
        <v>0.4</v>
      </c>
      <c r="G6" s="229">
        <v>791.21</v>
      </c>
      <c r="H6" s="229">
        <v>1</v>
      </c>
      <c r="I6" s="229">
        <v>1978.0250000000001</v>
      </c>
      <c r="J6" s="229">
        <v>0.45</v>
      </c>
      <c r="K6" s="229">
        <v>856.2</v>
      </c>
      <c r="L6" s="229">
        <v>1.0821400133972017</v>
      </c>
      <c r="M6" s="229">
        <v>1902.6666666666667</v>
      </c>
      <c r="N6" s="229">
        <v>0.55000000000000004</v>
      </c>
      <c r="O6" s="229">
        <v>1105.3</v>
      </c>
      <c r="P6" s="742">
        <v>1.3969742546226664</v>
      </c>
      <c r="Q6" s="750">
        <v>2009.6363636363633</v>
      </c>
    </row>
    <row r="7" spans="1:17" ht="14.4" customHeight="1" x14ac:dyDescent="0.3">
      <c r="A7" s="661" t="s">
        <v>2065</v>
      </c>
      <c r="B7" s="662" t="s">
        <v>1866</v>
      </c>
      <c r="C7" s="662" t="s">
        <v>1867</v>
      </c>
      <c r="D7" s="662" t="s">
        <v>2019</v>
      </c>
      <c r="E7" s="662" t="s">
        <v>986</v>
      </c>
      <c r="F7" s="665"/>
      <c r="G7" s="665"/>
      <c r="H7" s="665"/>
      <c r="I7" s="665"/>
      <c r="J7" s="665"/>
      <c r="K7" s="665"/>
      <c r="L7" s="665"/>
      <c r="M7" s="665"/>
      <c r="N7" s="665">
        <v>0.02</v>
      </c>
      <c r="O7" s="665">
        <v>181.9</v>
      </c>
      <c r="P7" s="678"/>
      <c r="Q7" s="666">
        <v>9095</v>
      </c>
    </row>
    <row r="8" spans="1:17" ht="14.4" customHeight="1" x14ac:dyDescent="0.3">
      <c r="A8" s="661" t="s">
        <v>2065</v>
      </c>
      <c r="B8" s="662" t="s">
        <v>1866</v>
      </c>
      <c r="C8" s="662" t="s">
        <v>1867</v>
      </c>
      <c r="D8" s="662" t="s">
        <v>2020</v>
      </c>
      <c r="E8" s="662"/>
      <c r="F8" s="665">
        <v>0.2</v>
      </c>
      <c r="G8" s="665">
        <v>218.43</v>
      </c>
      <c r="H8" s="665">
        <v>1</v>
      </c>
      <c r="I8" s="665">
        <v>1092.1499999999999</v>
      </c>
      <c r="J8" s="665"/>
      <c r="K8" s="665"/>
      <c r="L8" s="665"/>
      <c r="M8" s="665"/>
      <c r="N8" s="665"/>
      <c r="O8" s="665"/>
      <c r="P8" s="678"/>
      <c r="Q8" s="666"/>
    </row>
    <row r="9" spans="1:17" ht="14.4" customHeight="1" x14ac:dyDescent="0.3">
      <c r="A9" s="661" t="s">
        <v>2065</v>
      </c>
      <c r="B9" s="662" t="s">
        <v>1866</v>
      </c>
      <c r="C9" s="662" t="s">
        <v>1867</v>
      </c>
      <c r="D9" s="662" t="s">
        <v>2021</v>
      </c>
      <c r="E9" s="662" t="s">
        <v>986</v>
      </c>
      <c r="F9" s="665">
        <v>6.6</v>
      </c>
      <c r="G9" s="665">
        <v>14416.480000000001</v>
      </c>
      <c r="H9" s="665">
        <v>1</v>
      </c>
      <c r="I9" s="665">
        <v>2184.3151515151517</v>
      </c>
      <c r="J9" s="665">
        <v>9.5</v>
      </c>
      <c r="K9" s="665">
        <v>16822.599999999999</v>
      </c>
      <c r="L9" s="665">
        <v>1.1669006581356889</v>
      </c>
      <c r="M9" s="665">
        <v>1770.8</v>
      </c>
      <c r="N9" s="665">
        <v>9.5</v>
      </c>
      <c r="O9" s="665">
        <v>16976.98</v>
      </c>
      <c r="P9" s="678">
        <v>1.1776092360964672</v>
      </c>
      <c r="Q9" s="666">
        <v>1787.0505263157895</v>
      </c>
    </row>
    <row r="10" spans="1:17" ht="14.4" customHeight="1" x14ac:dyDescent="0.3">
      <c r="A10" s="661" t="s">
        <v>2065</v>
      </c>
      <c r="B10" s="662" t="s">
        <v>1866</v>
      </c>
      <c r="C10" s="662" t="s">
        <v>1867</v>
      </c>
      <c r="D10" s="662" t="s">
        <v>2022</v>
      </c>
      <c r="E10" s="662" t="s">
        <v>972</v>
      </c>
      <c r="F10" s="665">
        <v>0.3</v>
      </c>
      <c r="G10" s="665">
        <v>283.44</v>
      </c>
      <c r="H10" s="665">
        <v>1</v>
      </c>
      <c r="I10" s="665">
        <v>944.80000000000007</v>
      </c>
      <c r="J10" s="665">
        <v>0.44999999999999996</v>
      </c>
      <c r="K10" s="665">
        <v>406.71</v>
      </c>
      <c r="L10" s="665">
        <v>1.4349068585944114</v>
      </c>
      <c r="M10" s="665">
        <v>903.80000000000007</v>
      </c>
      <c r="N10" s="665">
        <v>0.2</v>
      </c>
      <c r="O10" s="665">
        <v>180.76</v>
      </c>
      <c r="P10" s="678">
        <v>0.63773638159751622</v>
      </c>
      <c r="Q10" s="666">
        <v>903.8</v>
      </c>
    </row>
    <row r="11" spans="1:17" ht="14.4" customHeight="1" x14ac:dyDescent="0.3">
      <c r="A11" s="661" t="s">
        <v>2065</v>
      </c>
      <c r="B11" s="662" t="s">
        <v>1866</v>
      </c>
      <c r="C11" s="662" t="s">
        <v>1870</v>
      </c>
      <c r="D11" s="662" t="s">
        <v>1871</v>
      </c>
      <c r="E11" s="662"/>
      <c r="F11" s="665">
        <v>190</v>
      </c>
      <c r="G11" s="665">
        <v>3953.9</v>
      </c>
      <c r="H11" s="665">
        <v>1</v>
      </c>
      <c r="I11" s="665">
        <v>20.81</v>
      </c>
      <c r="J11" s="665"/>
      <c r="K11" s="665"/>
      <c r="L11" s="665"/>
      <c r="M11" s="665"/>
      <c r="N11" s="665"/>
      <c r="O11" s="665"/>
      <c r="P11" s="678"/>
      <c r="Q11" s="666"/>
    </row>
    <row r="12" spans="1:17" ht="14.4" customHeight="1" x14ac:dyDescent="0.3">
      <c r="A12" s="661" t="s">
        <v>2065</v>
      </c>
      <c r="B12" s="662" t="s">
        <v>1866</v>
      </c>
      <c r="C12" s="662" t="s">
        <v>1870</v>
      </c>
      <c r="D12" s="662" t="s">
        <v>1871</v>
      </c>
      <c r="E12" s="662" t="s">
        <v>1872</v>
      </c>
      <c r="F12" s="665"/>
      <c r="G12" s="665"/>
      <c r="H12" s="665"/>
      <c r="I12" s="665"/>
      <c r="J12" s="665">
        <v>660</v>
      </c>
      <c r="K12" s="665">
        <v>13734.599999999999</v>
      </c>
      <c r="L12" s="665"/>
      <c r="M12" s="665">
        <v>20.81</v>
      </c>
      <c r="N12" s="665"/>
      <c r="O12" s="665"/>
      <c r="P12" s="678"/>
      <c r="Q12" s="666"/>
    </row>
    <row r="13" spans="1:17" ht="14.4" customHeight="1" x14ac:dyDescent="0.3">
      <c r="A13" s="661" t="s">
        <v>2065</v>
      </c>
      <c r="B13" s="662" t="s">
        <v>1866</v>
      </c>
      <c r="C13" s="662" t="s">
        <v>1870</v>
      </c>
      <c r="D13" s="662" t="s">
        <v>1873</v>
      </c>
      <c r="E13" s="662"/>
      <c r="F13" s="665">
        <v>100</v>
      </c>
      <c r="G13" s="665">
        <v>200</v>
      </c>
      <c r="H13" s="665">
        <v>1</v>
      </c>
      <c r="I13" s="665">
        <v>2</v>
      </c>
      <c r="J13" s="665">
        <v>200</v>
      </c>
      <c r="K13" s="665">
        <v>422</v>
      </c>
      <c r="L13" s="665">
        <v>2.11</v>
      </c>
      <c r="M13" s="665">
        <v>2.11</v>
      </c>
      <c r="N13" s="665">
        <v>200</v>
      </c>
      <c r="O13" s="665">
        <v>534</v>
      </c>
      <c r="P13" s="678">
        <v>2.67</v>
      </c>
      <c r="Q13" s="666">
        <v>2.67</v>
      </c>
    </row>
    <row r="14" spans="1:17" ht="14.4" customHeight="1" x14ac:dyDescent="0.3">
      <c r="A14" s="661" t="s">
        <v>2065</v>
      </c>
      <c r="B14" s="662" t="s">
        <v>1866</v>
      </c>
      <c r="C14" s="662" t="s">
        <v>1870</v>
      </c>
      <c r="D14" s="662" t="s">
        <v>1873</v>
      </c>
      <c r="E14" s="662" t="s">
        <v>1874</v>
      </c>
      <c r="F14" s="665"/>
      <c r="G14" s="665"/>
      <c r="H14" s="665"/>
      <c r="I14" s="665"/>
      <c r="J14" s="665"/>
      <c r="K14" s="665"/>
      <c r="L14" s="665"/>
      <c r="M14" s="665"/>
      <c r="N14" s="665">
        <v>100</v>
      </c>
      <c r="O14" s="665">
        <v>267</v>
      </c>
      <c r="P14" s="678"/>
      <c r="Q14" s="666">
        <v>2.67</v>
      </c>
    </row>
    <row r="15" spans="1:17" ht="14.4" customHeight="1" x14ac:dyDescent="0.3">
      <c r="A15" s="661" t="s">
        <v>2065</v>
      </c>
      <c r="B15" s="662" t="s">
        <v>1866</v>
      </c>
      <c r="C15" s="662" t="s">
        <v>1870</v>
      </c>
      <c r="D15" s="662" t="s">
        <v>1875</v>
      </c>
      <c r="E15" s="662" t="s">
        <v>1876</v>
      </c>
      <c r="F15" s="665">
        <v>4830</v>
      </c>
      <c r="G15" s="665">
        <v>25629.600000000002</v>
      </c>
      <c r="H15" s="665">
        <v>1</v>
      </c>
      <c r="I15" s="665">
        <v>5.3063354037267088</v>
      </c>
      <c r="J15" s="665">
        <v>4910</v>
      </c>
      <c r="K15" s="665">
        <v>26121.200000000001</v>
      </c>
      <c r="L15" s="665">
        <v>1.0191809470299964</v>
      </c>
      <c r="M15" s="665">
        <v>5.32</v>
      </c>
      <c r="N15" s="665">
        <v>4070</v>
      </c>
      <c r="O15" s="665">
        <v>22588.5</v>
      </c>
      <c r="P15" s="678">
        <v>0.88134422698754555</v>
      </c>
      <c r="Q15" s="666">
        <v>5.55</v>
      </c>
    </row>
    <row r="16" spans="1:17" ht="14.4" customHeight="1" x14ac:dyDescent="0.3">
      <c r="A16" s="661" t="s">
        <v>2065</v>
      </c>
      <c r="B16" s="662" t="s">
        <v>1866</v>
      </c>
      <c r="C16" s="662" t="s">
        <v>1870</v>
      </c>
      <c r="D16" s="662" t="s">
        <v>1875</v>
      </c>
      <c r="E16" s="662"/>
      <c r="F16" s="665">
        <v>12470</v>
      </c>
      <c r="G16" s="665">
        <v>63597</v>
      </c>
      <c r="H16" s="665">
        <v>1</v>
      </c>
      <c r="I16" s="665">
        <v>5.0999999999999996</v>
      </c>
      <c r="J16" s="665">
        <v>19700</v>
      </c>
      <c r="K16" s="665">
        <v>104803.99999999997</v>
      </c>
      <c r="L16" s="665">
        <v>1.6479393682091918</v>
      </c>
      <c r="M16" s="665">
        <v>5.3199999999999985</v>
      </c>
      <c r="N16" s="665">
        <v>15507</v>
      </c>
      <c r="O16" s="665">
        <v>82614.75</v>
      </c>
      <c r="P16" s="678">
        <v>1.2990353318552761</v>
      </c>
      <c r="Q16" s="666">
        <v>5.3275778680595858</v>
      </c>
    </row>
    <row r="17" spans="1:17" ht="14.4" customHeight="1" x14ac:dyDescent="0.3">
      <c r="A17" s="661" t="s">
        <v>2065</v>
      </c>
      <c r="B17" s="662" t="s">
        <v>1866</v>
      </c>
      <c r="C17" s="662" t="s">
        <v>1870</v>
      </c>
      <c r="D17" s="662" t="s">
        <v>1882</v>
      </c>
      <c r="E17" s="662" t="s">
        <v>1883</v>
      </c>
      <c r="F17" s="665">
        <v>15956</v>
      </c>
      <c r="G17" s="665">
        <v>92944.66</v>
      </c>
      <c r="H17" s="665">
        <v>1</v>
      </c>
      <c r="I17" s="665">
        <v>5.8250601654550014</v>
      </c>
      <c r="J17" s="665">
        <v>16519</v>
      </c>
      <c r="K17" s="665">
        <v>96470.959999999977</v>
      </c>
      <c r="L17" s="665">
        <v>1.0379397805102517</v>
      </c>
      <c r="M17" s="665">
        <v>5.839999999999999</v>
      </c>
      <c r="N17" s="665">
        <v>16361</v>
      </c>
      <c r="O17" s="665">
        <v>98612.699999999983</v>
      </c>
      <c r="P17" s="678">
        <v>1.060982954803428</v>
      </c>
      <c r="Q17" s="666">
        <v>6.027302732106838</v>
      </c>
    </row>
    <row r="18" spans="1:17" ht="14.4" customHeight="1" x14ac:dyDescent="0.3">
      <c r="A18" s="661" t="s">
        <v>2065</v>
      </c>
      <c r="B18" s="662" t="s">
        <v>1866</v>
      </c>
      <c r="C18" s="662" t="s">
        <v>1870</v>
      </c>
      <c r="D18" s="662" t="s">
        <v>1882</v>
      </c>
      <c r="E18" s="662"/>
      <c r="F18" s="665">
        <v>90368</v>
      </c>
      <c r="G18" s="665">
        <v>501542.40000000002</v>
      </c>
      <c r="H18" s="665">
        <v>1</v>
      </c>
      <c r="I18" s="665">
        <v>5.55</v>
      </c>
      <c r="J18" s="665">
        <v>72505</v>
      </c>
      <c r="K18" s="665">
        <v>422901.2</v>
      </c>
      <c r="L18" s="665">
        <v>0.84320129265242583</v>
      </c>
      <c r="M18" s="665">
        <v>5.8327177436038893</v>
      </c>
      <c r="N18" s="665">
        <v>59506</v>
      </c>
      <c r="O18" s="665">
        <v>362314.29000000004</v>
      </c>
      <c r="P18" s="678">
        <v>0.72240012010948629</v>
      </c>
      <c r="Q18" s="666">
        <v>6.0887018115820259</v>
      </c>
    </row>
    <row r="19" spans="1:17" ht="14.4" customHeight="1" x14ac:dyDescent="0.3">
      <c r="A19" s="661" t="s">
        <v>2065</v>
      </c>
      <c r="B19" s="662" t="s">
        <v>1866</v>
      </c>
      <c r="C19" s="662" t="s">
        <v>1870</v>
      </c>
      <c r="D19" s="662" t="s">
        <v>1887</v>
      </c>
      <c r="E19" s="662"/>
      <c r="F19" s="665">
        <v>450</v>
      </c>
      <c r="G19" s="665">
        <v>3550.5</v>
      </c>
      <c r="H19" s="665">
        <v>1</v>
      </c>
      <c r="I19" s="665">
        <v>7.89</v>
      </c>
      <c r="J19" s="665">
        <v>60</v>
      </c>
      <c r="K19" s="665">
        <v>483</v>
      </c>
      <c r="L19" s="665">
        <v>0.13603717786227293</v>
      </c>
      <c r="M19" s="665">
        <v>8.0500000000000007</v>
      </c>
      <c r="N19" s="665">
        <v>450</v>
      </c>
      <c r="O19" s="665">
        <v>4135.5</v>
      </c>
      <c r="P19" s="678">
        <v>1.164765525982256</v>
      </c>
      <c r="Q19" s="666">
        <v>9.19</v>
      </c>
    </row>
    <row r="20" spans="1:17" ht="14.4" customHeight="1" x14ac:dyDescent="0.3">
      <c r="A20" s="661" t="s">
        <v>2065</v>
      </c>
      <c r="B20" s="662" t="s">
        <v>1866</v>
      </c>
      <c r="C20" s="662" t="s">
        <v>1870</v>
      </c>
      <c r="D20" s="662" t="s">
        <v>1889</v>
      </c>
      <c r="E20" s="662" t="s">
        <v>1890</v>
      </c>
      <c r="F20" s="665"/>
      <c r="G20" s="665"/>
      <c r="H20" s="665"/>
      <c r="I20" s="665"/>
      <c r="J20" s="665"/>
      <c r="K20" s="665"/>
      <c r="L20" s="665"/>
      <c r="M20" s="665"/>
      <c r="N20" s="665">
        <v>140</v>
      </c>
      <c r="O20" s="665">
        <v>1440.6</v>
      </c>
      <c r="P20" s="678"/>
      <c r="Q20" s="666">
        <v>10.29</v>
      </c>
    </row>
    <row r="21" spans="1:17" ht="14.4" customHeight="1" x14ac:dyDescent="0.3">
      <c r="A21" s="661" t="s">
        <v>2065</v>
      </c>
      <c r="B21" s="662" t="s">
        <v>1866</v>
      </c>
      <c r="C21" s="662" t="s">
        <v>1870</v>
      </c>
      <c r="D21" s="662" t="s">
        <v>1891</v>
      </c>
      <c r="E21" s="662"/>
      <c r="F21" s="665"/>
      <c r="G21" s="665"/>
      <c r="H21" s="665"/>
      <c r="I21" s="665"/>
      <c r="J21" s="665">
        <v>772</v>
      </c>
      <c r="K21" s="665">
        <v>14521.32</v>
      </c>
      <c r="L21" s="665"/>
      <c r="M21" s="665">
        <v>18.809999999999999</v>
      </c>
      <c r="N21" s="665">
        <v>1450</v>
      </c>
      <c r="O21" s="665">
        <v>28449</v>
      </c>
      <c r="P21" s="678"/>
      <c r="Q21" s="666">
        <v>19.62</v>
      </c>
    </row>
    <row r="22" spans="1:17" ht="14.4" customHeight="1" x14ac:dyDescent="0.3">
      <c r="A22" s="661" t="s">
        <v>2065</v>
      </c>
      <c r="B22" s="662" t="s">
        <v>1866</v>
      </c>
      <c r="C22" s="662" t="s">
        <v>1870</v>
      </c>
      <c r="D22" s="662" t="s">
        <v>1897</v>
      </c>
      <c r="E22" s="662"/>
      <c r="F22" s="665">
        <v>509</v>
      </c>
      <c r="G22" s="665">
        <v>9732.08</v>
      </c>
      <c r="H22" s="665">
        <v>1</v>
      </c>
      <c r="I22" s="665">
        <v>19.12</v>
      </c>
      <c r="J22" s="665">
        <v>490</v>
      </c>
      <c r="K22" s="665">
        <v>9770.6</v>
      </c>
      <c r="L22" s="665">
        <v>1.0039580439125038</v>
      </c>
      <c r="M22" s="665">
        <v>19.940000000000001</v>
      </c>
      <c r="N22" s="665">
        <v>1110</v>
      </c>
      <c r="O22" s="665">
        <v>22621.800000000003</v>
      </c>
      <c r="P22" s="678">
        <v>2.324456847868082</v>
      </c>
      <c r="Q22" s="666">
        <v>20.380000000000003</v>
      </c>
    </row>
    <row r="23" spans="1:17" ht="14.4" customHeight="1" x14ac:dyDescent="0.3">
      <c r="A23" s="661" t="s">
        <v>2065</v>
      </c>
      <c r="B23" s="662" t="s">
        <v>1866</v>
      </c>
      <c r="C23" s="662" t="s">
        <v>1870</v>
      </c>
      <c r="D23" s="662" t="s">
        <v>1897</v>
      </c>
      <c r="E23" s="662" t="s">
        <v>1898</v>
      </c>
      <c r="F23" s="665">
        <v>540</v>
      </c>
      <c r="G23" s="665">
        <v>10324.799999999999</v>
      </c>
      <c r="H23" s="665">
        <v>1</v>
      </c>
      <c r="I23" s="665">
        <v>19.119999999999997</v>
      </c>
      <c r="J23" s="665">
        <v>600</v>
      </c>
      <c r="K23" s="665">
        <v>11964</v>
      </c>
      <c r="L23" s="665">
        <v>1.1587633658763368</v>
      </c>
      <c r="M23" s="665">
        <v>19.940000000000001</v>
      </c>
      <c r="N23" s="665"/>
      <c r="O23" s="665"/>
      <c r="P23" s="678"/>
      <c r="Q23" s="666"/>
    </row>
    <row r="24" spans="1:17" ht="14.4" customHeight="1" x14ac:dyDescent="0.3">
      <c r="A24" s="661" t="s">
        <v>2065</v>
      </c>
      <c r="B24" s="662" t="s">
        <v>1866</v>
      </c>
      <c r="C24" s="662" t="s">
        <v>1870</v>
      </c>
      <c r="D24" s="662" t="s">
        <v>1901</v>
      </c>
      <c r="E24" s="662" t="s">
        <v>2066</v>
      </c>
      <c r="F24" s="665"/>
      <c r="G24" s="665"/>
      <c r="H24" s="665"/>
      <c r="I24" s="665"/>
      <c r="J24" s="665">
        <v>4.2</v>
      </c>
      <c r="K24" s="665">
        <v>18568.490000000002</v>
      </c>
      <c r="L24" s="665"/>
      <c r="M24" s="665">
        <v>4421.0690476190475</v>
      </c>
      <c r="N24" s="665"/>
      <c r="O24" s="665"/>
      <c r="P24" s="678"/>
      <c r="Q24" s="666"/>
    </row>
    <row r="25" spans="1:17" ht="14.4" customHeight="1" x14ac:dyDescent="0.3">
      <c r="A25" s="661" t="s">
        <v>2065</v>
      </c>
      <c r="B25" s="662" t="s">
        <v>1866</v>
      </c>
      <c r="C25" s="662" t="s">
        <v>1870</v>
      </c>
      <c r="D25" s="662" t="s">
        <v>1902</v>
      </c>
      <c r="E25" s="662" t="s">
        <v>1903</v>
      </c>
      <c r="F25" s="665">
        <v>13</v>
      </c>
      <c r="G25" s="665">
        <v>28516.54</v>
      </c>
      <c r="H25" s="665">
        <v>1</v>
      </c>
      <c r="I25" s="665">
        <v>2193.58</v>
      </c>
      <c r="J25" s="665">
        <v>18</v>
      </c>
      <c r="K25" s="665">
        <v>39484.44</v>
      </c>
      <c r="L25" s="665">
        <v>1.3846153846153846</v>
      </c>
      <c r="M25" s="665">
        <v>2193.58</v>
      </c>
      <c r="N25" s="665">
        <v>18</v>
      </c>
      <c r="O25" s="665">
        <v>38953.440000000002</v>
      </c>
      <c r="P25" s="678">
        <v>1.3659946122495927</v>
      </c>
      <c r="Q25" s="666">
        <v>2164.08</v>
      </c>
    </row>
    <row r="26" spans="1:17" ht="14.4" customHeight="1" x14ac:dyDescent="0.3">
      <c r="A26" s="661" t="s">
        <v>2065</v>
      </c>
      <c r="B26" s="662" t="s">
        <v>1866</v>
      </c>
      <c r="C26" s="662" t="s">
        <v>1870</v>
      </c>
      <c r="D26" s="662" t="s">
        <v>1902</v>
      </c>
      <c r="E26" s="662"/>
      <c r="F26" s="665">
        <v>40</v>
      </c>
      <c r="G26" s="665">
        <v>87760.900000000009</v>
      </c>
      <c r="H26" s="665">
        <v>1</v>
      </c>
      <c r="I26" s="665">
        <v>2194.0225</v>
      </c>
      <c r="J26" s="665">
        <v>76</v>
      </c>
      <c r="K26" s="665">
        <v>166712.07999999993</v>
      </c>
      <c r="L26" s="665">
        <v>1.8996167997365558</v>
      </c>
      <c r="M26" s="665">
        <v>2193.579999999999</v>
      </c>
      <c r="N26" s="665">
        <v>59</v>
      </c>
      <c r="O26" s="665">
        <v>127665.76000000004</v>
      </c>
      <c r="P26" s="678">
        <v>1.4546997580927272</v>
      </c>
      <c r="Q26" s="666">
        <v>2163.8264406779667</v>
      </c>
    </row>
    <row r="27" spans="1:17" ht="14.4" customHeight="1" x14ac:dyDescent="0.3">
      <c r="A27" s="661" t="s">
        <v>2065</v>
      </c>
      <c r="B27" s="662" t="s">
        <v>1866</v>
      </c>
      <c r="C27" s="662" t="s">
        <v>1870</v>
      </c>
      <c r="D27" s="662" t="s">
        <v>1906</v>
      </c>
      <c r="E27" s="662" t="s">
        <v>1907</v>
      </c>
      <c r="F27" s="665"/>
      <c r="G27" s="665"/>
      <c r="H27" s="665"/>
      <c r="I27" s="665"/>
      <c r="J27" s="665">
        <v>1525</v>
      </c>
      <c r="K27" s="665">
        <v>5215.5</v>
      </c>
      <c r="L27" s="665"/>
      <c r="M27" s="665">
        <v>3.42</v>
      </c>
      <c r="N27" s="665">
        <v>2164</v>
      </c>
      <c r="O27" s="665">
        <v>8836.25</v>
      </c>
      <c r="P27" s="678"/>
      <c r="Q27" s="666">
        <v>4.0832948243992604</v>
      </c>
    </row>
    <row r="28" spans="1:17" ht="14.4" customHeight="1" x14ac:dyDescent="0.3">
      <c r="A28" s="661" t="s">
        <v>2065</v>
      </c>
      <c r="B28" s="662" t="s">
        <v>1866</v>
      </c>
      <c r="C28" s="662" t="s">
        <v>1870</v>
      </c>
      <c r="D28" s="662" t="s">
        <v>1906</v>
      </c>
      <c r="E28" s="662"/>
      <c r="F28" s="665">
        <v>3807</v>
      </c>
      <c r="G28" s="665">
        <v>12410.820000000002</v>
      </c>
      <c r="H28" s="665">
        <v>1</v>
      </c>
      <c r="I28" s="665">
        <v>3.2600000000000002</v>
      </c>
      <c r="J28" s="665">
        <v>1652</v>
      </c>
      <c r="K28" s="665">
        <v>5649.84</v>
      </c>
      <c r="L28" s="665">
        <v>0.45523502878939504</v>
      </c>
      <c r="M28" s="665">
        <v>3.42</v>
      </c>
      <c r="N28" s="665">
        <v>1471</v>
      </c>
      <c r="O28" s="665">
        <v>5519.96</v>
      </c>
      <c r="P28" s="678">
        <v>0.44476996685150533</v>
      </c>
      <c r="Q28" s="666">
        <v>3.7525220938137323</v>
      </c>
    </row>
    <row r="29" spans="1:17" ht="14.4" customHeight="1" x14ac:dyDescent="0.3">
      <c r="A29" s="661" t="s">
        <v>2065</v>
      </c>
      <c r="B29" s="662" t="s">
        <v>1866</v>
      </c>
      <c r="C29" s="662" t="s">
        <v>1870</v>
      </c>
      <c r="D29" s="662" t="s">
        <v>2023</v>
      </c>
      <c r="E29" s="662" t="s">
        <v>2024</v>
      </c>
      <c r="F29" s="665"/>
      <c r="G29" s="665"/>
      <c r="H29" s="665"/>
      <c r="I29" s="665"/>
      <c r="J29" s="665">
        <v>2997</v>
      </c>
      <c r="K29" s="665">
        <v>100549.35</v>
      </c>
      <c r="L29" s="665"/>
      <c r="M29" s="665">
        <v>33.550000000000004</v>
      </c>
      <c r="N29" s="665">
        <v>1484</v>
      </c>
      <c r="O29" s="665">
        <v>49001.679999999993</v>
      </c>
      <c r="P29" s="678"/>
      <c r="Q29" s="666">
        <v>33.019999999999996</v>
      </c>
    </row>
    <row r="30" spans="1:17" ht="14.4" customHeight="1" x14ac:dyDescent="0.3">
      <c r="A30" s="661" t="s">
        <v>2065</v>
      </c>
      <c r="B30" s="662" t="s">
        <v>1866</v>
      </c>
      <c r="C30" s="662" t="s">
        <v>1870</v>
      </c>
      <c r="D30" s="662" t="s">
        <v>2023</v>
      </c>
      <c r="E30" s="662"/>
      <c r="F30" s="665">
        <v>7910</v>
      </c>
      <c r="G30" s="665">
        <v>263403</v>
      </c>
      <c r="H30" s="665">
        <v>1</v>
      </c>
      <c r="I30" s="665">
        <v>33.299999999999997</v>
      </c>
      <c r="J30" s="665">
        <v>5170</v>
      </c>
      <c r="K30" s="665">
        <v>173453.49999999997</v>
      </c>
      <c r="L30" s="665">
        <v>0.65850996381969817</v>
      </c>
      <c r="M30" s="665">
        <v>33.549999999999997</v>
      </c>
      <c r="N30" s="665">
        <v>4406</v>
      </c>
      <c r="O30" s="665">
        <v>145451.01</v>
      </c>
      <c r="P30" s="678">
        <v>0.55219951936766098</v>
      </c>
      <c r="Q30" s="666">
        <v>33.012031320926013</v>
      </c>
    </row>
    <row r="31" spans="1:17" ht="14.4" customHeight="1" x14ac:dyDescent="0.3">
      <c r="A31" s="661" t="s">
        <v>2065</v>
      </c>
      <c r="B31" s="662" t="s">
        <v>1866</v>
      </c>
      <c r="C31" s="662" t="s">
        <v>1870</v>
      </c>
      <c r="D31" s="662" t="s">
        <v>1914</v>
      </c>
      <c r="E31" s="662" t="s">
        <v>1915</v>
      </c>
      <c r="F31" s="665"/>
      <c r="G31" s="665"/>
      <c r="H31" s="665"/>
      <c r="I31" s="665"/>
      <c r="J31" s="665">
        <v>111</v>
      </c>
      <c r="K31" s="665">
        <v>18702.39</v>
      </c>
      <c r="L31" s="665"/>
      <c r="M31" s="665">
        <v>168.48999999999998</v>
      </c>
      <c r="N31" s="665"/>
      <c r="O31" s="665"/>
      <c r="P31" s="678"/>
      <c r="Q31" s="666"/>
    </row>
    <row r="32" spans="1:17" ht="14.4" customHeight="1" x14ac:dyDescent="0.3">
      <c r="A32" s="661" t="s">
        <v>2065</v>
      </c>
      <c r="B32" s="662" t="s">
        <v>1866</v>
      </c>
      <c r="C32" s="662" t="s">
        <v>1870</v>
      </c>
      <c r="D32" s="662" t="s">
        <v>1914</v>
      </c>
      <c r="E32" s="662"/>
      <c r="F32" s="665">
        <v>185</v>
      </c>
      <c r="G32" s="665">
        <v>29344.7</v>
      </c>
      <c r="H32" s="665">
        <v>1</v>
      </c>
      <c r="I32" s="665">
        <v>158.62</v>
      </c>
      <c r="J32" s="665"/>
      <c r="K32" s="665"/>
      <c r="L32" s="665"/>
      <c r="M32" s="665"/>
      <c r="N32" s="665"/>
      <c r="O32" s="665"/>
      <c r="P32" s="678"/>
      <c r="Q32" s="666"/>
    </row>
    <row r="33" spans="1:17" ht="14.4" customHeight="1" x14ac:dyDescent="0.3">
      <c r="A33" s="661" t="s">
        <v>2065</v>
      </c>
      <c r="B33" s="662" t="s">
        <v>1866</v>
      </c>
      <c r="C33" s="662" t="s">
        <v>1870</v>
      </c>
      <c r="D33" s="662" t="s">
        <v>1916</v>
      </c>
      <c r="E33" s="662"/>
      <c r="F33" s="665">
        <v>100</v>
      </c>
      <c r="G33" s="665">
        <v>1934</v>
      </c>
      <c r="H33" s="665">
        <v>1</v>
      </c>
      <c r="I33" s="665">
        <v>19.34</v>
      </c>
      <c r="J33" s="665"/>
      <c r="K33" s="665"/>
      <c r="L33" s="665"/>
      <c r="M33" s="665"/>
      <c r="N33" s="665"/>
      <c r="O33" s="665"/>
      <c r="P33" s="678"/>
      <c r="Q33" s="666"/>
    </row>
    <row r="34" spans="1:17" ht="14.4" customHeight="1" x14ac:dyDescent="0.3">
      <c r="A34" s="661" t="s">
        <v>2065</v>
      </c>
      <c r="B34" s="662" t="s">
        <v>1866</v>
      </c>
      <c r="C34" s="662" t="s">
        <v>2029</v>
      </c>
      <c r="D34" s="662" t="s">
        <v>2030</v>
      </c>
      <c r="E34" s="662" t="s">
        <v>2031</v>
      </c>
      <c r="F34" s="665">
        <v>13</v>
      </c>
      <c r="G34" s="665">
        <v>11496.16</v>
      </c>
      <c r="H34" s="665">
        <v>1</v>
      </c>
      <c r="I34" s="665">
        <v>884.31999999999994</v>
      </c>
      <c r="J34" s="665">
        <v>10</v>
      </c>
      <c r="K34" s="665">
        <v>8843.1999999999989</v>
      </c>
      <c r="L34" s="665">
        <v>0.76923076923076916</v>
      </c>
      <c r="M34" s="665">
        <v>884.31999999999994</v>
      </c>
      <c r="N34" s="665"/>
      <c r="O34" s="665"/>
      <c r="P34" s="678"/>
      <c r="Q34" s="666"/>
    </row>
    <row r="35" spans="1:17" ht="14.4" customHeight="1" x14ac:dyDescent="0.3">
      <c r="A35" s="661" t="s">
        <v>2065</v>
      </c>
      <c r="B35" s="662" t="s">
        <v>1866</v>
      </c>
      <c r="C35" s="662" t="s">
        <v>2029</v>
      </c>
      <c r="D35" s="662" t="s">
        <v>2030</v>
      </c>
      <c r="E35" s="662" t="s">
        <v>2032</v>
      </c>
      <c r="F35" s="665">
        <v>1</v>
      </c>
      <c r="G35" s="665">
        <v>884.32</v>
      </c>
      <c r="H35" s="665">
        <v>1</v>
      </c>
      <c r="I35" s="665">
        <v>884.32</v>
      </c>
      <c r="J35" s="665"/>
      <c r="K35" s="665"/>
      <c r="L35" s="665"/>
      <c r="M35" s="665"/>
      <c r="N35" s="665"/>
      <c r="O35" s="665"/>
      <c r="P35" s="678"/>
      <c r="Q35" s="666"/>
    </row>
    <row r="36" spans="1:17" ht="14.4" customHeight="1" x14ac:dyDescent="0.3">
      <c r="A36" s="661" t="s">
        <v>2065</v>
      </c>
      <c r="B36" s="662" t="s">
        <v>1866</v>
      </c>
      <c r="C36" s="662" t="s">
        <v>1924</v>
      </c>
      <c r="D36" s="662" t="s">
        <v>1927</v>
      </c>
      <c r="E36" s="662" t="s">
        <v>1928</v>
      </c>
      <c r="F36" s="665">
        <v>19</v>
      </c>
      <c r="G36" s="665">
        <v>8034</v>
      </c>
      <c r="H36" s="665">
        <v>1</v>
      </c>
      <c r="I36" s="665">
        <v>422.84210526315792</v>
      </c>
      <c r="J36" s="665">
        <v>13</v>
      </c>
      <c r="K36" s="665">
        <v>5512</v>
      </c>
      <c r="L36" s="665">
        <v>0.68608414239482196</v>
      </c>
      <c r="M36" s="665">
        <v>424</v>
      </c>
      <c r="N36" s="665">
        <v>13</v>
      </c>
      <c r="O36" s="665">
        <v>5759</v>
      </c>
      <c r="P36" s="678">
        <v>0.71682847896440127</v>
      </c>
      <c r="Q36" s="666">
        <v>443</v>
      </c>
    </row>
    <row r="37" spans="1:17" ht="14.4" customHeight="1" x14ac:dyDescent="0.3">
      <c r="A37" s="661" t="s">
        <v>2065</v>
      </c>
      <c r="B37" s="662" t="s">
        <v>1866</v>
      </c>
      <c r="C37" s="662" t="s">
        <v>1924</v>
      </c>
      <c r="D37" s="662" t="s">
        <v>1929</v>
      </c>
      <c r="E37" s="662" t="s">
        <v>1930</v>
      </c>
      <c r="F37" s="665"/>
      <c r="G37" s="665"/>
      <c r="H37" s="665"/>
      <c r="I37" s="665"/>
      <c r="J37" s="665">
        <v>1</v>
      </c>
      <c r="K37" s="665">
        <v>165</v>
      </c>
      <c r="L37" s="665"/>
      <c r="M37" s="665">
        <v>165</v>
      </c>
      <c r="N37" s="665">
        <v>1</v>
      </c>
      <c r="O37" s="665">
        <v>177</v>
      </c>
      <c r="P37" s="678"/>
      <c r="Q37" s="666">
        <v>177</v>
      </c>
    </row>
    <row r="38" spans="1:17" ht="14.4" customHeight="1" x14ac:dyDescent="0.3">
      <c r="A38" s="661" t="s">
        <v>2065</v>
      </c>
      <c r="B38" s="662" t="s">
        <v>1866</v>
      </c>
      <c r="C38" s="662" t="s">
        <v>1924</v>
      </c>
      <c r="D38" s="662" t="s">
        <v>1933</v>
      </c>
      <c r="E38" s="662" t="s">
        <v>1934</v>
      </c>
      <c r="F38" s="665">
        <v>1</v>
      </c>
      <c r="G38" s="665">
        <v>302</v>
      </c>
      <c r="H38" s="665">
        <v>1</v>
      </c>
      <c r="I38" s="665">
        <v>302</v>
      </c>
      <c r="J38" s="665">
        <v>3</v>
      </c>
      <c r="K38" s="665">
        <v>906</v>
      </c>
      <c r="L38" s="665">
        <v>3</v>
      </c>
      <c r="M38" s="665">
        <v>302</v>
      </c>
      <c r="N38" s="665"/>
      <c r="O38" s="665"/>
      <c r="P38" s="678"/>
      <c r="Q38" s="666"/>
    </row>
    <row r="39" spans="1:17" ht="14.4" customHeight="1" x14ac:dyDescent="0.3">
      <c r="A39" s="661" t="s">
        <v>2065</v>
      </c>
      <c r="B39" s="662" t="s">
        <v>1866</v>
      </c>
      <c r="C39" s="662" t="s">
        <v>1924</v>
      </c>
      <c r="D39" s="662" t="s">
        <v>1935</v>
      </c>
      <c r="E39" s="662" t="s">
        <v>1936</v>
      </c>
      <c r="F39" s="665">
        <v>1</v>
      </c>
      <c r="G39" s="665">
        <v>1376</v>
      </c>
      <c r="H39" s="665">
        <v>1</v>
      </c>
      <c r="I39" s="665">
        <v>1376</v>
      </c>
      <c r="J39" s="665"/>
      <c r="K39" s="665"/>
      <c r="L39" s="665"/>
      <c r="M39" s="665"/>
      <c r="N39" s="665">
        <v>1</v>
      </c>
      <c r="O39" s="665">
        <v>1422</v>
      </c>
      <c r="P39" s="678">
        <v>1.0334302325581395</v>
      </c>
      <c r="Q39" s="666">
        <v>1422</v>
      </c>
    </row>
    <row r="40" spans="1:17" ht="14.4" customHeight="1" x14ac:dyDescent="0.3">
      <c r="A40" s="661" t="s">
        <v>2065</v>
      </c>
      <c r="B40" s="662" t="s">
        <v>1866</v>
      </c>
      <c r="C40" s="662" t="s">
        <v>1924</v>
      </c>
      <c r="D40" s="662" t="s">
        <v>1938</v>
      </c>
      <c r="E40" s="662" t="s">
        <v>1939</v>
      </c>
      <c r="F40" s="665">
        <v>1</v>
      </c>
      <c r="G40" s="665">
        <v>1965</v>
      </c>
      <c r="H40" s="665">
        <v>1</v>
      </c>
      <c r="I40" s="665">
        <v>1965</v>
      </c>
      <c r="J40" s="665">
        <v>2</v>
      </c>
      <c r="K40" s="665">
        <v>3950</v>
      </c>
      <c r="L40" s="665">
        <v>2.0101781170483459</v>
      </c>
      <c r="M40" s="665">
        <v>1975</v>
      </c>
      <c r="N40" s="665">
        <v>3</v>
      </c>
      <c r="O40" s="665">
        <v>6114</v>
      </c>
      <c r="P40" s="678">
        <v>3.1114503816793895</v>
      </c>
      <c r="Q40" s="666">
        <v>2038</v>
      </c>
    </row>
    <row r="41" spans="1:17" ht="14.4" customHeight="1" x14ac:dyDescent="0.3">
      <c r="A41" s="661" t="s">
        <v>2065</v>
      </c>
      <c r="B41" s="662" t="s">
        <v>1866</v>
      </c>
      <c r="C41" s="662" t="s">
        <v>1924</v>
      </c>
      <c r="D41" s="662" t="s">
        <v>1942</v>
      </c>
      <c r="E41" s="662" t="s">
        <v>1943</v>
      </c>
      <c r="F41" s="665"/>
      <c r="G41" s="665"/>
      <c r="H41" s="665"/>
      <c r="I41" s="665"/>
      <c r="J41" s="665">
        <v>1</v>
      </c>
      <c r="K41" s="665">
        <v>643</v>
      </c>
      <c r="L41" s="665"/>
      <c r="M41" s="665">
        <v>643</v>
      </c>
      <c r="N41" s="665"/>
      <c r="O41" s="665"/>
      <c r="P41" s="678"/>
      <c r="Q41" s="666"/>
    </row>
    <row r="42" spans="1:17" ht="14.4" customHeight="1" x14ac:dyDescent="0.3">
      <c r="A42" s="661" t="s">
        <v>2065</v>
      </c>
      <c r="B42" s="662" t="s">
        <v>1866</v>
      </c>
      <c r="C42" s="662" t="s">
        <v>1924</v>
      </c>
      <c r="D42" s="662" t="s">
        <v>1948</v>
      </c>
      <c r="E42" s="662" t="s">
        <v>1949</v>
      </c>
      <c r="F42" s="665"/>
      <c r="G42" s="665"/>
      <c r="H42" s="665"/>
      <c r="I42" s="665"/>
      <c r="J42" s="665"/>
      <c r="K42" s="665"/>
      <c r="L42" s="665"/>
      <c r="M42" s="665"/>
      <c r="N42" s="665">
        <v>1</v>
      </c>
      <c r="O42" s="665">
        <v>1912</v>
      </c>
      <c r="P42" s="678"/>
      <c r="Q42" s="666">
        <v>1912</v>
      </c>
    </row>
    <row r="43" spans="1:17" ht="14.4" customHeight="1" x14ac:dyDescent="0.3">
      <c r="A43" s="661" t="s">
        <v>2065</v>
      </c>
      <c r="B43" s="662" t="s">
        <v>1866</v>
      </c>
      <c r="C43" s="662" t="s">
        <v>1924</v>
      </c>
      <c r="D43" s="662" t="s">
        <v>1950</v>
      </c>
      <c r="E43" s="662" t="s">
        <v>1951</v>
      </c>
      <c r="F43" s="665"/>
      <c r="G43" s="665"/>
      <c r="H43" s="665"/>
      <c r="I43" s="665"/>
      <c r="J43" s="665">
        <v>1</v>
      </c>
      <c r="K43" s="665">
        <v>1208</v>
      </c>
      <c r="L43" s="665"/>
      <c r="M43" s="665">
        <v>1208</v>
      </c>
      <c r="N43" s="665"/>
      <c r="O43" s="665"/>
      <c r="P43" s="678"/>
      <c r="Q43" s="666"/>
    </row>
    <row r="44" spans="1:17" ht="14.4" customHeight="1" x14ac:dyDescent="0.3">
      <c r="A44" s="661" t="s">
        <v>2065</v>
      </c>
      <c r="B44" s="662" t="s">
        <v>1866</v>
      </c>
      <c r="C44" s="662" t="s">
        <v>1924</v>
      </c>
      <c r="D44" s="662" t="s">
        <v>1952</v>
      </c>
      <c r="E44" s="662" t="s">
        <v>1953</v>
      </c>
      <c r="F44" s="665">
        <v>2</v>
      </c>
      <c r="G44" s="665">
        <v>2344</v>
      </c>
      <c r="H44" s="665">
        <v>1</v>
      </c>
      <c r="I44" s="665">
        <v>1172</v>
      </c>
      <c r="J44" s="665">
        <v>2</v>
      </c>
      <c r="K44" s="665">
        <v>2354</v>
      </c>
      <c r="L44" s="665">
        <v>1.0042662116040955</v>
      </c>
      <c r="M44" s="665">
        <v>1177</v>
      </c>
      <c r="N44" s="665"/>
      <c r="O44" s="665"/>
      <c r="P44" s="678"/>
      <c r="Q44" s="666"/>
    </row>
    <row r="45" spans="1:17" ht="14.4" customHeight="1" x14ac:dyDescent="0.3">
      <c r="A45" s="661" t="s">
        <v>2065</v>
      </c>
      <c r="B45" s="662" t="s">
        <v>1866</v>
      </c>
      <c r="C45" s="662" t="s">
        <v>1924</v>
      </c>
      <c r="D45" s="662" t="s">
        <v>1956</v>
      </c>
      <c r="E45" s="662" t="s">
        <v>1957</v>
      </c>
      <c r="F45" s="665">
        <v>53</v>
      </c>
      <c r="G45" s="665">
        <v>34791</v>
      </c>
      <c r="H45" s="665">
        <v>1</v>
      </c>
      <c r="I45" s="665">
        <v>656.43396226415098</v>
      </c>
      <c r="J45" s="665">
        <v>93</v>
      </c>
      <c r="K45" s="665">
        <v>61194</v>
      </c>
      <c r="L45" s="665">
        <v>1.7589031646115374</v>
      </c>
      <c r="M45" s="665">
        <v>658</v>
      </c>
      <c r="N45" s="665">
        <v>74</v>
      </c>
      <c r="O45" s="665">
        <v>50394</v>
      </c>
      <c r="P45" s="678">
        <v>1.448478054669311</v>
      </c>
      <c r="Q45" s="666">
        <v>681</v>
      </c>
    </row>
    <row r="46" spans="1:17" ht="14.4" customHeight="1" x14ac:dyDescent="0.3">
      <c r="A46" s="661" t="s">
        <v>2065</v>
      </c>
      <c r="B46" s="662" t="s">
        <v>1866</v>
      </c>
      <c r="C46" s="662" t="s">
        <v>1924</v>
      </c>
      <c r="D46" s="662" t="s">
        <v>1958</v>
      </c>
      <c r="E46" s="662" t="s">
        <v>1959</v>
      </c>
      <c r="F46" s="665">
        <v>1</v>
      </c>
      <c r="G46" s="665">
        <v>688</v>
      </c>
      <c r="H46" s="665">
        <v>1</v>
      </c>
      <c r="I46" s="665">
        <v>688</v>
      </c>
      <c r="J46" s="665"/>
      <c r="K46" s="665"/>
      <c r="L46" s="665"/>
      <c r="M46" s="665"/>
      <c r="N46" s="665"/>
      <c r="O46" s="665"/>
      <c r="P46" s="678"/>
      <c r="Q46" s="666"/>
    </row>
    <row r="47" spans="1:17" ht="14.4" customHeight="1" x14ac:dyDescent="0.3">
      <c r="A47" s="661" t="s">
        <v>2065</v>
      </c>
      <c r="B47" s="662" t="s">
        <v>1866</v>
      </c>
      <c r="C47" s="662" t="s">
        <v>1924</v>
      </c>
      <c r="D47" s="662" t="s">
        <v>1960</v>
      </c>
      <c r="E47" s="662" t="s">
        <v>1961</v>
      </c>
      <c r="F47" s="665"/>
      <c r="G47" s="665"/>
      <c r="H47" s="665"/>
      <c r="I47" s="665"/>
      <c r="J47" s="665">
        <v>1</v>
      </c>
      <c r="K47" s="665">
        <v>2543</v>
      </c>
      <c r="L47" s="665"/>
      <c r="M47" s="665">
        <v>2543</v>
      </c>
      <c r="N47" s="665">
        <v>2</v>
      </c>
      <c r="O47" s="665">
        <v>5274</v>
      </c>
      <c r="P47" s="678"/>
      <c r="Q47" s="666">
        <v>2637</v>
      </c>
    </row>
    <row r="48" spans="1:17" ht="14.4" customHeight="1" x14ac:dyDescent="0.3">
      <c r="A48" s="661" t="s">
        <v>2065</v>
      </c>
      <c r="B48" s="662" t="s">
        <v>1866</v>
      </c>
      <c r="C48" s="662" t="s">
        <v>1924</v>
      </c>
      <c r="D48" s="662" t="s">
        <v>1962</v>
      </c>
      <c r="E48" s="662" t="s">
        <v>1963</v>
      </c>
      <c r="F48" s="665">
        <v>300</v>
      </c>
      <c r="G48" s="665">
        <v>527556</v>
      </c>
      <c r="H48" s="665">
        <v>1</v>
      </c>
      <c r="I48" s="665">
        <v>1758.52</v>
      </c>
      <c r="J48" s="665">
        <v>331</v>
      </c>
      <c r="K48" s="665">
        <v>583222</v>
      </c>
      <c r="L48" s="665">
        <v>1.105516760306015</v>
      </c>
      <c r="M48" s="665">
        <v>1762</v>
      </c>
      <c r="N48" s="665">
        <v>350</v>
      </c>
      <c r="O48" s="665">
        <v>638750</v>
      </c>
      <c r="P48" s="678">
        <v>1.2107719370076353</v>
      </c>
      <c r="Q48" s="666">
        <v>1825</v>
      </c>
    </row>
    <row r="49" spans="1:17" ht="14.4" customHeight="1" x14ac:dyDescent="0.3">
      <c r="A49" s="661" t="s">
        <v>2065</v>
      </c>
      <c r="B49" s="662" t="s">
        <v>1866</v>
      </c>
      <c r="C49" s="662" t="s">
        <v>1924</v>
      </c>
      <c r="D49" s="662" t="s">
        <v>1964</v>
      </c>
      <c r="E49" s="662" t="s">
        <v>1965</v>
      </c>
      <c r="F49" s="665">
        <v>224</v>
      </c>
      <c r="G49" s="665">
        <v>92178</v>
      </c>
      <c r="H49" s="665">
        <v>1</v>
      </c>
      <c r="I49" s="665">
        <v>411.50892857142856</v>
      </c>
      <c r="J49" s="665">
        <v>241</v>
      </c>
      <c r="K49" s="665">
        <v>99533</v>
      </c>
      <c r="L49" s="665">
        <v>1.0797912734058017</v>
      </c>
      <c r="M49" s="665">
        <v>413</v>
      </c>
      <c r="N49" s="665">
        <v>199</v>
      </c>
      <c r="O49" s="665">
        <v>85371</v>
      </c>
      <c r="P49" s="678">
        <v>0.92615374601314848</v>
      </c>
      <c r="Q49" s="666">
        <v>429</v>
      </c>
    </row>
    <row r="50" spans="1:17" ht="14.4" customHeight="1" x14ac:dyDescent="0.3">
      <c r="A50" s="661" t="s">
        <v>2065</v>
      </c>
      <c r="B50" s="662" t="s">
        <v>1866</v>
      </c>
      <c r="C50" s="662" t="s">
        <v>1924</v>
      </c>
      <c r="D50" s="662" t="s">
        <v>2033</v>
      </c>
      <c r="E50" s="662" t="s">
        <v>2034</v>
      </c>
      <c r="F50" s="665">
        <v>5</v>
      </c>
      <c r="G50" s="665">
        <v>42473</v>
      </c>
      <c r="H50" s="665">
        <v>1</v>
      </c>
      <c r="I50" s="665">
        <v>8494.6</v>
      </c>
      <c r="J50" s="665">
        <v>1</v>
      </c>
      <c r="K50" s="665">
        <v>8499</v>
      </c>
      <c r="L50" s="665">
        <v>0.20010359522520188</v>
      </c>
      <c r="M50" s="665">
        <v>8499</v>
      </c>
      <c r="N50" s="665"/>
      <c r="O50" s="665"/>
      <c r="P50" s="678"/>
      <c r="Q50" s="666"/>
    </row>
    <row r="51" spans="1:17" ht="14.4" customHeight="1" x14ac:dyDescent="0.3">
      <c r="A51" s="661" t="s">
        <v>2065</v>
      </c>
      <c r="B51" s="662" t="s">
        <v>1866</v>
      </c>
      <c r="C51" s="662" t="s">
        <v>1924</v>
      </c>
      <c r="D51" s="662" t="s">
        <v>2035</v>
      </c>
      <c r="E51" s="662" t="s">
        <v>2036</v>
      </c>
      <c r="F51" s="665">
        <v>14</v>
      </c>
      <c r="G51" s="665">
        <v>200672</v>
      </c>
      <c r="H51" s="665">
        <v>1</v>
      </c>
      <c r="I51" s="665">
        <v>14333.714285714286</v>
      </c>
      <c r="J51" s="665">
        <v>22</v>
      </c>
      <c r="K51" s="665">
        <v>315480</v>
      </c>
      <c r="L51" s="665">
        <v>1.5721176845798119</v>
      </c>
      <c r="M51" s="665">
        <v>14340</v>
      </c>
      <c r="N51" s="665">
        <v>22</v>
      </c>
      <c r="O51" s="665">
        <v>319132</v>
      </c>
      <c r="P51" s="678">
        <v>1.5903165364375698</v>
      </c>
      <c r="Q51" s="666">
        <v>14506</v>
      </c>
    </row>
    <row r="52" spans="1:17" ht="14.4" customHeight="1" x14ac:dyDescent="0.3">
      <c r="A52" s="661" t="s">
        <v>2065</v>
      </c>
      <c r="B52" s="662" t="s">
        <v>1866</v>
      </c>
      <c r="C52" s="662" t="s">
        <v>1924</v>
      </c>
      <c r="D52" s="662" t="s">
        <v>1976</v>
      </c>
      <c r="E52" s="662" t="s">
        <v>1977</v>
      </c>
      <c r="F52" s="665">
        <v>50</v>
      </c>
      <c r="G52" s="665">
        <v>29124</v>
      </c>
      <c r="H52" s="665">
        <v>1</v>
      </c>
      <c r="I52" s="665">
        <v>582.48</v>
      </c>
      <c r="J52" s="665">
        <v>44</v>
      </c>
      <c r="K52" s="665">
        <v>25784</v>
      </c>
      <c r="L52" s="665">
        <v>0.88531795083092979</v>
      </c>
      <c r="M52" s="665">
        <v>586</v>
      </c>
      <c r="N52" s="665">
        <v>50</v>
      </c>
      <c r="O52" s="665">
        <v>30450</v>
      </c>
      <c r="P52" s="678">
        <v>1.0455294602389782</v>
      </c>
      <c r="Q52" s="666">
        <v>609</v>
      </c>
    </row>
    <row r="53" spans="1:17" ht="14.4" customHeight="1" x14ac:dyDescent="0.3">
      <c r="A53" s="661" t="s">
        <v>2065</v>
      </c>
      <c r="B53" s="662" t="s">
        <v>1866</v>
      </c>
      <c r="C53" s="662" t="s">
        <v>1924</v>
      </c>
      <c r="D53" s="662" t="s">
        <v>1984</v>
      </c>
      <c r="E53" s="662" t="s">
        <v>1985</v>
      </c>
      <c r="F53" s="665">
        <v>5</v>
      </c>
      <c r="G53" s="665">
        <v>6454</v>
      </c>
      <c r="H53" s="665">
        <v>1</v>
      </c>
      <c r="I53" s="665">
        <v>1290.8</v>
      </c>
      <c r="J53" s="665">
        <v>4</v>
      </c>
      <c r="K53" s="665">
        <v>5176</v>
      </c>
      <c r="L53" s="665">
        <v>0.80198326619150917</v>
      </c>
      <c r="M53" s="665">
        <v>1294</v>
      </c>
      <c r="N53" s="665">
        <v>5</v>
      </c>
      <c r="O53" s="665">
        <v>6710</v>
      </c>
      <c r="P53" s="678">
        <v>1.0396653238301827</v>
      </c>
      <c r="Q53" s="666">
        <v>1342</v>
      </c>
    </row>
    <row r="54" spans="1:17" ht="14.4" customHeight="1" x14ac:dyDescent="0.3">
      <c r="A54" s="661" t="s">
        <v>2065</v>
      </c>
      <c r="B54" s="662" t="s">
        <v>1866</v>
      </c>
      <c r="C54" s="662" t="s">
        <v>1924</v>
      </c>
      <c r="D54" s="662" t="s">
        <v>1986</v>
      </c>
      <c r="E54" s="662" t="s">
        <v>1987</v>
      </c>
      <c r="F54" s="665">
        <v>103</v>
      </c>
      <c r="G54" s="665">
        <v>50333</v>
      </c>
      <c r="H54" s="665">
        <v>1</v>
      </c>
      <c r="I54" s="665">
        <v>488.66990291262135</v>
      </c>
      <c r="J54" s="665">
        <v>142</v>
      </c>
      <c r="K54" s="665">
        <v>69580</v>
      </c>
      <c r="L54" s="665">
        <v>1.3823932608825225</v>
      </c>
      <c r="M54" s="665">
        <v>490</v>
      </c>
      <c r="N54" s="665">
        <v>110</v>
      </c>
      <c r="O54" s="665">
        <v>55990</v>
      </c>
      <c r="P54" s="678">
        <v>1.1123914727912105</v>
      </c>
      <c r="Q54" s="666">
        <v>509</v>
      </c>
    </row>
    <row r="55" spans="1:17" ht="14.4" customHeight="1" x14ac:dyDescent="0.3">
      <c r="A55" s="661" t="s">
        <v>2065</v>
      </c>
      <c r="B55" s="662" t="s">
        <v>1866</v>
      </c>
      <c r="C55" s="662" t="s">
        <v>1924</v>
      </c>
      <c r="D55" s="662" t="s">
        <v>1988</v>
      </c>
      <c r="E55" s="662" t="s">
        <v>1989</v>
      </c>
      <c r="F55" s="665">
        <v>2</v>
      </c>
      <c r="G55" s="665">
        <v>4506</v>
      </c>
      <c r="H55" s="665">
        <v>1</v>
      </c>
      <c r="I55" s="665">
        <v>2253</v>
      </c>
      <c r="J55" s="665">
        <v>2</v>
      </c>
      <c r="K55" s="665">
        <v>4516</v>
      </c>
      <c r="L55" s="665">
        <v>1.0022192632046161</v>
      </c>
      <c r="M55" s="665">
        <v>2258</v>
      </c>
      <c r="N55" s="665">
        <v>2</v>
      </c>
      <c r="O55" s="665">
        <v>4658</v>
      </c>
      <c r="P55" s="678">
        <v>1.0337328007101643</v>
      </c>
      <c r="Q55" s="666">
        <v>2329</v>
      </c>
    </row>
    <row r="56" spans="1:17" ht="14.4" customHeight="1" x14ac:dyDescent="0.3">
      <c r="A56" s="661" t="s">
        <v>2065</v>
      </c>
      <c r="B56" s="662" t="s">
        <v>1866</v>
      </c>
      <c r="C56" s="662" t="s">
        <v>1924</v>
      </c>
      <c r="D56" s="662" t="s">
        <v>1990</v>
      </c>
      <c r="E56" s="662" t="s">
        <v>1991</v>
      </c>
      <c r="F56" s="665"/>
      <c r="G56" s="665"/>
      <c r="H56" s="665"/>
      <c r="I56" s="665"/>
      <c r="J56" s="665">
        <v>1</v>
      </c>
      <c r="K56" s="665">
        <v>2551</v>
      </c>
      <c r="L56" s="665"/>
      <c r="M56" s="665">
        <v>2551</v>
      </c>
      <c r="N56" s="665"/>
      <c r="O56" s="665"/>
      <c r="P56" s="678"/>
      <c r="Q56" s="666"/>
    </row>
    <row r="57" spans="1:17" ht="14.4" customHeight="1" x14ac:dyDescent="0.3">
      <c r="A57" s="661" t="s">
        <v>2065</v>
      </c>
      <c r="B57" s="662" t="s">
        <v>1866</v>
      </c>
      <c r="C57" s="662" t="s">
        <v>1924</v>
      </c>
      <c r="D57" s="662" t="s">
        <v>2008</v>
      </c>
      <c r="E57" s="662" t="s">
        <v>2009</v>
      </c>
      <c r="F57" s="665"/>
      <c r="G57" s="665"/>
      <c r="H57" s="665"/>
      <c r="I57" s="665"/>
      <c r="J57" s="665">
        <v>1</v>
      </c>
      <c r="K57" s="665">
        <v>695</v>
      </c>
      <c r="L57" s="665"/>
      <c r="M57" s="665">
        <v>695</v>
      </c>
      <c r="N57" s="665">
        <v>2</v>
      </c>
      <c r="O57" s="665">
        <v>1436</v>
      </c>
      <c r="P57" s="678"/>
      <c r="Q57" s="666">
        <v>718</v>
      </c>
    </row>
    <row r="58" spans="1:17" ht="14.4" customHeight="1" x14ac:dyDescent="0.3">
      <c r="A58" s="661" t="s">
        <v>2067</v>
      </c>
      <c r="B58" s="662" t="s">
        <v>1866</v>
      </c>
      <c r="C58" s="662" t="s">
        <v>1867</v>
      </c>
      <c r="D58" s="662" t="s">
        <v>2016</v>
      </c>
      <c r="E58" s="662" t="s">
        <v>968</v>
      </c>
      <c r="F58" s="665">
        <v>0.5</v>
      </c>
      <c r="G58" s="665">
        <v>989.02</v>
      </c>
      <c r="H58" s="665">
        <v>1</v>
      </c>
      <c r="I58" s="665">
        <v>1978.04</v>
      </c>
      <c r="J58" s="665">
        <v>1.8499999999999999</v>
      </c>
      <c r="K58" s="665">
        <v>3519.9400000000005</v>
      </c>
      <c r="L58" s="665">
        <v>3.5590180178358382</v>
      </c>
      <c r="M58" s="665">
        <v>1902.6702702702707</v>
      </c>
      <c r="N58" s="665"/>
      <c r="O58" s="665"/>
      <c r="P58" s="678"/>
      <c r="Q58" s="666"/>
    </row>
    <row r="59" spans="1:17" ht="14.4" customHeight="1" x14ac:dyDescent="0.3">
      <c r="A59" s="661" t="s">
        <v>2067</v>
      </c>
      <c r="B59" s="662" t="s">
        <v>1866</v>
      </c>
      <c r="C59" s="662" t="s">
        <v>1867</v>
      </c>
      <c r="D59" s="662" t="s">
        <v>2019</v>
      </c>
      <c r="E59" s="662" t="s">
        <v>986</v>
      </c>
      <c r="F59" s="665"/>
      <c r="G59" s="665"/>
      <c r="H59" s="665"/>
      <c r="I59" s="665"/>
      <c r="J59" s="665"/>
      <c r="K59" s="665"/>
      <c r="L59" s="665"/>
      <c r="M59" s="665"/>
      <c r="N59" s="665">
        <v>0.02</v>
      </c>
      <c r="O59" s="665">
        <v>177.08</v>
      </c>
      <c r="P59" s="678"/>
      <c r="Q59" s="666">
        <v>8854</v>
      </c>
    </row>
    <row r="60" spans="1:17" ht="14.4" customHeight="1" x14ac:dyDescent="0.3">
      <c r="A60" s="661" t="s">
        <v>2067</v>
      </c>
      <c r="B60" s="662" t="s">
        <v>1866</v>
      </c>
      <c r="C60" s="662" t="s">
        <v>1867</v>
      </c>
      <c r="D60" s="662" t="s">
        <v>2020</v>
      </c>
      <c r="E60" s="662"/>
      <c r="F60" s="665">
        <v>1.2</v>
      </c>
      <c r="G60" s="665">
        <v>1310.5900000000001</v>
      </c>
      <c r="H60" s="665">
        <v>1</v>
      </c>
      <c r="I60" s="665">
        <v>1092.1583333333335</v>
      </c>
      <c r="J60" s="665"/>
      <c r="K60" s="665"/>
      <c r="L60" s="665"/>
      <c r="M60" s="665"/>
      <c r="N60" s="665"/>
      <c r="O60" s="665"/>
      <c r="P60" s="678"/>
      <c r="Q60" s="666"/>
    </row>
    <row r="61" spans="1:17" ht="14.4" customHeight="1" x14ac:dyDescent="0.3">
      <c r="A61" s="661" t="s">
        <v>2067</v>
      </c>
      <c r="B61" s="662" t="s">
        <v>1866</v>
      </c>
      <c r="C61" s="662" t="s">
        <v>1867</v>
      </c>
      <c r="D61" s="662" t="s">
        <v>2021</v>
      </c>
      <c r="E61" s="662" t="s">
        <v>986</v>
      </c>
      <c r="F61" s="665">
        <v>10.6</v>
      </c>
      <c r="G61" s="665">
        <v>23153.74</v>
      </c>
      <c r="H61" s="665">
        <v>1</v>
      </c>
      <c r="I61" s="665">
        <v>2184.3150943396226</v>
      </c>
      <c r="J61" s="665">
        <v>10.050000000000001</v>
      </c>
      <c r="K61" s="665">
        <v>17796.54</v>
      </c>
      <c r="L61" s="665">
        <v>0.76862485283155113</v>
      </c>
      <c r="M61" s="665">
        <v>1770.8</v>
      </c>
      <c r="N61" s="665">
        <v>12.25</v>
      </c>
      <c r="O61" s="665">
        <v>21988.990000000005</v>
      </c>
      <c r="P61" s="678">
        <v>0.94969495208981369</v>
      </c>
      <c r="Q61" s="666">
        <v>1795.0195918367351</v>
      </c>
    </row>
    <row r="62" spans="1:17" ht="14.4" customHeight="1" x14ac:dyDescent="0.3">
      <c r="A62" s="661" t="s">
        <v>2067</v>
      </c>
      <c r="B62" s="662" t="s">
        <v>1866</v>
      </c>
      <c r="C62" s="662" t="s">
        <v>1867</v>
      </c>
      <c r="D62" s="662" t="s">
        <v>2022</v>
      </c>
      <c r="E62" s="662" t="s">
        <v>972</v>
      </c>
      <c r="F62" s="665">
        <v>0.13</v>
      </c>
      <c r="G62" s="665">
        <v>118.10000000000001</v>
      </c>
      <c r="H62" s="665">
        <v>1</v>
      </c>
      <c r="I62" s="665">
        <v>908.46153846153845</v>
      </c>
      <c r="J62" s="665">
        <v>0.3</v>
      </c>
      <c r="K62" s="665">
        <v>271.14</v>
      </c>
      <c r="L62" s="665">
        <v>2.2958509737510582</v>
      </c>
      <c r="M62" s="665">
        <v>903.8</v>
      </c>
      <c r="N62" s="665">
        <v>0.38</v>
      </c>
      <c r="O62" s="665">
        <v>338.92</v>
      </c>
      <c r="P62" s="678">
        <v>2.8697713801862825</v>
      </c>
      <c r="Q62" s="666">
        <v>891.89473684210532</v>
      </c>
    </row>
    <row r="63" spans="1:17" ht="14.4" customHeight="1" x14ac:dyDescent="0.3">
      <c r="A63" s="661" t="s">
        <v>2067</v>
      </c>
      <c r="B63" s="662" t="s">
        <v>1866</v>
      </c>
      <c r="C63" s="662" t="s">
        <v>1870</v>
      </c>
      <c r="D63" s="662" t="s">
        <v>1873</v>
      </c>
      <c r="E63" s="662" t="s">
        <v>1874</v>
      </c>
      <c r="F63" s="665"/>
      <c r="G63" s="665"/>
      <c r="H63" s="665"/>
      <c r="I63" s="665"/>
      <c r="J63" s="665"/>
      <c r="K63" s="665"/>
      <c r="L63" s="665"/>
      <c r="M63" s="665"/>
      <c r="N63" s="665">
        <v>300</v>
      </c>
      <c r="O63" s="665">
        <v>777</v>
      </c>
      <c r="P63" s="678"/>
      <c r="Q63" s="666">
        <v>2.59</v>
      </c>
    </row>
    <row r="64" spans="1:17" ht="14.4" customHeight="1" x14ac:dyDescent="0.3">
      <c r="A64" s="661" t="s">
        <v>2067</v>
      </c>
      <c r="B64" s="662" t="s">
        <v>1866</v>
      </c>
      <c r="C64" s="662" t="s">
        <v>1870</v>
      </c>
      <c r="D64" s="662" t="s">
        <v>1875</v>
      </c>
      <c r="E64" s="662" t="s">
        <v>1876</v>
      </c>
      <c r="F64" s="665">
        <v>1800</v>
      </c>
      <c r="G64" s="665">
        <v>9510</v>
      </c>
      <c r="H64" s="665">
        <v>1</v>
      </c>
      <c r="I64" s="665">
        <v>5.2833333333333332</v>
      </c>
      <c r="J64" s="665">
        <v>3720</v>
      </c>
      <c r="K64" s="665">
        <v>19790.400000000001</v>
      </c>
      <c r="L64" s="665">
        <v>2.0810094637223977</v>
      </c>
      <c r="M64" s="665">
        <v>5.32</v>
      </c>
      <c r="N64" s="665">
        <v>2000</v>
      </c>
      <c r="O64" s="665">
        <v>11100</v>
      </c>
      <c r="P64" s="678">
        <v>1.1671924290220821</v>
      </c>
      <c r="Q64" s="666">
        <v>5.55</v>
      </c>
    </row>
    <row r="65" spans="1:17" ht="14.4" customHeight="1" x14ac:dyDescent="0.3">
      <c r="A65" s="661" t="s">
        <v>2067</v>
      </c>
      <c r="B65" s="662" t="s">
        <v>1866</v>
      </c>
      <c r="C65" s="662" t="s">
        <v>1870</v>
      </c>
      <c r="D65" s="662" t="s">
        <v>1875</v>
      </c>
      <c r="E65" s="662"/>
      <c r="F65" s="665">
        <v>7640</v>
      </c>
      <c r="G65" s="665">
        <v>38964</v>
      </c>
      <c r="H65" s="665">
        <v>1</v>
      </c>
      <c r="I65" s="665">
        <v>5.0999999999999996</v>
      </c>
      <c r="J65" s="665">
        <v>8310</v>
      </c>
      <c r="K65" s="665">
        <v>44209.19999999999</v>
      </c>
      <c r="L65" s="665">
        <v>1.134616569140745</v>
      </c>
      <c r="M65" s="665">
        <v>5.3199999999999985</v>
      </c>
      <c r="N65" s="665">
        <v>3190</v>
      </c>
      <c r="O65" s="665">
        <v>17014.5</v>
      </c>
      <c r="P65" s="678">
        <v>0.43667231290421926</v>
      </c>
      <c r="Q65" s="666">
        <v>5.3336990595611287</v>
      </c>
    </row>
    <row r="66" spans="1:17" ht="14.4" customHeight="1" x14ac:dyDescent="0.3">
      <c r="A66" s="661" t="s">
        <v>2067</v>
      </c>
      <c r="B66" s="662" t="s">
        <v>1866</v>
      </c>
      <c r="C66" s="662" t="s">
        <v>1870</v>
      </c>
      <c r="D66" s="662" t="s">
        <v>1882</v>
      </c>
      <c r="E66" s="662" t="s">
        <v>1883</v>
      </c>
      <c r="F66" s="665">
        <v>1669</v>
      </c>
      <c r="G66" s="665">
        <v>9589.7800000000007</v>
      </c>
      <c r="H66" s="665">
        <v>1</v>
      </c>
      <c r="I66" s="665">
        <v>5.7458238466147398</v>
      </c>
      <c r="J66" s="665">
        <v>225</v>
      </c>
      <c r="K66" s="665">
        <v>1314</v>
      </c>
      <c r="L66" s="665">
        <v>0.13702087013466419</v>
      </c>
      <c r="M66" s="665">
        <v>5.84</v>
      </c>
      <c r="N66" s="665">
        <v>289</v>
      </c>
      <c r="O66" s="665">
        <v>1609.22</v>
      </c>
      <c r="P66" s="678">
        <v>0.16780572651301698</v>
      </c>
      <c r="Q66" s="666">
        <v>5.5682352941176472</v>
      </c>
    </row>
    <row r="67" spans="1:17" ht="14.4" customHeight="1" x14ac:dyDescent="0.3">
      <c r="A67" s="661" t="s">
        <v>2067</v>
      </c>
      <c r="B67" s="662" t="s">
        <v>1866</v>
      </c>
      <c r="C67" s="662" t="s">
        <v>1870</v>
      </c>
      <c r="D67" s="662" t="s">
        <v>1882</v>
      </c>
      <c r="E67" s="662"/>
      <c r="F67" s="665"/>
      <c r="G67" s="665"/>
      <c r="H67" s="665"/>
      <c r="I67" s="665"/>
      <c r="J67" s="665">
        <v>1904</v>
      </c>
      <c r="K67" s="665">
        <v>11119.36</v>
      </c>
      <c r="L67" s="665"/>
      <c r="M67" s="665">
        <v>5.8400000000000007</v>
      </c>
      <c r="N67" s="665">
        <v>2210</v>
      </c>
      <c r="O67" s="665">
        <v>13516.05</v>
      </c>
      <c r="P67" s="678"/>
      <c r="Q67" s="666">
        <v>6.1158597285067868</v>
      </c>
    </row>
    <row r="68" spans="1:17" ht="14.4" customHeight="1" x14ac:dyDescent="0.3">
      <c r="A68" s="661" t="s">
        <v>2067</v>
      </c>
      <c r="B68" s="662" t="s">
        <v>1866</v>
      </c>
      <c r="C68" s="662" t="s">
        <v>1870</v>
      </c>
      <c r="D68" s="662" t="s">
        <v>1897</v>
      </c>
      <c r="E68" s="662"/>
      <c r="F68" s="665"/>
      <c r="G68" s="665"/>
      <c r="H68" s="665"/>
      <c r="I68" s="665"/>
      <c r="J68" s="665">
        <v>525</v>
      </c>
      <c r="K68" s="665">
        <v>10468.5</v>
      </c>
      <c r="L68" s="665"/>
      <c r="M68" s="665">
        <v>19.940000000000001</v>
      </c>
      <c r="N68" s="665"/>
      <c r="O68" s="665"/>
      <c r="P68" s="678"/>
      <c r="Q68" s="666"/>
    </row>
    <row r="69" spans="1:17" ht="14.4" customHeight="1" x14ac:dyDescent="0.3">
      <c r="A69" s="661" t="s">
        <v>2067</v>
      </c>
      <c r="B69" s="662" t="s">
        <v>1866</v>
      </c>
      <c r="C69" s="662" t="s">
        <v>1870</v>
      </c>
      <c r="D69" s="662" t="s">
        <v>1899</v>
      </c>
      <c r="E69" s="662" t="s">
        <v>1900</v>
      </c>
      <c r="F69" s="665"/>
      <c r="G69" s="665"/>
      <c r="H69" s="665"/>
      <c r="I69" s="665"/>
      <c r="J69" s="665">
        <v>3.3</v>
      </c>
      <c r="K69" s="665">
        <v>4799.12</v>
      </c>
      <c r="L69" s="665"/>
      <c r="M69" s="665">
        <v>1454.2787878787879</v>
      </c>
      <c r="N69" s="665"/>
      <c r="O69" s="665"/>
      <c r="P69" s="678"/>
      <c r="Q69" s="666"/>
    </row>
    <row r="70" spans="1:17" ht="14.4" customHeight="1" x14ac:dyDescent="0.3">
      <c r="A70" s="661" t="s">
        <v>2067</v>
      </c>
      <c r="B70" s="662" t="s">
        <v>1866</v>
      </c>
      <c r="C70" s="662" t="s">
        <v>1870</v>
      </c>
      <c r="D70" s="662" t="s">
        <v>1899</v>
      </c>
      <c r="E70" s="662"/>
      <c r="F70" s="665"/>
      <c r="G70" s="665"/>
      <c r="H70" s="665"/>
      <c r="I70" s="665"/>
      <c r="J70" s="665">
        <v>5</v>
      </c>
      <c r="K70" s="665">
        <v>7271.4</v>
      </c>
      <c r="L70" s="665"/>
      <c r="M70" s="665">
        <v>1454.28</v>
      </c>
      <c r="N70" s="665"/>
      <c r="O70" s="665"/>
      <c r="P70" s="678"/>
      <c r="Q70" s="666"/>
    </row>
    <row r="71" spans="1:17" ht="14.4" customHeight="1" x14ac:dyDescent="0.3">
      <c r="A71" s="661" t="s">
        <v>2067</v>
      </c>
      <c r="B71" s="662" t="s">
        <v>1866</v>
      </c>
      <c r="C71" s="662" t="s">
        <v>1870</v>
      </c>
      <c r="D71" s="662" t="s">
        <v>1902</v>
      </c>
      <c r="E71" s="662" t="s">
        <v>1903</v>
      </c>
      <c r="F71" s="665">
        <v>7</v>
      </c>
      <c r="G71" s="665">
        <v>15355.06</v>
      </c>
      <c r="H71" s="665">
        <v>1</v>
      </c>
      <c r="I71" s="665">
        <v>2193.58</v>
      </c>
      <c r="J71" s="665">
        <v>15</v>
      </c>
      <c r="K71" s="665">
        <v>32903.700000000012</v>
      </c>
      <c r="L71" s="665">
        <v>2.1428571428571437</v>
      </c>
      <c r="M71" s="665">
        <v>2193.5800000000008</v>
      </c>
      <c r="N71" s="665">
        <v>7</v>
      </c>
      <c r="O71" s="665">
        <v>15148.56</v>
      </c>
      <c r="P71" s="678">
        <v>0.98655166440248365</v>
      </c>
      <c r="Q71" s="666">
        <v>2164.08</v>
      </c>
    </row>
    <row r="72" spans="1:17" ht="14.4" customHeight="1" x14ac:dyDescent="0.3">
      <c r="A72" s="661" t="s">
        <v>2067</v>
      </c>
      <c r="B72" s="662" t="s">
        <v>1866</v>
      </c>
      <c r="C72" s="662" t="s">
        <v>1870</v>
      </c>
      <c r="D72" s="662" t="s">
        <v>1902</v>
      </c>
      <c r="E72" s="662"/>
      <c r="F72" s="665">
        <v>28</v>
      </c>
      <c r="G72" s="665">
        <v>61434.399999999994</v>
      </c>
      <c r="H72" s="665">
        <v>1</v>
      </c>
      <c r="I72" s="665">
        <v>2194.0857142857139</v>
      </c>
      <c r="J72" s="665">
        <v>28</v>
      </c>
      <c r="K72" s="665">
        <v>61420.24000000002</v>
      </c>
      <c r="L72" s="665">
        <v>0.99976951024181937</v>
      </c>
      <c r="M72" s="665">
        <v>2193.5800000000008</v>
      </c>
      <c r="N72" s="665">
        <v>15</v>
      </c>
      <c r="O72" s="665">
        <v>32457.119999999999</v>
      </c>
      <c r="P72" s="678">
        <v>0.52832159181175375</v>
      </c>
      <c r="Q72" s="666">
        <v>2163.808</v>
      </c>
    </row>
    <row r="73" spans="1:17" ht="14.4" customHeight="1" x14ac:dyDescent="0.3">
      <c r="A73" s="661" t="s">
        <v>2067</v>
      </c>
      <c r="B73" s="662" t="s">
        <v>1866</v>
      </c>
      <c r="C73" s="662" t="s">
        <v>1870</v>
      </c>
      <c r="D73" s="662" t="s">
        <v>1906</v>
      </c>
      <c r="E73" s="662"/>
      <c r="F73" s="665">
        <v>1313</v>
      </c>
      <c r="G73" s="665">
        <v>4280.38</v>
      </c>
      <c r="H73" s="665">
        <v>1</v>
      </c>
      <c r="I73" s="665">
        <v>3.2600000000000002</v>
      </c>
      <c r="J73" s="665">
        <v>663</v>
      </c>
      <c r="K73" s="665">
        <v>2267.46</v>
      </c>
      <c r="L73" s="665">
        <v>0.52973334143230277</v>
      </c>
      <c r="M73" s="665">
        <v>3.42</v>
      </c>
      <c r="N73" s="665">
        <v>1326</v>
      </c>
      <c r="O73" s="665">
        <v>5509.33</v>
      </c>
      <c r="P73" s="678">
        <v>1.2871123591830631</v>
      </c>
      <c r="Q73" s="666">
        <v>4.154849170437406</v>
      </c>
    </row>
    <row r="74" spans="1:17" ht="14.4" customHeight="1" x14ac:dyDescent="0.3">
      <c r="A74" s="661" t="s">
        <v>2067</v>
      </c>
      <c r="B74" s="662" t="s">
        <v>1866</v>
      </c>
      <c r="C74" s="662" t="s">
        <v>1870</v>
      </c>
      <c r="D74" s="662" t="s">
        <v>2023</v>
      </c>
      <c r="E74" s="662" t="s">
        <v>2024</v>
      </c>
      <c r="F74" s="665">
        <v>859</v>
      </c>
      <c r="G74" s="665">
        <v>28819.449999999997</v>
      </c>
      <c r="H74" s="665">
        <v>1</v>
      </c>
      <c r="I74" s="665">
        <v>33.549999999999997</v>
      </c>
      <c r="J74" s="665">
        <v>1871</v>
      </c>
      <c r="K74" s="665">
        <v>62772.05</v>
      </c>
      <c r="L74" s="665">
        <v>2.1781140861466826</v>
      </c>
      <c r="M74" s="665">
        <v>33.550000000000004</v>
      </c>
      <c r="N74" s="665">
        <v>2034</v>
      </c>
      <c r="O74" s="665">
        <v>67162.679999999993</v>
      </c>
      <c r="P74" s="678">
        <v>2.3304636278624331</v>
      </c>
      <c r="Q74" s="666">
        <v>33.019999999999996</v>
      </c>
    </row>
    <row r="75" spans="1:17" ht="14.4" customHeight="1" x14ac:dyDescent="0.3">
      <c r="A75" s="661" t="s">
        <v>2067</v>
      </c>
      <c r="B75" s="662" t="s">
        <v>1866</v>
      </c>
      <c r="C75" s="662" t="s">
        <v>1870</v>
      </c>
      <c r="D75" s="662" t="s">
        <v>2023</v>
      </c>
      <c r="E75" s="662"/>
      <c r="F75" s="665">
        <v>9037</v>
      </c>
      <c r="G75" s="665">
        <v>300932.09999999992</v>
      </c>
      <c r="H75" s="665">
        <v>1</v>
      </c>
      <c r="I75" s="665">
        <v>33.29999999999999</v>
      </c>
      <c r="J75" s="665">
        <v>7678</v>
      </c>
      <c r="K75" s="665">
        <v>257596.9</v>
      </c>
      <c r="L75" s="665">
        <v>0.85599675142665099</v>
      </c>
      <c r="M75" s="665">
        <v>33.549999999999997</v>
      </c>
      <c r="N75" s="665">
        <v>4667</v>
      </c>
      <c r="O75" s="665">
        <v>154072.53000000003</v>
      </c>
      <c r="P75" s="678">
        <v>0.51198436457925245</v>
      </c>
      <c r="Q75" s="666">
        <v>33.01318405828156</v>
      </c>
    </row>
    <row r="76" spans="1:17" ht="14.4" customHeight="1" x14ac:dyDescent="0.3">
      <c r="A76" s="661" t="s">
        <v>2067</v>
      </c>
      <c r="B76" s="662" t="s">
        <v>1866</v>
      </c>
      <c r="C76" s="662" t="s">
        <v>1870</v>
      </c>
      <c r="D76" s="662" t="s">
        <v>2025</v>
      </c>
      <c r="E76" s="662" t="s">
        <v>2026</v>
      </c>
      <c r="F76" s="665"/>
      <c r="G76" s="665"/>
      <c r="H76" s="665"/>
      <c r="I76" s="665"/>
      <c r="J76" s="665"/>
      <c r="K76" s="665"/>
      <c r="L76" s="665"/>
      <c r="M76" s="665"/>
      <c r="N76" s="665">
        <v>1</v>
      </c>
      <c r="O76" s="665">
        <v>60.88</v>
      </c>
      <c r="P76" s="678"/>
      <c r="Q76" s="666">
        <v>60.88</v>
      </c>
    </row>
    <row r="77" spans="1:17" ht="14.4" customHeight="1" x14ac:dyDescent="0.3">
      <c r="A77" s="661" t="s">
        <v>2067</v>
      </c>
      <c r="B77" s="662" t="s">
        <v>1866</v>
      </c>
      <c r="C77" s="662" t="s">
        <v>1870</v>
      </c>
      <c r="D77" s="662" t="s">
        <v>2025</v>
      </c>
      <c r="E77" s="662"/>
      <c r="F77" s="665">
        <v>1</v>
      </c>
      <c r="G77" s="665">
        <v>57.28</v>
      </c>
      <c r="H77" s="665">
        <v>1</v>
      </c>
      <c r="I77" s="665">
        <v>57.28</v>
      </c>
      <c r="J77" s="665"/>
      <c r="K77" s="665"/>
      <c r="L77" s="665"/>
      <c r="M77" s="665"/>
      <c r="N77" s="665"/>
      <c r="O77" s="665"/>
      <c r="P77" s="678"/>
      <c r="Q77" s="666"/>
    </row>
    <row r="78" spans="1:17" ht="14.4" customHeight="1" x14ac:dyDescent="0.3">
      <c r="A78" s="661" t="s">
        <v>2067</v>
      </c>
      <c r="B78" s="662" t="s">
        <v>1866</v>
      </c>
      <c r="C78" s="662" t="s">
        <v>1870</v>
      </c>
      <c r="D78" s="662" t="s">
        <v>1921</v>
      </c>
      <c r="E78" s="662"/>
      <c r="F78" s="665"/>
      <c r="G78" s="665"/>
      <c r="H78" s="665"/>
      <c r="I78" s="665"/>
      <c r="J78" s="665">
        <v>0.5</v>
      </c>
      <c r="K78" s="665">
        <v>6203</v>
      </c>
      <c r="L78" s="665"/>
      <c r="M78" s="665">
        <v>12406</v>
      </c>
      <c r="N78" s="665"/>
      <c r="O78" s="665"/>
      <c r="P78" s="678"/>
      <c r="Q78" s="666"/>
    </row>
    <row r="79" spans="1:17" ht="14.4" customHeight="1" x14ac:dyDescent="0.3">
      <c r="A79" s="661" t="s">
        <v>2067</v>
      </c>
      <c r="B79" s="662" t="s">
        <v>1866</v>
      </c>
      <c r="C79" s="662" t="s">
        <v>2029</v>
      </c>
      <c r="D79" s="662" t="s">
        <v>2030</v>
      </c>
      <c r="E79" s="662" t="s">
        <v>2031</v>
      </c>
      <c r="F79" s="665">
        <v>22</v>
      </c>
      <c r="G79" s="665">
        <v>19455.039999999997</v>
      </c>
      <c r="H79" s="665">
        <v>1</v>
      </c>
      <c r="I79" s="665">
        <v>884.31999999999982</v>
      </c>
      <c r="J79" s="665">
        <v>17</v>
      </c>
      <c r="K79" s="665">
        <v>15033.439999999999</v>
      </c>
      <c r="L79" s="665">
        <v>0.77272727272727282</v>
      </c>
      <c r="M79" s="665">
        <v>884.31999999999994</v>
      </c>
      <c r="N79" s="665"/>
      <c r="O79" s="665"/>
      <c r="P79" s="678"/>
      <c r="Q79" s="666"/>
    </row>
    <row r="80" spans="1:17" ht="14.4" customHeight="1" x14ac:dyDescent="0.3">
      <c r="A80" s="661" t="s">
        <v>2067</v>
      </c>
      <c r="B80" s="662" t="s">
        <v>1866</v>
      </c>
      <c r="C80" s="662" t="s">
        <v>2029</v>
      </c>
      <c r="D80" s="662" t="s">
        <v>2030</v>
      </c>
      <c r="E80" s="662" t="s">
        <v>2032</v>
      </c>
      <c r="F80" s="665">
        <v>2</v>
      </c>
      <c r="G80" s="665">
        <v>1768.64</v>
      </c>
      <c r="H80" s="665">
        <v>1</v>
      </c>
      <c r="I80" s="665">
        <v>884.32</v>
      </c>
      <c r="J80" s="665"/>
      <c r="K80" s="665"/>
      <c r="L80" s="665"/>
      <c r="M80" s="665"/>
      <c r="N80" s="665"/>
      <c r="O80" s="665"/>
      <c r="P80" s="678"/>
      <c r="Q80" s="666"/>
    </row>
    <row r="81" spans="1:17" ht="14.4" customHeight="1" x14ac:dyDescent="0.3">
      <c r="A81" s="661" t="s">
        <v>2067</v>
      </c>
      <c r="B81" s="662" t="s">
        <v>1866</v>
      </c>
      <c r="C81" s="662" t="s">
        <v>1924</v>
      </c>
      <c r="D81" s="662" t="s">
        <v>1927</v>
      </c>
      <c r="E81" s="662" t="s">
        <v>1928</v>
      </c>
      <c r="F81" s="665">
        <v>1</v>
      </c>
      <c r="G81" s="665">
        <v>423</v>
      </c>
      <c r="H81" s="665">
        <v>1</v>
      </c>
      <c r="I81" s="665">
        <v>423</v>
      </c>
      <c r="J81" s="665">
        <v>1</v>
      </c>
      <c r="K81" s="665">
        <v>424</v>
      </c>
      <c r="L81" s="665">
        <v>1.0023640661938533</v>
      </c>
      <c r="M81" s="665">
        <v>424</v>
      </c>
      <c r="N81" s="665">
        <v>1</v>
      </c>
      <c r="O81" s="665">
        <v>443</v>
      </c>
      <c r="P81" s="678">
        <v>1.0472813238770686</v>
      </c>
      <c r="Q81" s="666">
        <v>443</v>
      </c>
    </row>
    <row r="82" spans="1:17" ht="14.4" customHeight="1" x14ac:dyDescent="0.3">
      <c r="A82" s="661" t="s">
        <v>2067</v>
      </c>
      <c r="B82" s="662" t="s">
        <v>1866</v>
      </c>
      <c r="C82" s="662" t="s">
        <v>1924</v>
      </c>
      <c r="D82" s="662" t="s">
        <v>1944</v>
      </c>
      <c r="E82" s="662" t="s">
        <v>1945</v>
      </c>
      <c r="F82" s="665"/>
      <c r="G82" s="665"/>
      <c r="H82" s="665"/>
      <c r="I82" s="665"/>
      <c r="J82" s="665"/>
      <c r="K82" s="665"/>
      <c r="L82" s="665"/>
      <c r="M82" s="665"/>
      <c r="N82" s="665">
        <v>1</v>
      </c>
      <c r="O82" s="665">
        <v>1348</v>
      </c>
      <c r="P82" s="678"/>
      <c r="Q82" s="666">
        <v>1348</v>
      </c>
    </row>
    <row r="83" spans="1:17" ht="14.4" customHeight="1" x14ac:dyDescent="0.3">
      <c r="A83" s="661" t="s">
        <v>2067</v>
      </c>
      <c r="B83" s="662" t="s">
        <v>1866</v>
      </c>
      <c r="C83" s="662" t="s">
        <v>1924</v>
      </c>
      <c r="D83" s="662" t="s">
        <v>1956</v>
      </c>
      <c r="E83" s="662" t="s">
        <v>1957</v>
      </c>
      <c r="F83" s="665">
        <v>35</v>
      </c>
      <c r="G83" s="665">
        <v>22971</v>
      </c>
      <c r="H83" s="665">
        <v>1</v>
      </c>
      <c r="I83" s="665">
        <v>656.31428571428569</v>
      </c>
      <c r="J83" s="665">
        <v>42</v>
      </c>
      <c r="K83" s="665">
        <v>27636</v>
      </c>
      <c r="L83" s="665">
        <v>1.2030821470549824</v>
      </c>
      <c r="M83" s="665">
        <v>658</v>
      </c>
      <c r="N83" s="665">
        <v>22</v>
      </c>
      <c r="O83" s="665">
        <v>14982</v>
      </c>
      <c r="P83" s="678">
        <v>0.6522136607026251</v>
      </c>
      <c r="Q83" s="666">
        <v>681</v>
      </c>
    </row>
    <row r="84" spans="1:17" ht="14.4" customHeight="1" x14ac:dyDescent="0.3">
      <c r="A84" s="661" t="s">
        <v>2067</v>
      </c>
      <c r="B84" s="662" t="s">
        <v>1866</v>
      </c>
      <c r="C84" s="662" t="s">
        <v>1924</v>
      </c>
      <c r="D84" s="662" t="s">
        <v>1962</v>
      </c>
      <c r="E84" s="662" t="s">
        <v>1963</v>
      </c>
      <c r="F84" s="665">
        <v>28</v>
      </c>
      <c r="G84" s="665">
        <v>49256</v>
      </c>
      <c r="H84" s="665">
        <v>1</v>
      </c>
      <c r="I84" s="665">
        <v>1759.1428571428571</v>
      </c>
      <c r="J84" s="665">
        <v>33</v>
      </c>
      <c r="K84" s="665">
        <v>58146</v>
      </c>
      <c r="L84" s="665">
        <v>1.1804856261166152</v>
      </c>
      <c r="M84" s="665">
        <v>1762</v>
      </c>
      <c r="N84" s="665">
        <v>29</v>
      </c>
      <c r="O84" s="665">
        <v>52925</v>
      </c>
      <c r="P84" s="678">
        <v>1.0744883872015591</v>
      </c>
      <c r="Q84" s="666">
        <v>1825</v>
      </c>
    </row>
    <row r="85" spans="1:17" ht="14.4" customHeight="1" x14ac:dyDescent="0.3">
      <c r="A85" s="661" t="s">
        <v>2067</v>
      </c>
      <c r="B85" s="662" t="s">
        <v>1866</v>
      </c>
      <c r="C85" s="662" t="s">
        <v>1924</v>
      </c>
      <c r="D85" s="662" t="s">
        <v>1964</v>
      </c>
      <c r="E85" s="662" t="s">
        <v>1965</v>
      </c>
      <c r="F85" s="665">
        <v>5</v>
      </c>
      <c r="G85" s="665">
        <v>2060</v>
      </c>
      <c r="H85" s="665">
        <v>1</v>
      </c>
      <c r="I85" s="665">
        <v>412</v>
      </c>
      <c r="J85" s="665">
        <v>3</v>
      </c>
      <c r="K85" s="665">
        <v>1239</v>
      </c>
      <c r="L85" s="665">
        <v>0.60145631067961169</v>
      </c>
      <c r="M85" s="665">
        <v>413</v>
      </c>
      <c r="N85" s="665">
        <v>5</v>
      </c>
      <c r="O85" s="665">
        <v>2145</v>
      </c>
      <c r="P85" s="678">
        <v>1.0412621359223302</v>
      </c>
      <c r="Q85" s="666">
        <v>429</v>
      </c>
    </row>
    <row r="86" spans="1:17" ht="14.4" customHeight="1" x14ac:dyDescent="0.3">
      <c r="A86" s="661" t="s">
        <v>2067</v>
      </c>
      <c r="B86" s="662" t="s">
        <v>1866</v>
      </c>
      <c r="C86" s="662" t="s">
        <v>1924</v>
      </c>
      <c r="D86" s="662" t="s">
        <v>2035</v>
      </c>
      <c r="E86" s="662" t="s">
        <v>2036</v>
      </c>
      <c r="F86" s="665">
        <v>25</v>
      </c>
      <c r="G86" s="665">
        <v>358344</v>
      </c>
      <c r="H86" s="665">
        <v>1</v>
      </c>
      <c r="I86" s="665">
        <v>14333.76</v>
      </c>
      <c r="J86" s="665">
        <v>27</v>
      </c>
      <c r="K86" s="665">
        <v>387180</v>
      </c>
      <c r="L86" s="665">
        <v>1.0804701627486437</v>
      </c>
      <c r="M86" s="665">
        <v>14340</v>
      </c>
      <c r="N86" s="665">
        <v>28</v>
      </c>
      <c r="O86" s="665">
        <v>406168</v>
      </c>
      <c r="P86" s="678">
        <v>1.1334583528676356</v>
      </c>
      <c r="Q86" s="666">
        <v>14506</v>
      </c>
    </row>
    <row r="87" spans="1:17" ht="14.4" customHeight="1" x14ac:dyDescent="0.3">
      <c r="A87" s="661" t="s">
        <v>2067</v>
      </c>
      <c r="B87" s="662" t="s">
        <v>1866</v>
      </c>
      <c r="C87" s="662" t="s">
        <v>1924</v>
      </c>
      <c r="D87" s="662" t="s">
        <v>1976</v>
      </c>
      <c r="E87" s="662" t="s">
        <v>1977</v>
      </c>
      <c r="F87" s="665"/>
      <c r="G87" s="665"/>
      <c r="H87" s="665"/>
      <c r="I87" s="665"/>
      <c r="J87" s="665"/>
      <c r="K87" s="665"/>
      <c r="L87" s="665"/>
      <c r="M87" s="665"/>
      <c r="N87" s="665">
        <v>1</v>
      </c>
      <c r="O87" s="665">
        <v>609</v>
      </c>
      <c r="P87" s="678"/>
      <c r="Q87" s="666">
        <v>609</v>
      </c>
    </row>
    <row r="88" spans="1:17" ht="14.4" customHeight="1" x14ac:dyDescent="0.3">
      <c r="A88" s="661" t="s">
        <v>2067</v>
      </c>
      <c r="B88" s="662" t="s">
        <v>1866</v>
      </c>
      <c r="C88" s="662" t="s">
        <v>1924</v>
      </c>
      <c r="D88" s="662" t="s">
        <v>1984</v>
      </c>
      <c r="E88" s="662" t="s">
        <v>1985</v>
      </c>
      <c r="F88" s="665">
        <v>2</v>
      </c>
      <c r="G88" s="665">
        <v>2584</v>
      </c>
      <c r="H88" s="665">
        <v>1</v>
      </c>
      <c r="I88" s="665">
        <v>1292</v>
      </c>
      <c r="J88" s="665">
        <v>1</v>
      </c>
      <c r="K88" s="665">
        <v>1294</v>
      </c>
      <c r="L88" s="665">
        <v>0.50077399380804954</v>
      </c>
      <c r="M88" s="665">
        <v>1294</v>
      </c>
      <c r="N88" s="665">
        <v>2</v>
      </c>
      <c r="O88" s="665">
        <v>2684</v>
      </c>
      <c r="P88" s="678">
        <v>1.0386996904024768</v>
      </c>
      <c r="Q88" s="666">
        <v>1342</v>
      </c>
    </row>
    <row r="89" spans="1:17" ht="14.4" customHeight="1" x14ac:dyDescent="0.3">
      <c r="A89" s="661" t="s">
        <v>2067</v>
      </c>
      <c r="B89" s="662" t="s">
        <v>1866</v>
      </c>
      <c r="C89" s="662" t="s">
        <v>1924</v>
      </c>
      <c r="D89" s="662" t="s">
        <v>1986</v>
      </c>
      <c r="E89" s="662" t="s">
        <v>1987</v>
      </c>
      <c r="F89" s="665">
        <v>58</v>
      </c>
      <c r="G89" s="665">
        <v>28336</v>
      </c>
      <c r="H89" s="665">
        <v>1</v>
      </c>
      <c r="I89" s="665">
        <v>488.55172413793105</v>
      </c>
      <c r="J89" s="665">
        <v>70</v>
      </c>
      <c r="K89" s="665">
        <v>34300</v>
      </c>
      <c r="L89" s="665">
        <v>1.2104743083003953</v>
      </c>
      <c r="M89" s="665">
        <v>490</v>
      </c>
      <c r="N89" s="665">
        <v>30</v>
      </c>
      <c r="O89" s="665">
        <v>15270</v>
      </c>
      <c r="P89" s="678">
        <v>0.53889045736871821</v>
      </c>
      <c r="Q89" s="666">
        <v>509</v>
      </c>
    </row>
    <row r="90" spans="1:17" ht="14.4" customHeight="1" x14ac:dyDescent="0.3">
      <c r="A90" s="661" t="s">
        <v>2067</v>
      </c>
      <c r="B90" s="662" t="s">
        <v>1866</v>
      </c>
      <c r="C90" s="662" t="s">
        <v>1924</v>
      </c>
      <c r="D90" s="662" t="s">
        <v>1988</v>
      </c>
      <c r="E90" s="662" t="s">
        <v>1989</v>
      </c>
      <c r="F90" s="665"/>
      <c r="G90" s="665"/>
      <c r="H90" s="665"/>
      <c r="I90" s="665"/>
      <c r="J90" s="665">
        <v>1</v>
      </c>
      <c r="K90" s="665">
        <v>2258</v>
      </c>
      <c r="L90" s="665"/>
      <c r="M90" s="665">
        <v>2258</v>
      </c>
      <c r="N90" s="665"/>
      <c r="O90" s="665"/>
      <c r="P90" s="678"/>
      <c r="Q90" s="666"/>
    </row>
    <row r="91" spans="1:17" ht="14.4" customHeight="1" x14ac:dyDescent="0.3">
      <c r="A91" s="661" t="s">
        <v>2067</v>
      </c>
      <c r="B91" s="662" t="s">
        <v>1866</v>
      </c>
      <c r="C91" s="662" t="s">
        <v>1924</v>
      </c>
      <c r="D91" s="662" t="s">
        <v>1990</v>
      </c>
      <c r="E91" s="662" t="s">
        <v>1991</v>
      </c>
      <c r="F91" s="665"/>
      <c r="G91" s="665"/>
      <c r="H91" s="665"/>
      <c r="I91" s="665"/>
      <c r="J91" s="665">
        <v>1</v>
      </c>
      <c r="K91" s="665">
        <v>2551</v>
      </c>
      <c r="L91" s="665"/>
      <c r="M91" s="665">
        <v>2551</v>
      </c>
      <c r="N91" s="665"/>
      <c r="O91" s="665"/>
      <c r="P91" s="678"/>
      <c r="Q91" s="666"/>
    </row>
    <row r="92" spans="1:17" ht="14.4" customHeight="1" x14ac:dyDescent="0.3">
      <c r="A92" s="661" t="s">
        <v>2067</v>
      </c>
      <c r="B92" s="662" t="s">
        <v>1866</v>
      </c>
      <c r="C92" s="662" t="s">
        <v>1924</v>
      </c>
      <c r="D92" s="662" t="s">
        <v>2000</v>
      </c>
      <c r="E92" s="662" t="s">
        <v>2001</v>
      </c>
      <c r="F92" s="665"/>
      <c r="G92" s="665"/>
      <c r="H92" s="665"/>
      <c r="I92" s="665"/>
      <c r="J92" s="665">
        <v>1</v>
      </c>
      <c r="K92" s="665">
        <v>134</v>
      </c>
      <c r="L92" s="665"/>
      <c r="M92" s="665">
        <v>134</v>
      </c>
      <c r="N92" s="665"/>
      <c r="O92" s="665"/>
      <c r="P92" s="678"/>
      <c r="Q92" s="666"/>
    </row>
    <row r="93" spans="1:17" ht="14.4" customHeight="1" x14ac:dyDescent="0.3">
      <c r="A93" s="661" t="s">
        <v>2067</v>
      </c>
      <c r="B93" s="662" t="s">
        <v>1866</v>
      </c>
      <c r="C93" s="662" t="s">
        <v>1924</v>
      </c>
      <c r="D93" s="662" t="s">
        <v>2002</v>
      </c>
      <c r="E93" s="662" t="s">
        <v>2003</v>
      </c>
      <c r="F93" s="665"/>
      <c r="G93" s="665"/>
      <c r="H93" s="665"/>
      <c r="I93" s="665"/>
      <c r="J93" s="665">
        <v>1</v>
      </c>
      <c r="K93" s="665">
        <v>2444</v>
      </c>
      <c r="L93" s="665"/>
      <c r="M93" s="665">
        <v>2444</v>
      </c>
      <c r="N93" s="665"/>
      <c r="O93" s="665"/>
      <c r="P93" s="678"/>
      <c r="Q93" s="666"/>
    </row>
    <row r="94" spans="1:17" ht="14.4" customHeight="1" x14ac:dyDescent="0.3">
      <c r="A94" s="661" t="s">
        <v>2068</v>
      </c>
      <c r="B94" s="662" t="s">
        <v>1866</v>
      </c>
      <c r="C94" s="662" t="s">
        <v>1867</v>
      </c>
      <c r="D94" s="662" t="s">
        <v>2016</v>
      </c>
      <c r="E94" s="662" t="s">
        <v>968</v>
      </c>
      <c r="F94" s="665">
        <v>0.5</v>
      </c>
      <c r="G94" s="665">
        <v>989.02</v>
      </c>
      <c r="H94" s="665">
        <v>1</v>
      </c>
      <c r="I94" s="665">
        <v>1978.04</v>
      </c>
      <c r="J94" s="665">
        <v>0.85000000000000009</v>
      </c>
      <c r="K94" s="665">
        <v>1617.27</v>
      </c>
      <c r="L94" s="665">
        <v>1.6352247679521141</v>
      </c>
      <c r="M94" s="665">
        <v>1902.670588235294</v>
      </c>
      <c r="N94" s="665">
        <v>0.46</v>
      </c>
      <c r="O94" s="665">
        <v>924.43000000000006</v>
      </c>
      <c r="P94" s="678">
        <v>0.93469292835331952</v>
      </c>
      <c r="Q94" s="666">
        <v>2009.6304347826087</v>
      </c>
    </row>
    <row r="95" spans="1:17" ht="14.4" customHeight="1" x14ac:dyDescent="0.3">
      <c r="A95" s="661" t="s">
        <v>2068</v>
      </c>
      <c r="B95" s="662" t="s">
        <v>1866</v>
      </c>
      <c r="C95" s="662" t="s">
        <v>1867</v>
      </c>
      <c r="D95" s="662" t="s">
        <v>2019</v>
      </c>
      <c r="E95" s="662" t="s">
        <v>986</v>
      </c>
      <c r="F95" s="665"/>
      <c r="G95" s="665"/>
      <c r="H95" s="665"/>
      <c r="I95" s="665"/>
      <c r="J95" s="665"/>
      <c r="K95" s="665"/>
      <c r="L95" s="665"/>
      <c r="M95" s="665"/>
      <c r="N95" s="665">
        <v>0.02</v>
      </c>
      <c r="O95" s="665">
        <v>177.08</v>
      </c>
      <c r="P95" s="678"/>
      <c r="Q95" s="666">
        <v>8854</v>
      </c>
    </row>
    <row r="96" spans="1:17" ht="14.4" customHeight="1" x14ac:dyDescent="0.3">
      <c r="A96" s="661" t="s">
        <v>2068</v>
      </c>
      <c r="B96" s="662" t="s">
        <v>1866</v>
      </c>
      <c r="C96" s="662" t="s">
        <v>1867</v>
      </c>
      <c r="D96" s="662" t="s">
        <v>2020</v>
      </c>
      <c r="E96" s="662"/>
      <c r="F96" s="665">
        <v>0.2</v>
      </c>
      <c r="G96" s="665">
        <v>218.43</v>
      </c>
      <c r="H96" s="665">
        <v>1</v>
      </c>
      <c r="I96" s="665">
        <v>1092.1499999999999</v>
      </c>
      <c r="J96" s="665"/>
      <c r="K96" s="665"/>
      <c r="L96" s="665"/>
      <c r="M96" s="665"/>
      <c r="N96" s="665"/>
      <c r="O96" s="665"/>
      <c r="P96" s="678"/>
      <c r="Q96" s="666"/>
    </row>
    <row r="97" spans="1:17" ht="14.4" customHeight="1" x14ac:dyDescent="0.3">
      <c r="A97" s="661" t="s">
        <v>2068</v>
      </c>
      <c r="B97" s="662" t="s">
        <v>1866</v>
      </c>
      <c r="C97" s="662" t="s">
        <v>1867</v>
      </c>
      <c r="D97" s="662" t="s">
        <v>2021</v>
      </c>
      <c r="E97" s="662" t="s">
        <v>986</v>
      </c>
      <c r="F97" s="665">
        <v>14.5</v>
      </c>
      <c r="G97" s="665">
        <v>31672.559999999998</v>
      </c>
      <c r="H97" s="665">
        <v>1</v>
      </c>
      <c r="I97" s="665">
        <v>2184.3144827586207</v>
      </c>
      <c r="J97" s="665">
        <v>13.750000000000002</v>
      </c>
      <c r="K97" s="665">
        <v>24348.5</v>
      </c>
      <c r="L97" s="665">
        <v>0.76875693028918413</v>
      </c>
      <c r="M97" s="665">
        <v>1770.7999999999997</v>
      </c>
      <c r="N97" s="665">
        <v>19.8</v>
      </c>
      <c r="O97" s="665">
        <v>35483.960000000006</v>
      </c>
      <c r="P97" s="678">
        <v>1.1203376045384399</v>
      </c>
      <c r="Q97" s="666">
        <v>1792.1191919191922</v>
      </c>
    </row>
    <row r="98" spans="1:17" ht="14.4" customHeight="1" x14ac:dyDescent="0.3">
      <c r="A98" s="661" t="s">
        <v>2068</v>
      </c>
      <c r="B98" s="662" t="s">
        <v>1866</v>
      </c>
      <c r="C98" s="662" t="s">
        <v>1867</v>
      </c>
      <c r="D98" s="662" t="s">
        <v>2022</v>
      </c>
      <c r="E98" s="662" t="s">
        <v>972</v>
      </c>
      <c r="F98" s="665">
        <v>0.6</v>
      </c>
      <c r="G98" s="665">
        <v>566.88</v>
      </c>
      <c r="H98" s="665">
        <v>1</v>
      </c>
      <c r="I98" s="665">
        <v>944.80000000000007</v>
      </c>
      <c r="J98" s="665">
        <v>0.44999999999999996</v>
      </c>
      <c r="K98" s="665">
        <v>406.71</v>
      </c>
      <c r="L98" s="665">
        <v>0.71745342929720568</v>
      </c>
      <c r="M98" s="665">
        <v>903.80000000000007</v>
      </c>
      <c r="N98" s="665">
        <v>0.44999999999999996</v>
      </c>
      <c r="O98" s="665">
        <v>406.71</v>
      </c>
      <c r="P98" s="678">
        <v>0.71745342929720568</v>
      </c>
      <c r="Q98" s="666">
        <v>903.80000000000007</v>
      </c>
    </row>
    <row r="99" spans="1:17" ht="14.4" customHeight="1" x14ac:dyDescent="0.3">
      <c r="A99" s="661" t="s">
        <v>2068</v>
      </c>
      <c r="B99" s="662" t="s">
        <v>1866</v>
      </c>
      <c r="C99" s="662" t="s">
        <v>1867</v>
      </c>
      <c r="D99" s="662" t="s">
        <v>1868</v>
      </c>
      <c r="E99" s="662" t="s">
        <v>1869</v>
      </c>
      <c r="F99" s="665">
        <v>0.5</v>
      </c>
      <c r="G99" s="665">
        <v>6200</v>
      </c>
      <c r="H99" s="665">
        <v>1</v>
      </c>
      <c r="I99" s="665">
        <v>12400</v>
      </c>
      <c r="J99" s="665"/>
      <c r="K99" s="665"/>
      <c r="L99" s="665"/>
      <c r="M99" s="665"/>
      <c r="N99" s="665"/>
      <c r="O99" s="665"/>
      <c r="P99" s="678"/>
      <c r="Q99" s="666"/>
    </row>
    <row r="100" spans="1:17" ht="14.4" customHeight="1" x14ac:dyDescent="0.3">
      <c r="A100" s="661" t="s">
        <v>2068</v>
      </c>
      <c r="B100" s="662" t="s">
        <v>1866</v>
      </c>
      <c r="C100" s="662" t="s">
        <v>1870</v>
      </c>
      <c r="D100" s="662" t="s">
        <v>1871</v>
      </c>
      <c r="E100" s="662"/>
      <c r="F100" s="665">
        <v>190</v>
      </c>
      <c r="G100" s="665">
        <v>3953.9</v>
      </c>
      <c r="H100" s="665">
        <v>1</v>
      </c>
      <c r="I100" s="665">
        <v>20.81</v>
      </c>
      <c r="J100" s="665"/>
      <c r="K100" s="665"/>
      <c r="L100" s="665"/>
      <c r="M100" s="665"/>
      <c r="N100" s="665">
        <v>380</v>
      </c>
      <c r="O100" s="665">
        <v>7383.4</v>
      </c>
      <c r="P100" s="678">
        <v>1.8673714560307544</v>
      </c>
      <c r="Q100" s="666">
        <v>19.43</v>
      </c>
    </row>
    <row r="101" spans="1:17" ht="14.4" customHeight="1" x14ac:dyDescent="0.3">
      <c r="A101" s="661" t="s">
        <v>2068</v>
      </c>
      <c r="B101" s="662" t="s">
        <v>1866</v>
      </c>
      <c r="C101" s="662" t="s">
        <v>1870</v>
      </c>
      <c r="D101" s="662" t="s">
        <v>1873</v>
      </c>
      <c r="E101" s="662"/>
      <c r="F101" s="665">
        <v>1070</v>
      </c>
      <c r="G101" s="665">
        <v>2140</v>
      </c>
      <c r="H101" s="665">
        <v>1</v>
      </c>
      <c r="I101" s="665">
        <v>2</v>
      </c>
      <c r="J101" s="665">
        <v>880</v>
      </c>
      <c r="K101" s="665">
        <v>1856.8</v>
      </c>
      <c r="L101" s="665">
        <v>0.86766355140186913</v>
      </c>
      <c r="M101" s="665">
        <v>2.11</v>
      </c>
      <c r="N101" s="665">
        <v>930</v>
      </c>
      <c r="O101" s="665">
        <v>2483.1</v>
      </c>
      <c r="P101" s="678">
        <v>1.1603271028037383</v>
      </c>
      <c r="Q101" s="666">
        <v>2.67</v>
      </c>
    </row>
    <row r="102" spans="1:17" ht="14.4" customHeight="1" x14ac:dyDescent="0.3">
      <c r="A102" s="661" t="s">
        <v>2068</v>
      </c>
      <c r="B102" s="662" t="s">
        <v>1866</v>
      </c>
      <c r="C102" s="662" t="s">
        <v>1870</v>
      </c>
      <c r="D102" s="662" t="s">
        <v>1873</v>
      </c>
      <c r="E102" s="662" t="s">
        <v>1874</v>
      </c>
      <c r="F102" s="665">
        <v>490</v>
      </c>
      <c r="G102" s="665">
        <v>1033.9000000000001</v>
      </c>
      <c r="H102" s="665">
        <v>1</v>
      </c>
      <c r="I102" s="665">
        <v>2.1100000000000003</v>
      </c>
      <c r="J102" s="665">
        <v>200</v>
      </c>
      <c r="K102" s="665">
        <v>422</v>
      </c>
      <c r="L102" s="665">
        <v>0.4081632653061224</v>
      </c>
      <c r="M102" s="665">
        <v>2.11</v>
      </c>
      <c r="N102" s="665">
        <v>200</v>
      </c>
      <c r="O102" s="665">
        <v>534</v>
      </c>
      <c r="P102" s="678">
        <v>0.51649095657220234</v>
      </c>
      <c r="Q102" s="666">
        <v>2.67</v>
      </c>
    </row>
    <row r="103" spans="1:17" ht="14.4" customHeight="1" x14ac:dyDescent="0.3">
      <c r="A103" s="661" t="s">
        <v>2068</v>
      </c>
      <c r="B103" s="662" t="s">
        <v>1866</v>
      </c>
      <c r="C103" s="662" t="s">
        <v>1870</v>
      </c>
      <c r="D103" s="662" t="s">
        <v>1875</v>
      </c>
      <c r="E103" s="662" t="s">
        <v>1876</v>
      </c>
      <c r="F103" s="665">
        <v>5350</v>
      </c>
      <c r="G103" s="665">
        <v>28389.399999999994</v>
      </c>
      <c r="H103" s="665">
        <v>1</v>
      </c>
      <c r="I103" s="665">
        <v>5.3064299065420553</v>
      </c>
      <c r="J103" s="665">
        <v>4990</v>
      </c>
      <c r="K103" s="665">
        <v>26546.799999999999</v>
      </c>
      <c r="L103" s="665">
        <v>0.9350954933883775</v>
      </c>
      <c r="M103" s="665">
        <v>5.32</v>
      </c>
      <c r="N103" s="665">
        <v>3655</v>
      </c>
      <c r="O103" s="665">
        <v>20285.25</v>
      </c>
      <c r="P103" s="678">
        <v>0.71453605923337593</v>
      </c>
      <c r="Q103" s="666">
        <v>5.55</v>
      </c>
    </row>
    <row r="104" spans="1:17" ht="14.4" customHeight="1" x14ac:dyDescent="0.3">
      <c r="A104" s="661" t="s">
        <v>2068</v>
      </c>
      <c r="B104" s="662" t="s">
        <v>1866</v>
      </c>
      <c r="C104" s="662" t="s">
        <v>1870</v>
      </c>
      <c r="D104" s="662" t="s">
        <v>1875</v>
      </c>
      <c r="E104" s="662"/>
      <c r="F104" s="665">
        <v>17445</v>
      </c>
      <c r="G104" s="665">
        <v>88969.5</v>
      </c>
      <c r="H104" s="665">
        <v>1</v>
      </c>
      <c r="I104" s="665">
        <v>5.0999999999999996</v>
      </c>
      <c r="J104" s="665">
        <v>19020</v>
      </c>
      <c r="K104" s="665">
        <v>101186.40000000001</v>
      </c>
      <c r="L104" s="665">
        <v>1.1373155969180451</v>
      </c>
      <c r="M104" s="665">
        <v>5.32</v>
      </c>
      <c r="N104" s="665">
        <v>11894</v>
      </c>
      <c r="O104" s="665">
        <v>63112.5</v>
      </c>
      <c r="P104" s="678">
        <v>0.70937231298366299</v>
      </c>
      <c r="Q104" s="666">
        <v>5.3062468471498239</v>
      </c>
    </row>
    <row r="105" spans="1:17" ht="14.4" customHeight="1" x14ac:dyDescent="0.3">
      <c r="A105" s="661" t="s">
        <v>2068</v>
      </c>
      <c r="B105" s="662" t="s">
        <v>1866</v>
      </c>
      <c r="C105" s="662" t="s">
        <v>1870</v>
      </c>
      <c r="D105" s="662" t="s">
        <v>1877</v>
      </c>
      <c r="E105" s="662"/>
      <c r="F105" s="665"/>
      <c r="G105" s="665"/>
      <c r="H105" s="665"/>
      <c r="I105" s="665"/>
      <c r="J105" s="665"/>
      <c r="K105" s="665"/>
      <c r="L105" s="665"/>
      <c r="M105" s="665"/>
      <c r="N105" s="665">
        <v>1</v>
      </c>
      <c r="O105" s="665">
        <v>10.29</v>
      </c>
      <c r="P105" s="678"/>
      <c r="Q105" s="666">
        <v>10.29</v>
      </c>
    </row>
    <row r="106" spans="1:17" ht="14.4" customHeight="1" x14ac:dyDescent="0.3">
      <c r="A106" s="661" t="s">
        <v>2068</v>
      </c>
      <c r="B106" s="662" t="s">
        <v>1866</v>
      </c>
      <c r="C106" s="662" t="s">
        <v>1870</v>
      </c>
      <c r="D106" s="662" t="s">
        <v>1882</v>
      </c>
      <c r="E106" s="662" t="s">
        <v>1883</v>
      </c>
      <c r="F106" s="665">
        <v>3822</v>
      </c>
      <c r="G106" s="665">
        <v>22320.480000000003</v>
      </c>
      <c r="H106" s="665">
        <v>1</v>
      </c>
      <c r="I106" s="665">
        <v>5.8400000000000007</v>
      </c>
      <c r="J106" s="665">
        <v>1313</v>
      </c>
      <c r="K106" s="665">
        <v>7667.92</v>
      </c>
      <c r="L106" s="665">
        <v>0.34353741496598633</v>
      </c>
      <c r="M106" s="665">
        <v>5.84</v>
      </c>
      <c r="N106" s="665">
        <v>5173</v>
      </c>
      <c r="O106" s="665">
        <v>31380.579999999994</v>
      </c>
      <c r="P106" s="678">
        <v>1.4059097295398661</v>
      </c>
      <c r="Q106" s="666">
        <v>6.0662246278755063</v>
      </c>
    </row>
    <row r="107" spans="1:17" ht="14.4" customHeight="1" x14ac:dyDescent="0.3">
      <c r="A107" s="661" t="s">
        <v>2068</v>
      </c>
      <c r="B107" s="662" t="s">
        <v>1866</v>
      </c>
      <c r="C107" s="662" t="s">
        <v>1870</v>
      </c>
      <c r="D107" s="662" t="s">
        <v>1882</v>
      </c>
      <c r="E107" s="662"/>
      <c r="F107" s="665">
        <v>13347</v>
      </c>
      <c r="G107" s="665">
        <v>74075.849999999991</v>
      </c>
      <c r="H107" s="665">
        <v>1</v>
      </c>
      <c r="I107" s="665">
        <v>5.5499999999999989</v>
      </c>
      <c r="J107" s="665">
        <v>10944</v>
      </c>
      <c r="K107" s="665">
        <v>63912.960000000006</v>
      </c>
      <c r="L107" s="665">
        <v>0.8628042742675246</v>
      </c>
      <c r="M107" s="665">
        <v>5.8400000000000007</v>
      </c>
      <c r="N107" s="665">
        <v>16209</v>
      </c>
      <c r="O107" s="665">
        <v>98803.6</v>
      </c>
      <c r="P107" s="678">
        <v>1.333816621746494</v>
      </c>
      <c r="Q107" s="666">
        <v>6.0956012092047631</v>
      </c>
    </row>
    <row r="108" spans="1:17" ht="14.4" customHeight="1" x14ac:dyDescent="0.3">
      <c r="A108" s="661" t="s">
        <v>2068</v>
      </c>
      <c r="B108" s="662" t="s">
        <v>1866</v>
      </c>
      <c r="C108" s="662" t="s">
        <v>1870</v>
      </c>
      <c r="D108" s="662" t="s">
        <v>1884</v>
      </c>
      <c r="E108" s="662"/>
      <c r="F108" s="665"/>
      <c r="G108" s="665"/>
      <c r="H108" s="665"/>
      <c r="I108" s="665"/>
      <c r="J108" s="665"/>
      <c r="K108" s="665"/>
      <c r="L108" s="665"/>
      <c r="M108" s="665"/>
      <c r="N108" s="665">
        <v>520</v>
      </c>
      <c r="O108" s="665">
        <v>4758</v>
      </c>
      <c r="P108" s="678"/>
      <c r="Q108" s="666">
        <v>9.15</v>
      </c>
    </row>
    <row r="109" spans="1:17" ht="14.4" customHeight="1" x14ac:dyDescent="0.3">
      <c r="A109" s="661" t="s">
        <v>2068</v>
      </c>
      <c r="B109" s="662" t="s">
        <v>1866</v>
      </c>
      <c r="C109" s="662" t="s">
        <v>1870</v>
      </c>
      <c r="D109" s="662" t="s">
        <v>1887</v>
      </c>
      <c r="E109" s="662" t="s">
        <v>1888</v>
      </c>
      <c r="F109" s="665">
        <v>30</v>
      </c>
      <c r="G109" s="665">
        <v>236.7</v>
      </c>
      <c r="H109" s="665">
        <v>1</v>
      </c>
      <c r="I109" s="665">
        <v>7.89</v>
      </c>
      <c r="J109" s="665">
        <v>90</v>
      </c>
      <c r="K109" s="665">
        <v>724.5</v>
      </c>
      <c r="L109" s="665">
        <v>3.0608365019011408</v>
      </c>
      <c r="M109" s="665">
        <v>8.0500000000000007</v>
      </c>
      <c r="N109" s="665">
        <v>520</v>
      </c>
      <c r="O109" s="665">
        <v>4716.3999999999996</v>
      </c>
      <c r="P109" s="678">
        <v>19.925644275454161</v>
      </c>
      <c r="Q109" s="666">
        <v>9.0699999999999985</v>
      </c>
    </row>
    <row r="110" spans="1:17" ht="14.4" customHeight="1" x14ac:dyDescent="0.3">
      <c r="A110" s="661" t="s">
        <v>2068</v>
      </c>
      <c r="B110" s="662" t="s">
        <v>1866</v>
      </c>
      <c r="C110" s="662" t="s">
        <v>1870</v>
      </c>
      <c r="D110" s="662" t="s">
        <v>1887</v>
      </c>
      <c r="E110" s="662"/>
      <c r="F110" s="665">
        <v>520</v>
      </c>
      <c r="G110" s="665">
        <v>4102.7999999999993</v>
      </c>
      <c r="H110" s="665">
        <v>1</v>
      </c>
      <c r="I110" s="665">
        <v>7.8899999999999988</v>
      </c>
      <c r="J110" s="665">
        <v>578</v>
      </c>
      <c r="K110" s="665">
        <v>4652.8999999999996</v>
      </c>
      <c r="L110" s="665">
        <v>1.1340791654479869</v>
      </c>
      <c r="M110" s="665">
        <v>8.0499999999999989</v>
      </c>
      <c r="N110" s="665">
        <v>634</v>
      </c>
      <c r="O110" s="665">
        <v>5754.16</v>
      </c>
      <c r="P110" s="678">
        <v>1.4024958564882521</v>
      </c>
      <c r="Q110" s="666">
        <v>9.0759621451104096</v>
      </c>
    </row>
    <row r="111" spans="1:17" ht="14.4" customHeight="1" x14ac:dyDescent="0.3">
      <c r="A111" s="661" t="s">
        <v>2068</v>
      </c>
      <c r="B111" s="662" t="s">
        <v>1866</v>
      </c>
      <c r="C111" s="662" t="s">
        <v>1870</v>
      </c>
      <c r="D111" s="662" t="s">
        <v>1889</v>
      </c>
      <c r="E111" s="662" t="s">
        <v>1890</v>
      </c>
      <c r="F111" s="665"/>
      <c r="G111" s="665"/>
      <c r="H111" s="665"/>
      <c r="I111" s="665"/>
      <c r="J111" s="665">
        <v>130</v>
      </c>
      <c r="K111" s="665">
        <v>1231.0999999999999</v>
      </c>
      <c r="L111" s="665"/>
      <c r="M111" s="665">
        <v>9.4699999999999989</v>
      </c>
      <c r="N111" s="665">
        <v>140</v>
      </c>
      <c r="O111" s="665">
        <v>1426.6</v>
      </c>
      <c r="P111" s="678"/>
      <c r="Q111" s="666">
        <v>10.19</v>
      </c>
    </row>
    <row r="112" spans="1:17" ht="14.4" customHeight="1" x14ac:dyDescent="0.3">
      <c r="A112" s="661" t="s">
        <v>2068</v>
      </c>
      <c r="B112" s="662" t="s">
        <v>1866</v>
      </c>
      <c r="C112" s="662" t="s">
        <v>1870</v>
      </c>
      <c r="D112" s="662" t="s">
        <v>1889</v>
      </c>
      <c r="E112" s="662"/>
      <c r="F112" s="665"/>
      <c r="G112" s="665"/>
      <c r="H112" s="665"/>
      <c r="I112" s="665"/>
      <c r="J112" s="665"/>
      <c r="K112" s="665"/>
      <c r="L112" s="665"/>
      <c r="M112" s="665"/>
      <c r="N112" s="665">
        <v>230</v>
      </c>
      <c r="O112" s="665">
        <v>2355.1999999999998</v>
      </c>
      <c r="P112" s="678"/>
      <c r="Q112" s="666">
        <v>10.239999999999998</v>
      </c>
    </row>
    <row r="113" spans="1:17" ht="14.4" customHeight="1" x14ac:dyDescent="0.3">
      <c r="A113" s="661" t="s">
        <v>2068</v>
      </c>
      <c r="B113" s="662" t="s">
        <v>1866</v>
      </c>
      <c r="C113" s="662" t="s">
        <v>1870</v>
      </c>
      <c r="D113" s="662" t="s">
        <v>1891</v>
      </c>
      <c r="E113" s="662"/>
      <c r="F113" s="665"/>
      <c r="G113" s="665"/>
      <c r="H113" s="665"/>
      <c r="I113" s="665"/>
      <c r="J113" s="665">
        <v>600</v>
      </c>
      <c r="K113" s="665">
        <v>11286</v>
      </c>
      <c r="L113" s="665"/>
      <c r="M113" s="665">
        <v>18.809999999999999</v>
      </c>
      <c r="N113" s="665"/>
      <c r="O113" s="665"/>
      <c r="P113" s="678"/>
      <c r="Q113" s="666"/>
    </row>
    <row r="114" spans="1:17" ht="14.4" customHeight="1" x14ac:dyDescent="0.3">
      <c r="A114" s="661" t="s">
        <v>2068</v>
      </c>
      <c r="B114" s="662" t="s">
        <v>1866</v>
      </c>
      <c r="C114" s="662" t="s">
        <v>1870</v>
      </c>
      <c r="D114" s="662" t="s">
        <v>1897</v>
      </c>
      <c r="E114" s="662"/>
      <c r="F114" s="665">
        <v>4022</v>
      </c>
      <c r="G114" s="665">
        <v>76900.640000000014</v>
      </c>
      <c r="H114" s="665">
        <v>1</v>
      </c>
      <c r="I114" s="665">
        <v>19.120000000000005</v>
      </c>
      <c r="J114" s="665">
        <v>2732</v>
      </c>
      <c r="K114" s="665">
        <v>54476.079999999994</v>
      </c>
      <c r="L114" s="665">
        <v>0.70839566484752248</v>
      </c>
      <c r="M114" s="665">
        <v>19.939999999999998</v>
      </c>
      <c r="N114" s="665">
        <v>1670</v>
      </c>
      <c r="O114" s="665">
        <v>34069.4</v>
      </c>
      <c r="P114" s="678">
        <v>0.44303142340557888</v>
      </c>
      <c r="Q114" s="666">
        <v>20.400838323353295</v>
      </c>
    </row>
    <row r="115" spans="1:17" ht="14.4" customHeight="1" x14ac:dyDescent="0.3">
      <c r="A115" s="661" t="s">
        <v>2068</v>
      </c>
      <c r="B115" s="662" t="s">
        <v>1866</v>
      </c>
      <c r="C115" s="662" t="s">
        <v>1870</v>
      </c>
      <c r="D115" s="662" t="s">
        <v>1897</v>
      </c>
      <c r="E115" s="662" t="s">
        <v>1898</v>
      </c>
      <c r="F115" s="665">
        <v>461</v>
      </c>
      <c r="G115" s="665">
        <v>9192.34</v>
      </c>
      <c r="H115" s="665">
        <v>1</v>
      </c>
      <c r="I115" s="665">
        <v>19.940000000000001</v>
      </c>
      <c r="J115" s="665">
        <v>470</v>
      </c>
      <c r="K115" s="665">
        <v>9371.7999999999993</v>
      </c>
      <c r="L115" s="665">
        <v>1.019522776572668</v>
      </c>
      <c r="M115" s="665">
        <v>19.939999999999998</v>
      </c>
      <c r="N115" s="665">
        <v>1570</v>
      </c>
      <c r="O115" s="665">
        <v>31706</v>
      </c>
      <c r="P115" s="678">
        <v>3.4491761618913137</v>
      </c>
      <c r="Q115" s="666">
        <v>20.194904458598725</v>
      </c>
    </row>
    <row r="116" spans="1:17" ht="14.4" customHeight="1" x14ac:dyDescent="0.3">
      <c r="A116" s="661" t="s">
        <v>2068</v>
      </c>
      <c r="B116" s="662" t="s">
        <v>1866</v>
      </c>
      <c r="C116" s="662" t="s">
        <v>1870</v>
      </c>
      <c r="D116" s="662" t="s">
        <v>1902</v>
      </c>
      <c r="E116" s="662" t="s">
        <v>1903</v>
      </c>
      <c r="F116" s="665">
        <v>12</v>
      </c>
      <c r="G116" s="665">
        <v>26322.960000000006</v>
      </c>
      <c r="H116" s="665">
        <v>1</v>
      </c>
      <c r="I116" s="665">
        <v>2193.5800000000004</v>
      </c>
      <c r="J116" s="665">
        <v>11</v>
      </c>
      <c r="K116" s="665">
        <v>24129.380000000005</v>
      </c>
      <c r="L116" s="665">
        <v>0.91666666666666663</v>
      </c>
      <c r="M116" s="665">
        <v>2193.5800000000004</v>
      </c>
      <c r="N116" s="665">
        <v>11</v>
      </c>
      <c r="O116" s="665">
        <v>23804.880000000005</v>
      </c>
      <c r="P116" s="678">
        <v>0.90433902570227664</v>
      </c>
      <c r="Q116" s="666">
        <v>2164.0800000000004</v>
      </c>
    </row>
    <row r="117" spans="1:17" ht="14.4" customHeight="1" x14ac:dyDescent="0.3">
      <c r="A117" s="661" t="s">
        <v>2068</v>
      </c>
      <c r="B117" s="662" t="s">
        <v>1866</v>
      </c>
      <c r="C117" s="662" t="s">
        <v>1870</v>
      </c>
      <c r="D117" s="662" t="s">
        <v>1902</v>
      </c>
      <c r="E117" s="662"/>
      <c r="F117" s="665">
        <v>39</v>
      </c>
      <c r="G117" s="665">
        <v>85572.629999999976</v>
      </c>
      <c r="H117" s="665">
        <v>1</v>
      </c>
      <c r="I117" s="665">
        <v>2194.1699999999992</v>
      </c>
      <c r="J117" s="665">
        <v>39</v>
      </c>
      <c r="K117" s="665">
        <v>85549.62000000001</v>
      </c>
      <c r="L117" s="665">
        <v>0.99973110561168954</v>
      </c>
      <c r="M117" s="665">
        <v>2193.5800000000004</v>
      </c>
      <c r="N117" s="665">
        <v>35</v>
      </c>
      <c r="O117" s="665">
        <v>75733.619999999981</v>
      </c>
      <c r="P117" s="678">
        <v>0.88502153083293111</v>
      </c>
      <c r="Q117" s="666">
        <v>2163.8177142857139</v>
      </c>
    </row>
    <row r="118" spans="1:17" ht="14.4" customHeight="1" x14ac:dyDescent="0.3">
      <c r="A118" s="661" t="s">
        <v>2068</v>
      </c>
      <c r="B118" s="662" t="s">
        <v>1866</v>
      </c>
      <c r="C118" s="662" t="s">
        <v>1870</v>
      </c>
      <c r="D118" s="662" t="s">
        <v>1904</v>
      </c>
      <c r="E118" s="662"/>
      <c r="F118" s="665"/>
      <c r="G118" s="665"/>
      <c r="H118" s="665"/>
      <c r="I118" s="665"/>
      <c r="J118" s="665"/>
      <c r="K118" s="665"/>
      <c r="L118" s="665"/>
      <c r="M118" s="665"/>
      <c r="N118" s="665">
        <v>400</v>
      </c>
      <c r="O118" s="665">
        <v>98432</v>
      </c>
      <c r="P118" s="678"/>
      <c r="Q118" s="666">
        <v>246.08</v>
      </c>
    </row>
    <row r="119" spans="1:17" ht="14.4" customHeight="1" x14ac:dyDescent="0.3">
      <c r="A119" s="661" t="s">
        <v>2068</v>
      </c>
      <c r="B119" s="662" t="s">
        <v>1866</v>
      </c>
      <c r="C119" s="662" t="s">
        <v>1870</v>
      </c>
      <c r="D119" s="662" t="s">
        <v>1906</v>
      </c>
      <c r="E119" s="662" t="s">
        <v>1907</v>
      </c>
      <c r="F119" s="665">
        <v>4239</v>
      </c>
      <c r="G119" s="665">
        <v>14497.380000000001</v>
      </c>
      <c r="H119" s="665">
        <v>1</v>
      </c>
      <c r="I119" s="665">
        <v>3.4200000000000004</v>
      </c>
      <c r="J119" s="665">
        <v>1474</v>
      </c>
      <c r="K119" s="665">
        <v>5041.08</v>
      </c>
      <c r="L119" s="665">
        <v>0.34772351969804194</v>
      </c>
      <c r="M119" s="665">
        <v>3.42</v>
      </c>
      <c r="N119" s="665">
        <v>3044</v>
      </c>
      <c r="O119" s="665">
        <v>12517.18</v>
      </c>
      <c r="P119" s="678">
        <v>0.86340980232290243</v>
      </c>
      <c r="Q119" s="666">
        <v>4.1120827858081475</v>
      </c>
    </row>
    <row r="120" spans="1:17" ht="14.4" customHeight="1" x14ac:dyDescent="0.3">
      <c r="A120" s="661" t="s">
        <v>2068</v>
      </c>
      <c r="B120" s="662" t="s">
        <v>1866</v>
      </c>
      <c r="C120" s="662" t="s">
        <v>1870</v>
      </c>
      <c r="D120" s="662" t="s">
        <v>1906</v>
      </c>
      <c r="E120" s="662"/>
      <c r="F120" s="665">
        <v>13529</v>
      </c>
      <c r="G120" s="665">
        <v>44104.539999999994</v>
      </c>
      <c r="H120" s="665">
        <v>1</v>
      </c>
      <c r="I120" s="665">
        <v>3.2599999999999993</v>
      </c>
      <c r="J120" s="665">
        <v>11535</v>
      </c>
      <c r="K120" s="665">
        <v>39449.699999999997</v>
      </c>
      <c r="L120" s="665">
        <v>0.89445893778735708</v>
      </c>
      <c r="M120" s="665">
        <v>3.42</v>
      </c>
      <c r="N120" s="665">
        <v>6344</v>
      </c>
      <c r="O120" s="665">
        <v>25751.100000000002</v>
      </c>
      <c r="P120" s="678">
        <v>0.5838650624176106</v>
      </c>
      <c r="Q120" s="666">
        <v>4.0591267339218167</v>
      </c>
    </row>
    <row r="121" spans="1:17" ht="14.4" customHeight="1" x14ac:dyDescent="0.3">
      <c r="A121" s="661" t="s">
        <v>2068</v>
      </c>
      <c r="B121" s="662" t="s">
        <v>1866</v>
      </c>
      <c r="C121" s="662" t="s">
        <v>1870</v>
      </c>
      <c r="D121" s="662" t="s">
        <v>2023</v>
      </c>
      <c r="E121" s="662" t="s">
        <v>2024</v>
      </c>
      <c r="F121" s="665">
        <v>2789</v>
      </c>
      <c r="G121" s="665">
        <v>93570.950000000012</v>
      </c>
      <c r="H121" s="665">
        <v>1</v>
      </c>
      <c r="I121" s="665">
        <v>33.550000000000004</v>
      </c>
      <c r="J121" s="665">
        <v>2582</v>
      </c>
      <c r="K121" s="665">
        <v>86626.099999999991</v>
      </c>
      <c r="L121" s="665">
        <v>0.92577984940838987</v>
      </c>
      <c r="M121" s="665">
        <v>33.549999999999997</v>
      </c>
      <c r="N121" s="665">
        <v>2776</v>
      </c>
      <c r="O121" s="665">
        <v>91663.52</v>
      </c>
      <c r="P121" s="678">
        <v>0.97961514764999169</v>
      </c>
      <c r="Q121" s="666">
        <v>33.020000000000003</v>
      </c>
    </row>
    <row r="122" spans="1:17" ht="14.4" customHeight="1" x14ac:dyDescent="0.3">
      <c r="A122" s="661" t="s">
        <v>2068</v>
      </c>
      <c r="B122" s="662" t="s">
        <v>1866</v>
      </c>
      <c r="C122" s="662" t="s">
        <v>1870</v>
      </c>
      <c r="D122" s="662" t="s">
        <v>2023</v>
      </c>
      <c r="E122" s="662"/>
      <c r="F122" s="665">
        <v>10921</v>
      </c>
      <c r="G122" s="665">
        <v>363669.29999999993</v>
      </c>
      <c r="H122" s="665">
        <v>1</v>
      </c>
      <c r="I122" s="665">
        <v>33.299999999999997</v>
      </c>
      <c r="J122" s="665">
        <v>10085</v>
      </c>
      <c r="K122" s="665">
        <v>338351.75</v>
      </c>
      <c r="L122" s="665">
        <v>0.93038304305587538</v>
      </c>
      <c r="M122" s="665">
        <v>33.549999999999997</v>
      </c>
      <c r="N122" s="665">
        <v>8194</v>
      </c>
      <c r="O122" s="665">
        <v>270503.15000000008</v>
      </c>
      <c r="P122" s="678">
        <v>0.74381629133941229</v>
      </c>
      <c r="Q122" s="666">
        <v>33.012344398340261</v>
      </c>
    </row>
    <row r="123" spans="1:17" ht="14.4" customHeight="1" x14ac:dyDescent="0.3">
      <c r="A123" s="661" t="s">
        <v>2068</v>
      </c>
      <c r="B123" s="662" t="s">
        <v>1866</v>
      </c>
      <c r="C123" s="662" t="s">
        <v>1870</v>
      </c>
      <c r="D123" s="662" t="s">
        <v>1916</v>
      </c>
      <c r="E123" s="662"/>
      <c r="F123" s="665">
        <v>100</v>
      </c>
      <c r="G123" s="665">
        <v>1934</v>
      </c>
      <c r="H123" s="665">
        <v>1</v>
      </c>
      <c r="I123" s="665">
        <v>19.34</v>
      </c>
      <c r="J123" s="665">
        <v>30</v>
      </c>
      <c r="K123" s="665">
        <v>607.20000000000005</v>
      </c>
      <c r="L123" s="665">
        <v>0.31396070320579111</v>
      </c>
      <c r="M123" s="665">
        <v>20.240000000000002</v>
      </c>
      <c r="N123" s="665">
        <v>150</v>
      </c>
      <c r="O123" s="665">
        <v>3016.5</v>
      </c>
      <c r="P123" s="678">
        <v>1.5597207859358841</v>
      </c>
      <c r="Q123" s="666">
        <v>20.11</v>
      </c>
    </row>
    <row r="124" spans="1:17" ht="14.4" customHeight="1" x14ac:dyDescent="0.3">
      <c r="A124" s="661" t="s">
        <v>2068</v>
      </c>
      <c r="B124" s="662" t="s">
        <v>1866</v>
      </c>
      <c r="C124" s="662" t="s">
        <v>1870</v>
      </c>
      <c r="D124" s="662" t="s">
        <v>1921</v>
      </c>
      <c r="E124" s="662"/>
      <c r="F124" s="665"/>
      <c r="G124" s="665"/>
      <c r="H124" s="665"/>
      <c r="I124" s="665"/>
      <c r="J124" s="665">
        <v>1</v>
      </c>
      <c r="K124" s="665">
        <v>12406</v>
      </c>
      <c r="L124" s="665"/>
      <c r="M124" s="665">
        <v>12406</v>
      </c>
      <c r="N124" s="665"/>
      <c r="O124" s="665"/>
      <c r="P124" s="678"/>
      <c r="Q124" s="666"/>
    </row>
    <row r="125" spans="1:17" ht="14.4" customHeight="1" x14ac:dyDescent="0.3">
      <c r="A125" s="661" t="s">
        <v>2068</v>
      </c>
      <c r="B125" s="662" t="s">
        <v>1866</v>
      </c>
      <c r="C125" s="662" t="s">
        <v>2029</v>
      </c>
      <c r="D125" s="662" t="s">
        <v>2030</v>
      </c>
      <c r="E125" s="662" t="s">
        <v>2031</v>
      </c>
      <c r="F125" s="665">
        <v>17</v>
      </c>
      <c r="G125" s="665">
        <v>15033.439999999997</v>
      </c>
      <c r="H125" s="665">
        <v>1</v>
      </c>
      <c r="I125" s="665">
        <v>884.31999999999982</v>
      </c>
      <c r="J125" s="665">
        <v>24</v>
      </c>
      <c r="K125" s="665">
        <v>21223.679999999997</v>
      </c>
      <c r="L125" s="665">
        <v>1.411764705882353</v>
      </c>
      <c r="M125" s="665">
        <v>884.31999999999982</v>
      </c>
      <c r="N125" s="665"/>
      <c r="O125" s="665"/>
      <c r="P125" s="678"/>
      <c r="Q125" s="666"/>
    </row>
    <row r="126" spans="1:17" ht="14.4" customHeight="1" x14ac:dyDescent="0.3">
      <c r="A126" s="661" t="s">
        <v>2068</v>
      </c>
      <c r="B126" s="662" t="s">
        <v>1866</v>
      </c>
      <c r="C126" s="662" t="s">
        <v>2029</v>
      </c>
      <c r="D126" s="662" t="s">
        <v>2030</v>
      </c>
      <c r="E126" s="662" t="s">
        <v>2032</v>
      </c>
      <c r="F126" s="665">
        <v>7</v>
      </c>
      <c r="G126" s="665">
        <v>6190.24</v>
      </c>
      <c r="H126" s="665">
        <v>1</v>
      </c>
      <c r="I126" s="665">
        <v>884.31999999999994</v>
      </c>
      <c r="J126" s="665"/>
      <c r="K126" s="665"/>
      <c r="L126" s="665"/>
      <c r="M126" s="665"/>
      <c r="N126" s="665"/>
      <c r="O126" s="665"/>
      <c r="P126" s="678"/>
      <c r="Q126" s="666"/>
    </row>
    <row r="127" spans="1:17" ht="14.4" customHeight="1" x14ac:dyDescent="0.3">
      <c r="A127" s="661" t="s">
        <v>2068</v>
      </c>
      <c r="B127" s="662" t="s">
        <v>1866</v>
      </c>
      <c r="C127" s="662" t="s">
        <v>1924</v>
      </c>
      <c r="D127" s="662" t="s">
        <v>1927</v>
      </c>
      <c r="E127" s="662" t="s">
        <v>1928</v>
      </c>
      <c r="F127" s="665">
        <v>3</v>
      </c>
      <c r="G127" s="665">
        <v>1269</v>
      </c>
      <c r="H127" s="665">
        <v>1</v>
      </c>
      <c r="I127" s="665">
        <v>423</v>
      </c>
      <c r="J127" s="665">
        <v>4</v>
      </c>
      <c r="K127" s="665">
        <v>1696</v>
      </c>
      <c r="L127" s="665">
        <v>1.3364854215918045</v>
      </c>
      <c r="M127" s="665">
        <v>424</v>
      </c>
      <c r="N127" s="665">
        <v>5</v>
      </c>
      <c r="O127" s="665">
        <v>2215</v>
      </c>
      <c r="P127" s="678">
        <v>1.7454688731284476</v>
      </c>
      <c r="Q127" s="666">
        <v>443</v>
      </c>
    </row>
    <row r="128" spans="1:17" ht="14.4" customHeight="1" x14ac:dyDescent="0.3">
      <c r="A128" s="661" t="s">
        <v>2068</v>
      </c>
      <c r="B128" s="662" t="s">
        <v>1866</v>
      </c>
      <c r="C128" s="662" t="s">
        <v>1924</v>
      </c>
      <c r="D128" s="662" t="s">
        <v>1929</v>
      </c>
      <c r="E128" s="662" t="s">
        <v>1930</v>
      </c>
      <c r="F128" s="665"/>
      <c r="G128" s="665"/>
      <c r="H128" s="665"/>
      <c r="I128" s="665"/>
      <c r="J128" s="665">
        <v>1</v>
      </c>
      <c r="K128" s="665">
        <v>165</v>
      </c>
      <c r="L128" s="665"/>
      <c r="M128" s="665">
        <v>165</v>
      </c>
      <c r="N128" s="665"/>
      <c r="O128" s="665"/>
      <c r="P128" s="678"/>
      <c r="Q128" s="666"/>
    </row>
    <row r="129" spans="1:17" ht="14.4" customHeight="1" x14ac:dyDescent="0.3">
      <c r="A129" s="661" t="s">
        <v>2068</v>
      </c>
      <c r="B129" s="662" t="s">
        <v>1866</v>
      </c>
      <c r="C129" s="662" t="s">
        <v>1924</v>
      </c>
      <c r="D129" s="662" t="s">
        <v>1933</v>
      </c>
      <c r="E129" s="662" t="s">
        <v>1934</v>
      </c>
      <c r="F129" s="665">
        <v>1</v>
      </c>
      <c r="G129" s="665">
        <v>302</v>
      </c>
      <c r="H129" s="665">
        <v>1</v>
      </c>
      <c r="I129" s="665">
        <v>302</v>
      </c>
      <c r="J129" s="665"/>
      <c r="K129" s="665"/>
      <c r="L129" s="665"/>
      <c r="M129" s="665"/>
      <c r="N129" s="665">
        <v>2</v>
      </c>
      <c r="O129" s="665">
        <v>636</v>
      </c>
      <c r="P129" s="678">
        <v>2.1059602649006623</v>
      </c>
      <c r="Q129" s="666">
        <v>318</v>
      </c>
    </row>
    <row r="130" spans="1:17" ht="14.4" customHeight="1" x14ac:dyDescent="0.3">
      <c r="A130" s="661" t="s">
        <v>2068</v>
      </c>
      <c r="B130" s="662" t="s">
        <v>1866</v>
      </c>
      <c r="C130" s="662" t="s">
        <v>1924</v>
      </c>
      <c r="D130" s="662" t="s">
        <v>1938</v>
      </c>
      <c r="E130" s="662" t="s">
        <v>1939</v>
      </c>
      <c r="F130" s="665">
        <v>5</v>
      </c>
      <c r="G130" s="665">
        <v>9853</v>
      </c>
      <c r="H130" s="665">
        <v>1</v>
      </c>
      <c r="I130" s="665">
        <v>1970.6</v>
      </c>
      <c r="J130" s="665">
        <v>4</v>
      </c>
      <c r="K130" s="665">
        <v>7900</v>
      </c>
      <c r="L130" s="665">
        <v>0.80178625799248959</v>
      </c>
      <c r="M130" s="665">
        <v>1975</v>
      </c>
      <c r="N130" s="665">
        <v>7</v>
      </c>
      <c r="O130" s="665">
        <v>14266</v>
      </c>
      <c r="P130" s="678">
        <v>1.4478838932304883</v>
      </c>
      <c r="Q130" s="666">
        <v>2038</v>
      </c>
    </row>
    <row r="131" spans="1:17" ht="14.4" customHeight="1" x14ac:dyDescent="0.3">
      <c r="A131" s="661" t="s">
        <v>2068</v>
      </c>
      <c r="B131" s="662" t="s">
        <v>1866</v>
      </c>
      <c r="C131" s="662" t="s">
        <v>1924</v>
      </c>
      <c r="D131" s="662" t="s">
        <v>1940</v>
      </c>
      <c r="E131" s="662" t="s">
        <v>1941</v>
      </c>
      <c r="F131" s="665">
        <v>1</v>
      </c>
      <c r="G131" s="665">
        <v>2990</v>
      </c>
      <c r="H131" s="665">
        <v>1</v>
      </c>
      <c r="I131" s="665">
        <v>2990</v>
      </c>
      <c r="J131" s="665"/>
      <c r="K131" s="665"/>
      <c r="L131" s="665"/>
      <c r="M131" s="665"/>
      <c r="N131" s="665"/>
      <c r="O131" s="665"/>
      <c r="P131" s="678"/>
      <c r="Q131" s="666"/>
    </row>
    <row r="132" spans="1:17" ht="14.4" customHeight="1" x14ac:dyDescent="0.3">
      <c r="A132" s="661" t="s">
        <v>2068</v>
      </c>
      <c r="B132" s="662" t="s">
        <v>1866</v>
      </c>
      <c r="C132" s="662" t="s">
        <v>1924</v>
      </c>
      <c r="D132" s="662" t="s">
        <v>1942</v>
      </c>
      <c r="E132" s="662" t="s">
        <v>1943</v>
      </c>
      <c r="F132" s="665">
        <v>5</v>
      </c>
      <c r="G132" s="665">
        <v>3207</v>
      </c>
      <c r="H132" s="665">
        <v>1</v>
      </c>
      <c r="I132" s="665">
        <v>641.4</v>
      </c>
      <c r="J132" s="665">
        <v>7</v>
      </c>
      <c r="K132" s="665">
        <v>4501</v>
      </c>
      <c r="L132" s="665">
        <v>1.4034923604614904</v>
      </c>
      <c r="M132" s="665">
        <v>643</v>
      </c>
      <c r="N132" s="665">
        <v>8</v>
      </c>
      <c r="O132" s="665">
        <v>5328</v>
      </c>
      <c r="P132" s="678">
        <v>1.6613657623947615</v>
      </c>
      <c r="Q132" s="666">
        <v>666</v>
      </c>
    </row>
    <row r="133" spans="1:17" ht="14.4" customHeight="1" x14ac:dyDescent="0.3">
      <c r="A133" s="661" t="s">
        <v>2068</v>
      </c>
      <c r="B133" s="662" t="s">
        <v>1866</v>
      </c>
      <c r="C133" s="662" t="s">
        <v>1924</v>
      </c>
      <c r="D133" s="662" t="s">
        <v>1946</v>
      </c>
      <c r="E133" s="662" t="s">
        <v>1947</v>
      </c>
      <c r="F133" s="665"/>
      <c r="G133" s="665"/>
      <c r="H133" s="665"/>
      <c r="I133" s="665"/>
      <c r="J133" s="665"/>
      <c r="K133" s="665"/>
      <c r="L133" s="665"/>
      <c r="M133" s="665"/>
      <c r="N133" s="665">
        <v>3</v>
      </c>
      <c r="O133" s="665">
        <v>4293</v>
      </c>
      <c r="P133" s="678"/>
      <c r="Q133" s="666">
        <v>1431</v>
      </c>
    </row>
    <row r="134" spans="1:17" ht="14.4" customHeight="1" x14ac:dyDescent="0.3">
      <c r="A134" s="661" t="s">
        <v>2068</v>
      </c>
      <c r="B134" s="662" t="s">
        <v>1866</v>
      </c>
      <c r="C134" s="662" t="s">
        <v>1924</v>
      </c>
      <c r="D134" s="662" t="s">
        <v>1948</v>
      </c>
      <c r="E134" s="662" t="s">
        <v>1949</v>
      </c>
      <c r="F134" s="665">
        <v>2</v>
      </c>
      <c r="G134" s="665">
        <v>3686</v>
      </c>
      <c r="H134" s="665">
        <v>1</v>
      </c>
      <c r="I134" s="665">
        <v>1843</v>
      </c>
      <c r="J134" s="665">
        <v>1</v>
      </c>
      <c r="K134" s="665">
        <v>1849</v>
      </c>
      <c r="L134" s="665">
        <v>0.50162778079218662</v>
      </c>
      <c r="M134" s="665">
        <v>1849</v>
      </c>
      <c r="N134" s="665">
        <v>3</v>
      </c>
      <c r="O134" s="665">
        <v>5736</v>
      </c>
      <c r="P134" s="678">
        <v>1.5561584373304396</v>
      </c>
      <c r="Q134" s="666">
        <v>1912</v>
      </c>
    </row>
    <row r="135" spans="1:17" ht="14.4" customHeight="1" x14ac:dyDescent="0.3">
      <c r="A135" s="661" t="s">
        <v>2068</v>
      </c>
      <c r="B135" s="662" t="s">
        <v>1866</v>
      </c>
      <c r="C135" s="662" t="s">
        <v>1924</v>
      </c>
      <c r="D135" s="662" t="s">
        <v>1952</v>
      </c>
      <c r="E135" s="662" t="s">
        <v>1953</v>
      </c>
      <c r="F135" s="665">
        <v>7</v>
      </c>
      <c r="G135" s="665">
        <v>8213</v>
      </c>
      <c r="H135" s="665">
        <v>1</v>
      </c>
      <c r="I135" s="665">
        <v>1173.2857142857142</v>
      </c>
      <c r="J135" s="665">
        <v>8</v>
      </c>
      <c r="K135" s="665">
        <v>9416</v>
      </c>
      <c r="L135" s="665">
        <v>1.1464751004505054</v>
      </c>
      <c r="M135" s="665">
        <v>1177</v>
      </c>
      <c r="N135" s="665">
        <v>6</v>
      </c>
      <c r="O135" s="665">
        <v>7278</v>
      </c>
      <c r="P135" s="678">
        <v>0.88615609399732131</v>
      </c>
      <c r="Q135" s="666">
        <v>1213</v>
      </c>
    </row>
    <row r="136" spans="1:17" ht="14.4" customHeight="1" x14ac:dyDescent="0.3">
      <c r="A136" s="661" t="s">
        <v>2068</v>
      </c>
      <c r="B136" s="662" t="s">
        <v>1866</v>
      </c>
      <c r="C136" s="662" t="s">
        <v>1924</v>
      </c>
      <c r="D136" s="662" t="s">
        <v>1956</v>
      </c>
      <c r="E136" s="662" t="s">
        <v>1957</v>
      </c>
      <c r="F136" s="665">
        <v>51</v>
      </c>
      <c r="G136" s="665">
        <v>33471</v>
      </c>
      <c r="H136" s="665">
        <v>1</v>
      </c>
      <c r="I136" s="665">
        <v>656.29411764705878</v>
      </c>
      <c r="J136" s="665">
        <v>49</v>
      </c>
      <c r="K136" s="665">
        <v>32242</v>
      </c>
      <c r="L136" s="665">
        <v>0.9632816467987213</v>
      </c>
      <c r="M136" s="665">
        <v>658</v>
      </c>
      <c r="N136" s="665">
        <v>45</v>
      </c>
      <c r="O136" s="665">
        <v>30645</v>
      </c>
      <c r="P136" s="678">
        <v>0.91556870126378054</v>
      </c>
      <c r="Q136" s="666">
        <v>681</v>
      </c>
    </row>
    <row r="137" spans="1:17" ht="14.4" customHeight="1" x14ac:dyDescent="0.3">
      <c r="A137" s="661" t="s">
        <v>2068</v>
      </c>
      <c r="B137" s="662" t="s">
        <v>1866</v>
      </c>
      <c r="C137" s="662" t="s">
        <v>1924</v>
      </c>
      <c r="D137" s="662" t="s">
        <v>1958</v>
      </c>
      <c r="E137" s="662" t="s">
        <v>1959</v>
      </c>
      <c r="F137" s="665">
        <v>1</v>
      </c>
      <c r="G137" s="665">
        <v>688</v>
      </c>
      <c r="H137" s="665">
        <v>1</v>
      </c>
      <c r="I137" s="665">
        <v>688</v>
      </c>
      <c r="J137" s="665"/>
      <c r="K137" s="665"/>
      <c r="L137" s="665"/>
      <c r="M137" s="665"/>
      <c r="N137" s="665">
        <v>1</v>
      </c>
      <c r="O137" s="665">
        <v>716</v>
      </c>
      <c r="P137" s="678">
        <v>1.0406976744186047</v>
      </c>
      <c r="Q137" s="666">
        <v>716</v>
      </c>
    </row>
    <row r="138" spans="1:17" ht="14.4" customHeight="1" x14ac:dyDescent="0.3">
      <c r="A138" s="661" t="s">
        <v>2068</v>
      </c>
      <c r="B138" s="662" t="s">
        <v>1866</v>
      </c>
      <c r="C138" s="662" t="s">
        <v>1924</v>
      </c>
      <c r="D138" s="662" t="s">
        <v>1960</v>
      </c>
      <c r="E138" s="662" t="s">
        <v>1961</v>
      </c>
      <c r="F138" s="665"/>
      <c r="G138" s="665"/>
      <c r="H138" s="665"/>
      <c r="I138" s="665"/>
      <c r="J138" s="665">
        <v>1</v>
      </c>
      <c r="K138" s="665">
        <v>2543</v>
      </c>
      <c r="L138" s="665"/>
      <c r="M138" s="665">
        <v>2543</v>
      </c>
      <c r="N138" s="665"/>
      <c r="O138" s="665"/>
      <c r="P138" s="678"/>
      <c r="Q138" s="666"/>
    </row>
    <row r="139" spans="1:17" ht="14.4" customHeight="1" x14ac:dyDescent="0.3">
      <c r="A139" s="661" t="s">
        <v>2068</v>
      </c>
      <c r="B139" s="662" t="s">
        <v>1866</v>
      </c>
      <c r="C139" s="662" t="s">
        <v>1924</v>
      </c>
      <c r="D139" s="662" t="s">
        <v>1962</v>
      </c>
      <c r="E139" s="662" t="s">
        <v>1963</v>
      </c>
      <c r="F139" s="665">
        <v>167</v>
      </c>
      <c r="G139" s="665">
        <v>293650</v>
      </c>
      <c r="H139" s="665">
        <v>1</v>
      </c>
      <c r="I139" s="665">
        <v>1758.3832335329341</v>
      </c>
      <c r="J139" s="665">
        <v>155</v>
      </c>
      <c r="K139" s="665">
        <v>273110</v>
      </c>
      <c r="L139" s="665">
        <v>0.93005278392644308</v>
      </c>
      <c r="M139" s="665">
        <v>1762</v>
      </c>
      <c r="N139" s="665">
        <v>146</v>
      </c>
      <c r="O139" s="665">
        <v>266450</v>
      </c>
      <c r="P139" s="678">
        <v>0.90737272262898006</v>
      </c>
      <c r="Q139" s="666">
        <v>1825</v>
      </c>
    </row>
    <row r="140" spans="1:17" ht="14.4" customHeight="1" x14ac:dyDescent="0.3">
      <c r="A140" s="661" t="s">
        <v>2068</v>
      </c>
      <c r="B140" s="662" t="s">
        <v>1866</v>
      </c>
      <c r="C140" s="662" t="s">
        <v>1924</v>
      </c>
      <c r="D140" s="662" t="s">
        <v>1964</v>
      </c>
      <c r="E140" s="662" t="s">
        <v>1965</v>
      </c>
      <c r="F140" s="665">
        <v>25</v>
      </c>
      <c r="G140" s="665">
        <v>10288</v>
      </c>
      <c r="H140" s="665">
        <v>1</v>
      </c>
      <c r="I140" s="665">
        <v>411.52</v>
      </c>
      <c r="J140" s="665">
        <v>26</v>
      </c>
      <c r="K140" s="665">
        <v>10738</v>
      </c>
      <c r="L140" s="665">
        <v>1.0437402799377915</v>
      </c>
      <c r="M140" s="665">
        <v>413</v>
      </c>
      <c r="N140" s="665">
        <v>40</v>
      </c>
      <c r="O140" s="665">
        <v>17160</v>
      </c>
      <c r="P140" s="678">
        <v>1.6679626749611198</v>
      </c>
      <c r="Q140" s="666">
        <v>429</v>
      </c>
    </row>
    <row r="141" spans="1:17" ht="14.4" customHeight="1" x14ac:dyDescent="0.3">
      <c r="A141" s="661" t="s">
        <v>2068</v>
      </c>
      <c r="B141" s="662" t="s">
        <v>1866</v>
      </c>
      <c r="C141" s="662" t="s">
        <v>1924</v>
      </c>
      <c r="D141" s="662" t="s">
        <v>2035</v>
      </c>
      <c r="E141" s="662" t="s">
        <v>2036</v>
      </c>
      <c r="F141" s="665">
        <v>31</v>
      </c>
      <c r="G141" s="665">
        <v>444272</v>
      </c>
      <c r="H141" s="665">
        <v>1</v>
      </c>
      <c r="I141" s="665">
        <v>14331.354838709678</v>
      </c>
      <c r="J141" s="665">
        <v>35</v>
      </c>
      <c r="K141" s="665">
        <v>501900</v>
      </c>
      <c r="L141" s="665">
        <v>1.1297133287715633</v>
      </c>
      <c r="M141" s="665">
        <v>14340</v>
      </c>
      <c r="N141" s="665">
        <v>43</v>
      </c>
      <c r="O141" s="665">
        <v>623758</v>
      </c>
      <c r="P141" s="678">
        <v>1.4040002520978139</v>
      </c>
      <c r="Q141" s="666">
        <v>14506</v>
      </c>
    </row>
    <row r="142" spans="1:17" ht="14.4" customHeight="1" x14ac:dyDescent="0.3">
      <c r="A142" s="661" t="s">
        <v>2068</v>
      </c>
      <c r="B142" s="662" t="s">
        <v>1866</v>
      </c>
      <c r="C142" s="662" t="s">
        <v>1924</v>
      </c>
      <c r="D142" s="662" t="s">
        <v>1972</v>
      </c>
      <c r="E142" s="662" t="s">
        <v>1973</v>
      </c>
      <c r="F142" s="665"/>
      <c r="G142" s="665"/>
      <c r="H142" s="665"/>
      <c r="I142" s="665"/>
      <c r="J142" s="665">
        <v>1</v>
      </c>
      <c r="K142" s="665">
        <v>0</v>
      </c>
      <c r="L142" s="665"/>
      <c r="M142" s="665">
        <v>0</v>
      </c>
      <c r="N142" s="665"/>
      <c r="O142" s="665"/>
      <c r="P142" s="678"/>
      <c r="Q142" s="666"/>
    </row>
    <row r="143" spans="1:17" ht="14.4" customHeight="1" x14ac:dyDescent="0.3">
      <c r="A143" s="661" t="s">
        <v>2068</v>
      </c>
      <c r="B143" s="662" t="s">
        <v>1866</v>
      </c>
      <c r="C143" s="662" t="s">
        <v>1924</v>
      </c>
      <c r="D143" s="662" t="s">
        <v>1976</v>
      </c>
      <c r="E143" s="662" t="s">
        <v>1977</v>
      </c>
      <c r="F143" s="665">
        <v>6</v>
      </c>
      <c r="G143" s="665">
        <v>3496</v>
      </c>
      <c r="H143" s="665">
        <v>1</v>
      </c>
      <c r="I143" s="665">
        <v>582.66666666666663</v>
      </c>
      <c r="J143" s="665">
        <v>6</v>
      </c>
      <c r="K143" s="665">
        <v>3516</v>
      </c>
      <c r="L143" s="665">
        <v>1.005720823798627</v>
      </c>
      <c r="M143" s="665">
        <v>586</v>
      </c>
      <c r="N143" s="665">
        <v>10</v>
      </c>
      <c r="O143" s="665">
        <v>6090</v>
      </c>
      <c r="P143" s="678">
        <v>1.7419908466819223</v>
      </c>
      <c r="Q143" s="666">
        <v>609</v>
      </c>
    </row>
    <row r="144" spans="1:17" ht="14.4" customHeight="1" x14ac:dyDescent="0.3">
      <c r="A144" s="661" t="s">
        <v>2068</v>
      </c>
      <c r="B144" s="662" t="s">
        <v>1866</v>
      </c>
      <c r="C144" s="662" t="s">
        <v>1924</v>
      </c>
      <c r="D144" s="662" t="s">
        <v>1980</v>
      </c>
      <c r="E144" s="662" t="s">
        <v>1981</v>
      </c>
      <c r="F144" s="665">
        <v>7</v>
      </c>
      <c r="G144" s="665">
        <v>2940</v>
      </c>
      <c r="H144" s="665">
        <v>1</v>
      </c>
      <c r="I144" s="665">
        <v>420</v>
      </c>
      <c r="J144" s="665">
        <v>4</v>
      </c>
      <c r="K144" s="665">
        <v>1684</v>
      </c>
      <c r="L144" s="665">
        <v>0.57278911564625845</v>
      </c>
      <c r="M144" s="665">
        <v>421</v>
      </c>
      <c r="N144" s="665">
        <v>2</v>
      </c>
      <c r="O144" s="665">
        <v>874</v>
      </c>
      <c r="P144" s="678">
        <v>0.29727891156462583</v>
      </c>
      <c r="Q144" s="666">
        <v>437</v>
      </c>
    </row>
    <row r="145" spans="1:17" ht="14.4" customHeight="1" x14ac:dyDescent="0.3">
      <c r="A145" s="661" t="s">
        <v>2068</v>
      </c>
      <c r="B145" s="662" t="s">
        <v>1866</v>
      </c>
      <c r="C145" s="662" t="s">
        <v>1924</v>
      </c>
      <c r="D145" s="662" t="s">
        <v>1984</v>
      </c>
      <c r="E145" s="662" t="s">
        <v>1985</v>
      </c>
      <c r="F145" s="665">
        <v>25</v>
      </c>
      <c r="G145" s="665">
        <v>32258</v>
      </c>
      <c r="H145" s="665">
        <v>1</v>
      </c>
      <c r="I145" s="665">
        <v>1290.32</v>
      </c>
      <c r="J145" s="665">
        <v>18</v>
      </c>
      <c r="K145" s="665">
        <v>23292</v>
      </c>
      <c r="L145" s="665">
        <v>0.72205344410688821</v>
      </c>
      <c r="M145" s="665">
        <v>1294</v>
      </c>
      <c r="N145" s="665">
        <v>12</v>
      </c>
      <c r="O145" s="665">
        <v>16104</v>
      </c>
      <c r="P145" s="678">
        <v>0.4992249984499969</v>
      </c>
      <c r="Q145" s="666">
        <v>1342</v>
      </c>
    </row>
    <row r="146" spans="1:17" ht="14.4" customHeight="1" x14ac:dyDescent="0.3">
      <c r="A146" s="661" t="s">
        <v>2068</v>
      </c>
      <c r="B146" s="662" t="s">
        <v>1866</v>
      </c>
      <c r="C146" s="662" t="s">
        <v>1924</v>
      </c>
      <c r="D146" s="662" t="s">
        <v>1986</v>
      </c>
      <c r="E146" s="662" t="s">
        <v>1987</v>
      </c>
      <c r="F146" s="665">
        <v>134</v>
      </c>
      <c r="G146" s="665">
        <v>65458</v>
      </c>
      <c r="H146" s="665">
        <v>1</v>
      </c>
      <c r="I146" s="665">
        <v>488.49253731343282</v>
      </c>
      <c r="J146" s="665">
        <v>136</v>
      </c>
      <c r="K146" s="665">
        <v>66640</v>
      </c>
      <c r="L146" s="665">
        <v>1.0180573803049284</v>
      </c>
      <c r="M146" s="665">
        <v>490</v>
      </c>
      <c r="N146" s="665">
        <v>87</v>
      </c>
      <c r="O146" s="665">
        <v>44283</v>
      </c>
      <c r="P146" s="678">
        <v>0.67651012863210003</v>
      </c>
      <c r="Q146" s="666">
        <v>509</v>
      </c>
    </row>
    <row r="147" spans="1:17" ht="14.4" customHeight="1" x14ac:dyDescent="0.3">
      <c r="A147" s="661" t="s">
        <v>2068</v>
      </c>
      <c r="B147" s="662" t="s">
        <v>1866</v>
      </c>
      <c r="C147" s="662" t="s">
        <v>1924</v>
      </c>
      <c r="D147" s="662" t="s">
        <v>1988</v>
      </c>
      <c r="E147" s="662" t="s">
        <v>1989</v>
      </c>
      <c r="F147" s="665">
        <v>9</v>
      </c>
      <c r="G147" s="665">
        <v>20255</v>
      </c>
      <c r="H147" s="665">
        <v>1</v>
      </c>
      <c r="I147" s="665">
        <v>2250.5555555555557</v>
      </c>
      <c r="J147" s="665">
        <v>6</v>
      </c>
      <c r="K147" s="665">
        <v>13548</v>
      </c>
      <c r="L147" s="665">
        <v>0.66887188348555915</v>
      </c>
      <c r="M147" s="665">
        <v>2258</v>
      </c>
      <c r="N147" s="665">
        <v>6</v>
      </c>
      <c r="O147" s="665">
        <v>13974</v>
      </c>
      <c r="P147" s="678">
        <v>0.68990372747469764</v>
      </c>
      <c r="Q147" s="666">
        <v>2329</v>
      </c>
    </row>
    <row r="148" spans="1:17" ht="14.4" customHeight="1" x14ac:dyDescent="0.3">
      <c r="A148" s="661" t="s">
        <v>2068</v>
      </c>
      <c r="B148" s="662" t="s">
        <v>1866</v>
      </c>
      <c r="C148" s="662" t="s">
        <v>1924</v>
      </c>
      <c r="D148" s="662" t="s">
        <v>1990</v>
      </c>
      <c r="E148" s="662" t="s">
        <v>1991</v>
      </c>
      <c r="F148" s="665">
        <v>4</v>
      </c>
      <c r="G148" s="665">
        <v>10151</v>
      </c>
      <c r="H148" s="665">
        <v>1</v>
      </c>
      <c r="I148" s="665">
        <v>2537.75</v>
      </c>
      <c r="J148" s="665">
        <v>3</v>
      </c>
      <c r="K148" s="665">
        <v>7653</v>
      </c>
      <c r="L148" s="665">
        <v>0.75391587035760022</v>
      </c>
      <c r="M148" s="665">
        <v>2551</v>
      </c>
      <c r="N148" s="665">
        <v>1</v>
      </c>
      <c r="O148" s="665">
        <v>2645</v>
      </c>
      <c r="P148" s="678">
        <v>0.26056546153088367</v>
      </c>
      <c r="Q148" s="666">
        <v>2645</v>
      </c>
    </row>
    <row r="149" spans="1:17" ht="14.4" customHeight="1" x14ac:dyDescent="0.3">
      <c r="A149" s="661" t="s">
        <v>2068</v>
      </c>
      <c r="B149" s="662" t="s">
        <v>1866</v>
      </c>
      <c r="C149" s="662" t="s">
        <v>1924</v>
      </c>
      <c r="D149" s="662" t="s">
        <v>2008</v>
      </c>
      <c r="E149" s="662" t="s">
        <v>2009</v>
      </c>
      <c r="F149" s="665"/>
      <c r="G149" s="665"/>
      <c r="H149" s="665"/>
      <c r="I149" s="665"/>
      <c r="J149" s="665">
        <v>1</v>
      </c>
      <c r="K149" s="665">
        <v>695</v>
      </c>
      <c r="L149" s="665"/>
      <c r="M149" s="665">
        <v>695</v>
      </c>
      <c r="N149" s="665">
        <v>6</v>
      </c>
      <c r="O149" s="665">
        <v>4308</v>
      </c>
      <c r="P149" s="678"/>
      <c r="Q149" s="666">
        <v>718</v>
      </c>
    </row>
    <row r="150" spans="1:17" ht="14.4" customHeight="1" x14ac:dyDescent="0.3">
      <c r="A150" s="661" t="s">
        <v>2068</v>
      </c>
      <c r="B150" s="662" t="s">
        <v>1866</v>
      </c>
      <c r="C150" s="662" t="s">
        <v>1924</v>
      </c>
      <c r="D150" s="662" t="s">
        <v>2012</v>
      </c>
      <c r="E150" s="662" t="s">
        <v>2013</v>
      </c>
      <c r="F150" s="665"/>
      <c r="G150" s="665"/>
      <c r="H150" s="665"/>
      <c r="I150" s="665"/>
      <c r="J150" s="665">
        <v>1</v>
      </c>
      <c r="K150" s="665">
        <v>1672</v>
      </c>
      <c r="L150" s="665"/>
      <c r="M150" s="665">
        <v>1672</v>
      </c>
      <c r="N150" s="665">
        <v>2</v>
      </c>
      <c r="O150" s="665">
        <v>3470</v>
      </c>
      <c r="P150" s="678"/>
      <c r="Q150" s="666">
        <v>1735</v>
      </c>
    </row>
    <row r="151" spans="1:17" ht="14.4" customHeight="1" x14ac:dyDescent="0.3">
      <c r="A151" s="661" t="s">
        <v>2069</v>
      </c>
      <c r="B151" s="662" t="s">
        <v>1866</v>
      </c>
      <c r="C151" s="662" t="s">
        <v>1867</v>
      </c>
      <c r="D151" s="662" t="s">
        <v>2016</v>
      </c>
      <c r="E151" s="662" t="s">
        <v>968</v>
      </c>
      <c r="F151" s="665">
        <v>0.8</v>
      </c>
      <c r="G151" s="665">
        <v>1582.42</v>
      </c>
      <c r="H151" s="665">
        <v>1</v>
      </c>
      <c r="I151" s="665">
        <v>1978.0250000000001</v>
      </c>
      <c r="J151" s="665"/>
      <c r="K151" s="665"/>
      <c r="L151" s="665"/>
      <c r="M151" s="665"/>
      <c r="N151" s="665">
        <v>0.4</v>
      </c>
      <c r="O151" s="665">
        <v>803.86</v>
      </c>
      <c r="P151" s="678">
        <v>0.50799408500903676</v>
      </c>
      <c r="Q151" s="666">
        <v>2009.6499999999999</v>
      </c>
    </row>
    <row r="152" spans="1:17" ht="14.4" customHeight="1" x14ac:dyDescent="0.3">
      <c r="A152" s="661" t="s">
        <v>2069</v>
      </c>
      <c r="B152" s="662" t="s">
        <v>1866</v>
      </c>
      <c r="C152" s="662" t="s">
        <v>1867</v>
      </c>
      <c r="D152" s="662" t="s">
        <v>2020</v>
      </c>
      <c r="E152" s="662"/>
      <c r="F152" s="665">
        <v>0.2</v>
      </c>
      <c r="G152" s="665">
        <v>218.43</v>
      </c>
      <c r="H152" s="665">
        <v>1</v>
      </c>
      <c r="I152" s="665">
        <v>1092.1499999999999</v>
      </c>
      <c r="J152" s="665"/>
      <c r="K152" s="665"/>
      <c r="L152" s="665"/>
      <c r="M152" s="665"/>
      <c r="N152" s="665"/>
      <c r="O152" s="665"/>
      <c r="P152" s="678"/>
      <c r="Q152" s="666"/>
    </row>
    <row r="153" spans="1:17" ht="14.4" customHeight="1" x14ac:dyDescent="0.3">
      <c r="A153" s="661" t="s">
        <v>2069</v>
      </c>
      <c r="B153" s="662" t="s">
        <v>1866</v>
      </c>
      <c r="C153" s="662" t="s">
        <v>1867</v>
      </c>
      <c r="D153" s="662" t="s">
        <v>2021</v>
      </c>
      <c r="E153" s="662" t="s">
        <v>986</v>
      </c>
      <c r="F153" s="665">
        <v>8.3000000000000007</v>
      </c>
      <c r="G153" s="665">
        <v>18129.809999999998</v>
      </c>
      <c r="H153" s="665">
        <v>1</v>
      </c>
      <c r="I153" s="665">
        <v>2184.3144578313249</v>
      </c>
      <c r="J153" s="665">
        <v>5.4</v>
      </c>
      <c r="K153" s="665">
        <v>9562.32</v>
      </c>
      <c r="L153" s="665">
        <v>0.52743630517914974</v>
      </c>
      <c r="M153" s="665">
        <v>1770.7999999999997</v>
      </c>
      <c r="N153" s="665">
        <v>4.8999999999999995</v>
      </c>
      <c r="O153" s="665">
        <v>8761.340000000002</v>
      </c>
      <c r="P153" s="678">
        <v>0.48325602971018466</v>
      </c>
      <c r="Q153" s="666">
        <v>1788.0285714285719</v>
      </c>
    </row>
    <row r="154" spans="1:17" ht="14.4" customHeight="1" x14ac:dyDescent="0.3">
      <c r="A154" s="661" t="s">
        <v>2069</v>
      </c>
      <c r="B154" s="662" t="s">
        <v>1866</v>
      </c>
      <c r="C154" s="662" t="s">
        <v>1867</v>
      </c>
      <c r="D154" s="662" t="s">
        <v>2022</v>
      </c>
      <c r="E154" s="662" t="s">
        <v>972</v>
      </c>
      <c r="F154" s="665">
        <v>0.2</v>
      </c>
      <c r="G154" s="665">
        <v>188.96</v>
      </c>
      <c r="H154" s="665">
        <v>1</v>
      </c>
      <c r="I154" s="665">
        <v>944.8</v>
      </c>
      <c r="J154" s="665">
        <v>0.15000000000000002</v>
      </c>
      <c r="K154" s="665">
        <v>135.57</v>
      </c>
      <c r="L154" s="665">
        <v>0.71745342929720568</v>
      </c>
      <c r="M154" s="665">
        <v>903.79999999999984</v>
      </c>
      <c r="N154" s="665">
        <v>0.1</v>
      </c>
      <c r="O154" s="665">
        <v>90.38</v>
      </c>
      <c r="P154" s="678">
        <v>0.47830228619813714</v>
      </c>
      <c r="Q154" s="666">
        <v>903.8</v>
      </c>
    </row>
    <row r="155" spans="1:17" ht="14.4" customHeight="1" x14ac:dyDescent="0.3">
      <c r="A155" s="661" t="s">
        <v>2069</v>
      </c>
      <c r="B155" s="662" t="s">
        <v>1866</v>
      </c>
      <c r="C155" s="662" t="s">
        <v>1870</v>
      </c>
      <c r="D155" s="662" t="s">
        <v>1875</v>
      </c>
      <c r="E155" s="662" t="s">
        <v>1876</v>
      </c>
      <c r="F155" s="665"/>
      <c r="G155" s="665"/>
      <c r="H155" s="665"/>
      <c r="I155" s="665"/>
      <c r="J155" s="665">
        <v>180</v>
      </c>
      <c r="K155" s="665">
        <v>957.6</v>
      </c>
      <c r="L155" s="665"/>
      <c r="M155" s="665">
        <v>5.32</v>
      </c>
      <c r="N155" s="665"/>
      <c r="O155" s="665"/>
      <c r="P155" s="678"/>
      <c r="Q155" s="666"/>
    </row>
    <row r="156" spans="1:17" ht="14.4" customHeight="1" x14ac:dyDescent="0.3">
      <c r="A156" s="661" t="s">
        <v>2069</v>
      </c>
      <c r="B156" s="662" t="s">
        <v>1866</v>
      </c>
      <c r="C156" s="662" t="s">
        <v>1870</v>
      </c>
      <c r="D156" s="662" t="s">
        <v>1875</v>
      </c>
      <c r="E156" s="662"/>
      <c r="F156" s="665">
        <v>330</v>
      </c>
      <c r="G156" s="665">
        <v>1683</v>
      </c>
      <c r="H156" s="665">
        <v>1</v>
      </c>
      <c r="I156" s="665">
        <v>5.0999999999999996</v>
      </c>
      <c r="J156" s="665"/>
      <c r="K156" s="665"/>
      <c r="L156" s="665"/>
      <c r="M156" s="665"/>
      <c r="N156" s="665"/>
      <c r="O156" s="665"/>
      <c r="P156" s="678"/>
      <c r="Q156" s="666"/>
    </row>
    <row r="157" spans="1:17" ht="14.4" customHeight="1" x14ac:dyDescent="0.3">
      <c r="A157" s="661" t="s">
        <v>2069</v>
      </c>
      <c r="B157" s="662" t="s">
        <v>1866</v>
      </c>
      <c r="C157" s="662" t="s">
        <v>1870</v>
      </c>
      <c r="D157" s="662" t="s">
        <v>1882</v>
      </c>
      <c r="E157" s="662" t="s">
        <v>1883</v>
      </c>
      <c r="F157" s="665">
        <v>1080</v>
      </c>
      <c r="G157" s="665">
        <v>6307.2</v>
      </c>
      <c r="H157" s="665">
        <v>1</v>
      </c>
      <c r="I157" s="665">
        <v>5.84</v>
      </c>
      <c r="J157" s="665"/>
      <c r="K157" s="665"/>
      <c r="L157" s="665"/>
      <c r="M157" s="665"/>
      <c r="N157" s="665"/>
      <c r="O157" s="665"/>
      <c r="P157" s="678"/>
      <c r="Q157" s="666"/>
    </row>
    <row r="158" spans="1:17" ht="14.4" customHeight="1" x14ac:dyDescent="0.3">
      <c r="A158" s="661" t="s">
        <v>2069</v>
      </c>
      <c r="B158" s="662" t="s">
        <v>1866</v>
      </c>
      <c r="C158" s="662" t="s">
        <v>1870</v>
      </c>
      <c r="D158" s="662" t="s">
        <v>1882</v>
      </c>
      <c r="E158" s="662"/>
      <c r="F158" s="665"/>
      <c r="G158" s="665"/>
      <c r="H158" s="665"/>
      <c r="I158" s="665"/>
      <c r="J158" s="665">
        <v>1737</v>
      </c>
      <c r="K158" s="665">
        <v>10144.08</v>
      </c>
      <c r="L158" s="665"/>
      <c r="M158" s="665">
        <v>5.84</v>
      </c>
      <c r="N158" s="665">
        <v>854</v>
      </c>
      <c r="O158" s="665">
        <v>5217.9399999999996</v>
      </c>
      <c r="P158" s="678"/>
      <c r="Q158" s="666">
        <v>6.1099999999999994</v>
      </c>
    </row>
    <row r="159" spans="1:17" ht="14.4" customHeight="1" x14ac:dyDescent="0.3">
      <c r="A159" s="661" t="s">
        <v>2069</v>
      </c>
      <c r="B159" s="662" t="s">
        <v>1866</v>
      </c>
      <c r="C159" s="662" t="s">
        <v>1870</v>
      </c>
      <c r="D159" s="662" t="s">
        <v>1897</v>
      </c>
      <c r="E159" s="662"/>
      <c r="F159" s="665">
        <v>540</v>
      </c>
      <c r="G159" s="665">
        <v>10324.799999999999</v>
      </c>
      <c r="H159" s="665">
        <v>1</v>
      </c>
      <c r="I159" s="665">
        <v>19.119999999999997</v>
      </c>
      <c r="J159" s="665">
        <v>515</v>
      </c>
      <c r="K159" s="665">
        <v>10269.1</v>
      </c>
      <c r="L159" s="665">
        <v>0.99460522237718896</v>
      </c>
      <c r="M159" s="665">
        <v>19.940000000000001</v>
      </c>
      <c r="N159" s="665"/>
      <c r="O159" s="665"/>
      <c r="P159" s="678"/>
      <c r="Q159" s="666"/>
    </row>
    <row r="160" spans="1:17" ht="14.4" customHeight="1" x14ac:dyDescent="0.3">
      <c r="A160" s="661" t="s">
        <v>2069</v>
      </c>
      <c r="B160" s="662" t="s">
        <v>1866</v>
      </c>
      <c r="C160" s="662" t="s">
        <v>1870</v>
      </c>
      <c r="D160" s="662" t="s">
        <v>1902</v>
      </c>
      <c r="E160" s="662" t="s">
        <v>1903</v>
      </c>
      <c r="F160" s="665"/>
      <c r="G160" s="665"/>
      <c r="H160" s="665"/>
      <c r="I160" s="665"/>
      <c r="J160" s="665">
        <v>1</v>
      </c>
      <c r="K160" s="665">
        <v>2193.58</v>
      </c>
      <c r="L160" s="665"/>
      <c r="M160" s="665">
        <v>2193.58</v>
      </c>
      <c r="N160" s="665"/>
      <c r="O160" s="665"/>
      <c r="P160" s="678"/>
      <c r="Q160" s="666"/>
    </row>
    <row r="161" spans="1:17" ht="14.4" customHeight="1" x14ac:dyDescent="0.3">
      <c r="A161" s="661" t="s">
        <v>2069</v>
      </c>
      <c r="B161" s="662" t="s">
        <v>1866</v>
      </c>
      <c r="C161" s="662" t="s">
        <v>1870</v>
      </c>
      <c r="D161" s="662" t="s">
        <v>1902</v>
      </c>
      <c r="E161" s="662"/>
      <c r="F161" s="665">
        <v>1</v>
      </c>
      <c r="G161" s="665">
        <v>2195.35</v>
      </c>
      <c r="H161" s="665">
        <v>1</v>
      </c>
      <c r="I161" s="665">
        <v>2195.35</v>
      </c>
      <c r="J161" s="665"/>
      <c r="K161" s="665"/>
      <c r="L161" s="665"/>
      <c r="M161" s="665"/>
      <c r="N161" s="665"/>
      <c r="O161" s="665"/>
      <c r="P161" s="678"/>
      <c r="Q161" s="666"/>
    </row>
    <row r="162" spans="1:17" ht="14.4" customHeight="1" x14ac:dyDescent="0.3">
      <c r="A162" s="661" t="s">
        <v>2069</v>
      </c>
      <c r="B162" s="662" t="s">
        <v>1866</v>
      </c>
      <c r="C162" s="662" t="s">
        <v>1870</v>
      </c>
      <c r="D162" s="662" t="s">
        <v>1906</v>
      </c>
      <c r="E162" s="662"/>
      <c r="F162" s="665">
        <v>2169</v>
      </c>
      <c r="G162" s="665">
        <v>7070.94</v>
      </c>
      <c r="H162" s="665">
        <v>1</v>
      </c>
      <c r="I162" s="665">
        <v>3.26</v>
      </c>
      <c r="J162" s="665"/>
      <c r="K162" s="665"/>
      <c r="L162" s="665"/>
      <c r="M162" s="665"/>
      <c r="N162" s="665">
        <v>640</v>
      </c>
      <c r="O162" s="665">
        <v>2656</v>
      </c>
      <c r="P162" s="678">
        <v>0.37562191165531034</v>
      </c>
      <c r="Q162" s="666">
        <v>4.1500000000000004</v>
      </c>
    </row>
    <row r="163" spans="1:17" ht="14.4" customHeight="1" x14ac:dyDescent="0.3">
      <c r="A163" s="661" t="s">
        <v>2069</v>
      </c>
      <c r="B163" s="662" t="s">
        <v>1866</v>
      </c>
      <c r="C163" s="662" t="s">
        <v>1870</v>
      </c>
      <c r="D163" s="662" t="s">
        <v>2023</v>
      </c>
      <c r="E163" s="662" t="s">
        <v>2024</v>
      </c>
      <c r="F163" s="665">
        <v>1162</v>
      </c>
      <c r="G163" s="665">
        <v>38985.1</v>
      </c>
      <c r="H163" s="665">
        <v>1</v>
      </c>
      <c r="I163" s="665">
        <v>33.549999999999997</v>
      </c>
      <c r="J163" s="665">
        <v>849</v>
      </c>
      <c r="K163" s="665">
        <v>28483.95</v>
      </c>
      <c r="L163" s="665">
        <v>0.73063683304647165</v>
      </c>
      <c r="M163" s="665">
        <v>33.550000000000004</v>
      </c>
      <c r="N163" s="665">
        <v>789</v>
      </c>
      <c r="O163" s="665">
        <v>26052.78</v>
      </c>
      <c r="P163" s="678">
        <v>0.66827531544102747</v>
      </c>
      <c r="Q163" s="666">
        <v>33.019999999999996</v>
      </c>
    </row>
    <row r="164" spans="1:17" ht="14.4" customHeight="1" x14ac:dyDescent="0.3">
      <c r="A164" s="661" t="s">
        <v>2069</v>
      </c>
      <c r="B164" s="662" t="s">
        <v>1866</v>
      </c>
      <c r="C164" s="662" t="s">
        <v>1870</v>
      </c>
      <c r="D164" s="662" t="s">
        <v>2023</v>
      </c>
      <c r="E164" s="662"/>
      <c r="F164" s="665">
        <v>6864</v>
      </c>
      <c r="G164" s="665">
        <v>228571.2</v>
      </c>
      <c r="H164" s="665">
        <v>1</v>
      </c>
      <c r="I164" s="665">
        <v>33.300000000000004</v>
      </c>
      <c r="J164" s="665">
        <v>3599</v>
      </c>
      <c r="K164" s="665">
        <v>120746.44999999998</v>
      </c>
      <c r="L164" s="665">
        <v>0.52826624701624691</v>
      </c>
      <c r="M164" s="665">
        <v>33.549999999999997</v>
      </c>
      <c r="N164" s="665">
        <v>2419</v>
      </c>
      <c r="O164" s="665">
        <v>79855.97</v>
      </c>
      <c r="P164" s="678">
        <v>0.34937021812021812</v>
      </c>
      <c r="Q164" s="666">
        <v>33.011976023150062</v>
      </c>
    </row>
    <row r="165" spans="1:17" ht="14.4" customHeight="1" x14ac:dyDescent="0.3">
      <c r="A165" s="661" t="s">
        <v>2069</v>
      </c>
      <c r="B165" s="662" t="s">
        <v>1866</v>
      </c>
      <c r="C165" s="662" t="s">
        <v>1870</v>
      </c>
      <c r="D165" s="662" t="s">
        <v>1916</v>
      </c>
      <c r="E165" s="662" t="s">
        <v>1917</v>
      </c>
      <c r="F165" s="665">
        <v>11780</v>
      </c>
      <c r="G165" s="665">
        <v>238157.19999999998</v>
      </c>
      <c r="H165" s="665">
        <v>1</v>
      </c>
      <c r="I165" s="665">
        <v>20.217079796264855</v>
      </c>
      <c r="J165" s="665">
        <v>8990</v>
      </c>
      <c r="K165" s="665">
        <v>181957.6</v>
      </c>
      <c r="L165" s="665">
        <v>0.76402309063089424</v>
      </c>
      <c r="M165" s="665">
        <v>20.240000000000002</v>
      </c>
      <c r="N165" s="665">
        <v>1930</v>
      </c>
      <c r="O165" s="665">
        <v>38768.5</v>
      </c>
      <c r="P165" s="678">
        <v>0.16278533674396575</v>
      </c>
      <c r="Q165" s="666">
        <v>20.087305699481867</v>
      </c>
    </row>
    <row r="166" spans="1:17" ht="14.4" customHeight="1" x14ac:dyDescent="0.3">
      <c r="A166" s="661" t="s">
        <v>2069</v>
      </c>
      <c r="B166" s="662" t="s">
        <v>1866</v>
      </c>
      <c r="C166" s="662" t="s">
        <v>1870</v>
      </c>
      <c r="D166" s="662" t="s">
        <v>1916</v>
      </c>
      <c r="E166" s="662"/>
      <c r="F166" s="665">
        <v>25155</v>
      </c>
      <c r="G166" s="665">
        <v>486497.7</v>
      </c>
      <c r="H166" s="665">
        <v>1</v>
      </c>
      <c r="I166" s="665">
        <v>19.34</v>
      </c>
      <c r="J166" s="665">
        <v>27820</v>
      </c>
      <c r="K166" s="665">
        <v>563076.80000000005</v>
      </c>
      <c r="L166" s="665">
        <v>1.1574089661677744</v>
      </c>
      <c r="M166" s="665">
        <v>20.240000000000002</v>
      </c>
      <c r="N166" s="665">
        <v>9985</v>
      </c>
      <c r="O166" s="665">
        <v>200886.25</v>
      </c>
      <c r="P166" s="678">
        <v>0.41292332933948095</v>
      </c>
      <c r="Q166" s="666">
        <v>20.118803204807211</v>
      </c>
    </row>
    <row r="167" spans="1:17" ht="14.4" customHeight="1" x14ac:dyDescent="0.3">
      <c r="A167" s="661" t="s">
        <v>2069</v>
      </c>
      <c r="B167" s="662" t="s">
        <v>1866</v>
      </c>
      <c r="C167" s="662" t="s">
        <v>2029</v>
      </c>
      <c r="D167" s="662" t="s">
        <v>2030</v>
      </c>
      <c r="E167" s="662" t="s">
        <v>2031</v>
      </c>
      <c r="F167" s="665">
        <v>13</v>
      </c>
      <c r="G167" s="665">
        <v>11496.16</v>
      </c>
      <c r="H167" s="665">
        <v>1</v>
      </c>
      <c r="I167" s="665">
        <v>884.31999999999994</v>
      </c>
      <c r="J167" s="665">
        <v>9</v>
      </c>
      <c r="K167" s="665">
        <v>7958.88</v>
      </c>
      <c r="L167" s="665">
        <v>0.69230769230769229</v>
      </c>
      <c r="M167" s="665">
        <v>884.32</v>
      </c>
      <c r="N167" s="665"/>
      <c r="O167" s="665"/>
      <c r="P167" s="678"/>
      <c r="Q167" s="666"/>
    </row>
    <row r="168" spans="1:17" ht="14.4" customHeight="1" x14ac:dyDescent="0.3">
      <c r="A168" s="661" t="s">
        <v>2069</v>
      </c>
      <c r="B168" s="662" t="s">
        <v>1866</v>
      </c>
      <c r="C168" s="662" t="s">
        <v>2029</v>
      </c>
      <c r="D168" s="662" t="s">
        <v>2030</v>
      </c>
      <c r="E168" s="662" t="s">
        <v>2032</v>
      </c>
      <c r="F168" s="665">
        <v>4</v>
      </c>
      <c r="G168" s="665">
        <v>3537.28</v>
      </c>
      <c r="H168" s="665">
        <v>1</v>
      </c>
      <c r="I168" s="665">
        <v>884.32</v>
      </c>
      <c r="J168" s="665"/>
      <c r="K168" s="665"/>
      <c r="L168" s="665"/>
      <c r="M168" s="665"/>
      <c r="N168" s="665"/>
      <c r="O168" s="665"/>
      <c r="P168" s="678"/>
      <c r="Q168" s="666"/>
    </row>
    <row r="169" spans="1:17" ht="14.4" customHeight="1" x14ac:dyDescent="0.3">
      <c r="A169" s="661" t="s">
        <v>2069</v>
      </c>
      <c r="B169" s="662" t="s">
        <v>1866</v>
      </c>
      <c r="C169" s="662" t="s">
        <v>1924</v>
      </c>
      <c r="D169" s="662" t="s">
        <v>1927</v>
      </c>
      <c r="E169" s="662" t="s">
        <v>1928</v>
      </c>
      <c r="F169" s="665"/>
      <c r="G169" s="665"/>
      <c r="H169" s="665"/>
      <c r="I169" s="665"/>
      <c r="J169" s="665">
        <v>1</v>
      </c>
      <c r="K169" s="665">
        <v>424</v>
      </c>
      <c r="L169" s="665"/>
      <c r="M169" s="665">
        <v>424</v>
      </c>
      <c r="N169" s="665"/>
      <c r="O169" s="665"/>
      <c r="P169" s="678"/>
      <c r="Q169" s="666"/>
    </row>
    <row r="170" spans="1:17" ht="14.4" customHeight="1" x14ac:dyDescent="0.3">
      <c r="A170" s="661" t="s">
        <v>2069</v>
      </c>
      <c r="B170" s="662" t="s">
        <v>1866</v>
      </c>
      <c r="C170" s="662" t="s">
        <v>1924</v>
      </c>
      <c r="D170" s="662" t="s">
        <v>1952</v>
      </c>
      <c r="E170" s="662" t="s">
        <v>1953</v>
      </c>
      <c r="F170" s="665">
        <v>1</v>
      </c>
      <c r="G170" s="665">
        <v>1175</v>
      </c>
      <c r="H170" s="665">
        <v>1</v>
      </c>
      <c r="I170" s="665">
        <v>1175</v>
      </c>
      <c r="J170" s="665"/>
      <c r="K170" s="665"/>
      <c r="L170" s="665"/>
      <c r="M170" s="665"/>
      <c r="N170" s="665"/>
      <c r="O170" s="665"/>
      <c r="P170" s="678"/>
      <c r="Q170" s="666"/>
    </row>
    <row r="171" spans="1:17" ht="14.4" customHeight="1" x14ac:dyDescent="0.3">
      <c r="A171" s="661" t="s">
        <v>2069</v>
      </c>
      <c r="B171" s="662" t="s">
        <v>1866</v>
      </c>
      <c r="C171" s="662" t="s">
        <v>1924</v>
      </c>
      <c r="D171" s="662" t="s">
        <v>1956</v>
      </c>
      <c r="E171" s="662" t="s">
        <v>1957</v>
      </c>
      <c r="F171" s="665">
        <v>1</v>
      </c>
      <c r="G171" s="665">
        <v>654</v>
      </c>
      <c r="H171" s="665">
        <v>1</v>
      </c>
      <c r="I171" s="665">
        <v>654</v>
      </c>
      <c r="J171" s="665">
        <v>1</v>
      </c>
      <c r="K171" s="665">
        <v>658</v>
      </c>
      <c r="L171" s="665">
        <v>1.0061162079510704</v>
      </c>
      <c r="M171" s="665">
        <v>658</v>
      </c>
      <c r="N171" s="665"/>
      <c r="O171" s="665"/>
      <c r="P171" s="678"/>
      <c r="Q171" s="666"/>
    </row>
    <row r="172" spans="1:17" ht="14.4" customHeight="1" x14ac:dyDescent="0.3">
      <c r="A172" s="661" t="s">
        <v>2069</v>
      </c>
      <c r="B172" s="662" t="s">
        <v>1866</v>
      </c>
      <c r="C172" s="662" t="s">
        <v>1924</v>
      </c>
      <c r="D172" s="662" t="s">
        <v>1958</v>
      </c>
      <c r="E172" s="662" t="s">
        <v>1959</v>
      </c>
      <c r="F172" s="665"/>
      <c r="G172" s="665"/>
      <c r="H172" s="665"/>
      <c r="I172" s="665"/>
      <c r="J172" s="665">
        <v>2</v>
      </c>
      <c r="K172" s="665">
        <v>1378</v>
      </c>
      <c r="L172" s="665"/>
      <c r="M172" s="665">
        <v>689</v>
      </c>
      <c r="N172" s="665"/>
      <c r="O172" s="665"/>
      <c r="P172" s="678"/>
      <c r="Q172" s="666"/>
    </row>
    <row r="173" spans="1:17" ht="14.4" customHeight="1" x14ac:dyDescent="0.3">
      <c r="A173" s="661" t="s">
        <v>2069</v>
      </c>
      <c r="B173" s="662" t="s">
        <v>1866</v>
      </c>
      <c r="C173" s="662" t="s">
        <v>1924</v>
      </c>
      <c r="D173" s="662" t="s">
        <v>1962</v>
      </c>
      <c r="E173" s="662" t="s">
        <v>1963</v>
      </c>
      <c r="F173" s="665">
        <v>9</v>
      </c>
      <c r="G173" s="665">
        <v>15822</v>
      </c>
      <c r="H173" s="665">
        <v>1</v>
      </c>
      <c r="I173" s="665">
        <v>1758</v>
      </c>
      <c r="J173" s="665">
        <v>9</v>
      </c>
      <c r="K173" s="665">
        <v>15858</v>
      </c>
      <c r="L173" s="665">
        <v>1.0022753128555177</v>
      </c>
      <c r="M173" s="665">
        <v>1762</v>
      </c>
      <c r="N173" s="665">
        <v>5</v>
      </c>
      <c r="O173" s="665">
        <v>9125</v>
      </c>
      <c r="P173" s="678">
        <v>0.57672860573884466</v>
      </c>
      <c r="Q173" s="666">
        <v>1825</v>
      </c>
    </row>
    <row r="174" spans="1:17" ht="14.4" customHeight="1" x14ac:dyDescent="0.3">
      <c r="A174" s="661" t="s">
        <v>2069</v>
      </c>
      <c r="B174" s="662" t="s">
        <v>1866</v>
      </c>
      <c r="C174" s="662" t="s">
        <v>1924</v>
      </c>
      <c r="D174" s="662" t="s">
        <v>1964</v>
      </c>
      <c r="E174" s="662" t="s">
        <v>1965</v>
      </c>
      <c r="F174" s="665">
        <v>1</v>
      </c>
      <c r="G174" s="665">
        <v>412</v>
      </c>
      <c r="H174" s="665">
        <v>1</v>
      </c>
      <c r="I174" s="665">
        <v>412</v>
      </c>
      <c r="J174" s="665">
        <v>2</v>
      </c>
      <c r="K174" s="665">
        <v>826</v>
      </c>
      <c r="L174" s="665">
        <v>2.0048543689320391</v>
      </c>
      <c r="M174" s="665">
        <v>413</v>
      </c>
      <c r="N174" s="665">
        <v>1</v>
      </c>
      <c r="O174" s="665">
        <v>429</v>
      </c>
      <c r="P174" s="678">
        <v>1.0412621359223302</v>
      </c>
      <c r="Q174" s="666">
        <v>429</v>
      </c>
    </row>
    <row r="175" spans="1:17" ht="14.4" customHeight="1" x14ac:dyDescent="0.3">
      <c r="A175" s="661" t="s">
        <v>2069</v>
      </c>
      <c r="B175" s="662" t="s">
        <v>1866</v>
      </c>
      <c r="C175" s="662" t="s">
        <v>1924</v>
      </c>
      <c r="D175" s="662" t="s">
        <v>1966</v>
      </c>
      <c r="E175" s="662" t="s">
        <v>1967</v>
      </c>
      <c r="F175" s="665">
        <v>306</v>
      </c>
      <c r="G175" s="665">
        <v>1054790</v>
      </c>
      <c r="H175" s="665">
        <v>1</v>
      </c>
      <c r="I175" s="665">
        <v>3447.0261437908498</v>
      </c>
      <c r="J175" s="665">
        <v>280</v>
      </c>
      <c r="K175" s="665">
        <v>967400</v>
      </c>
      <c r="L175" s="665">
        <v>0.91714938518567679</v>
      </c>
      <c r="M175" s="665">
        <v>3455</v>
      </c>
      <c r="N175" s="665">
        <v>124</v>
      </c>
      <c r="O175" s="665">
        <v>436232</v>
      </c>
      <c r="P175" s="678">
        <v>0.41357236985561108</v>
      </c>
      <c r="Q175" s="666">
        <v>3518</v>
      </c>
    </row>
    <row r="176" spans="1:17" ht="14.4" customHeight="1" x14ac:dyDescent="0.3">
      <c r="A176" s="661" t="s">
        <v>2069</v>
      </c>
      <c r="B176" s="662" t="s">
        <v>1866</v>
      </c>
      <c r="C176" s="662" t="s">
        <v>1924</v>
      </c>
      <c r="D176" s="662" t="s">
        <v>2035</v>
      </c>
      <c r="E176" s="662" t="s">
        <v>2036</v>
      </c>
      <c r="F176" s="665">
        <v>20</v>
      </c>
      <c r="G176" s="665">
        <v>286656</v>
      </c>
      <c r="H176" s="665">
        <v>1</v>
      </c>
      <c r="I176" s="665">
        <v>14332.8</v>
      </c>
      <c r="J176" s="665">
        <v>12</v>
      </c>
      <c r="K176" s="665">
        <v>172080</v>
      </c>
      <c r="L176" s="665">
        <v>0.60030140656396513</v>
      </c>
      <c r="M176" s="665">
        <v>14340</v>
      </c>
      <c r="N176" s="665">
        <v>13</v>
      </c>
      <c r="O176" s="665">
        <v>188578</v>
      </c>
      <c r="P176" s="678">
        <v>0.65785471087296277</v>
      </c>
      <c r="Q176" s="666">
        <v>14506</v>
      </c>
    </row>
    <row r="177" spans="1:17" ht="14.4" customHeight="1" x14ac:dyDescent="0.3">
      <c r="A177" s="661" t="s">
        <v>2069</v>
      </c>
      <c r="B177" s="662" t="s">
        <v>1866</v>
      </c>
      <c r="C177" s="662" t="s">
        <v>1924</v>
      </c>
      <c r="D177" s="662" t="s">
        <v>1984</v>
      </c>
      <c r="E177" s="662" t="s">
        <v>1985</v>
      </c>
      <c r="F177" s="665">
        <v>3</v>
      </c>
      <c r="G177" s="665">
        <v>3870</v>
      </c>
      <c r="H177" s="665">
        <v>1</v>
      </c>
      <c r="I177" s="665">
        <v>1290</v>
      </c>
      <c r="J177" s="665"/>
      <c r="K177" s="665"/>
      <c r="L177" s="665"/>
      <c r="M177" s="665"/>
      <c r="N177" s="665">
        <v>1</v>
      </c>
      <c r="O177" s="665">
        <v>1342</v>
      </c>
      <c r="P177" s="678">
        <v>0.34677002583979327</v>
      </c>
      <c r="Q177" s="666">
        <v>1342</v>
      </c>
    </row>
    <row r="178" spans="1:17" ht="14.4" customHeight="1" x14ac:dyDescent="0.3">
      <c r="A178" s="661" t="s">
        <v>2069</v>
      </c>
      <c r="B178" s="662" t="s">
        <v>1866</v>
      </c>
      <c r="C178" s="662" t="s">
        <v>1924</v>
      </c>
      <c r="D178" s="662" t="s">
        <v>1986</v>
      </c>
      <c r="E178" s="662" t="s">
        <v>1987</v>
      </c>
      <c r="F178" s="665">
        <v>2</v>
      </c>
      <c r="G178" s="665">
        <v>974</v>
      </c>
      <c r="H178" s="665">
        <v>1</v>
      </c>
      <c r="I178" s="665">
        <v>487</v>
      </c>
      <c r="J178" s="665">
        <v>1</v>
      </c>
      <c r="K178" s="665">
        <v>490</v>
      </c>
      <c r="L178" s="665">
        <v>0.50308008213552358</v>
      </c>
      <c r="M178" s="665">
        <v>490</v>
      </c>
      <c r="N178" s="665"/>
      <c r="O178" s="665"/>
      <c r="P178" s="678"/>
      <c r="Q178" s="666"/>
    </row>
    <row r="179" spans="1:17" ht="14.4" customHeight="1" x14ac:dyDescent="0.3">
      <c r="A179" s="661" t="s">
        <v>2069</v>
      </c>
      <c r="B179" s="662" t="s">
        <v>1866</v>
      </c>
      <c r="C179" s="662" t="s">
        <v>1924</v>
      </c>
      <c r="D179" s="662" t="s">
        <v>1988</v>
      </c>
      <c r="E179" s="662" t="s">
        <v>1989</v>
      </c>
      <c r="F179" s="665">
        <v>1</v>
      </c>
      <c r="G179" s="665">
        <v>2253</v>
      </c>
      <c r="H179" s="665">
        <v>1</v>
      </c>
      <c r="I179" s="665">
        <v>2253</v>
      </c>
      <c r="J179" s="665">
        <v>1</v>
      </c>
      <c r="K179" s="665">
        <v>2258</v>
      </c>
      <c r="L179" s="665">
        <v>1.0022192632046161</v>
      </c>
      <c r="M179" s="665">
        <v>2258</v>
      </c>
      <c r="N179" s="665"/>
      <c r="O179" s="665"/>
      <c r="P179" s="678"/>
      <c r="Q179" s="666"/>
    </row>
    <row r="180" spans="1:17" ht="14.4" customHeight="1" x14ac:dyDescent="0.3">
      <c r="A180" s="661" t="s">
        <v>2070</v>
      </c>
      <c r="B180" s="662" t="s">
        <v>1866</v>
      </c>
      <c r="C180" s="662" t="s">
        <v>1867</v>
      </c>
      <c r="D180" s="662" t="s">
        <v>2021</v>
      </c>
      <c r="E180" s="662" t="s">
        <v>986</v>
      </c>
      <c r="F180" s="665">
        <v>0.8</v>
      </c>
      <c r="G180" s="665">
        <v>1747.45</v>
      </c>
      <c r="H180" s="665">
        <v>1</v>
      </c>
      <c r="I180" s="665">
        <v>2184.3125</v>
      </c>
      <c r="J180" s="665"/>
      <c r="K180" s="665"/>
      <c r="L180" s="665"/>
      <c r="M180" s="665"/>
      <c r="N180" s="665"/>
      <c r="O180" s="665"/>
      <c r="P180" s="678"/>
      <c r="Q180" s="666"/>
    </row>
    <row r="181" spans="1:17" ht="14.4" customHeight="1" x14ac:dyDescent="0.3">
      <c r="A181" s="661" t="s">
        <v>2070</v>
      </c>
      <c r="B181" s="662" t="s">
        <v>1866</v>
      </c>
      <c r="C181" s="662" t="s">
        <v>1870</v>
      </c>
      <c r="D181" s="662" t="s">
        <v>1875</v>
      </c>
      <c r="E181" s="662"/>
      <c r="F181" s="665">
        <v>180</v>
      </c>
      <c r="G181" s="665">
        <v>918</v>
      </c>
      <c r="H181" s="665">
        <v>1</v>
      </c>
      <c r="I181" s="665">
        <v>5.0999999999999996</v>
      </c>
      <c r="J181" s="665"/>
      <c r="K181" s="665"/>
      <c r="L181" s="665"/>
      <c r="M181" s="665"/>
      <c r="N181" s="665"/>
      <c r="O181" s="665"/>
      <c r="P181" s="678"/>
      <c r="Q181" s="666"/>
    </row>
    <row r="182" spans="1:17" ht="14.4" customHeight="1" x14ac:dyDescent="0.3">
      <c r="A182" s="661" t="s">
        <v>2070</v>
      </c>
      <c r="B182" s="662" t="s">
        <v>1866</v>
      </c>
      <c r="C182" s="662" t="s">
        <v>1870</v>
      </c>
      <c r="D182" s="662" t="s">
        <v>1897</v>
      </c>
      <c r="E182" s="662"/>
      <c r="F182" s="665">
        <v>400</v>
      </c>
      <c r="G182" s="665">
        <v>7648</v>
      </c>
      <c r="H182" s="665">
        <v>1</v>
      </c>
      <c r="I182" s="665">
        <v>19.12</v>
      </c>
      <c r="J182" s="665"/>
      <c r="K182" s="665"/>
      <c r="L182" s="665"/>
      <c r="M182" s="665"/>
      <c r="N182" s="665"/>
      <c r="O182" s="665"/>
      <c r="P182" s="678"/>
      <c r="Q182" s="666"/>
    </row>
    <row r="183" spans="1:17" ht="14.4" customHeight="1" x14ac:dyDescent="0.3">
      <c r="A183" s="661" t="s">
        <v>2070</v>
      </c>
      <c r="B183" s="662" t="s">
        <v>1866</v>
      </c>
      <c r="C183" s="662" t="s">
        <v>1870</v>
      </c>
      <c r="D183" s="662" t="s">
        <v>2023</v>
      </c>
      <c r="E183" s="662"/>
      <c r="F183" s="665">
        <v>895</v>
      </c>
      <c r="G183" s="665">
        <v>29803.5</v>
      </c>
      <c r="H183" s="665">
        <v>1</v>
      </c>
      <c r="I183" s="665">
        <v>33.299999999999997</v>
      </c>
      <c r="J183" s="665"/>
      <c r="K183" s="665"/>
      <c r="L183" s="665"/>
      <c r="M183" s="665"/>
      <c r="N183" s="665"/>
      <c r="O183" s="665"/>
      <c r="P183" s="678"/>
      <c r="Q183" s="666"/>
    </row>
    <row r="184" spans="1:17" ht="14.4" customHeight="1" x14ac:dyDescent="0.3">
      <c r="A184" s="661" t="s">
        <v>2070</v>
      </c>
      <c r="B184" s="662" t="s">
        <v>1866</v>
      </c>
      <c r="C184" s="662" t="s">
        <v>2029</v>
      </c>
      <c r="D184" s="662" t="s">
        <v>2030</v>
      </c>
      <c r="E184" s="662" t="s">
        <v>2031</v>
      </c>
      <c r="F184" s="665">
        <v>1</v>
      </c>
      <c r="G184" s="665">
        <v>884.32</v>
      </c>
      <c r="H184" s="665">
        <v>1</v>
      </c>
      <c r="I184" s="665">
        <v>884.32</v>
      </c>
      <c r="J184" s="665"/>
      <c r="K184" s="665"/>
      <c r="L184" s="665"/>
      <c r="M184" s="665"/>
      <c r="N184" s="665"/>
      <c r="O184" s="665"/>
      <c r="P184" s="678"/>
      <c r="Q184" s="666"/>
    </row>
    <row r="185" spans="1:17" ht="14.4" customHeight="1" x14ac:dyDescent="0.3">
      <c r="A185" s="661" t="s">
        <v>2070</v>
      </c>
      <c r="B185" s="662" t="s">
        <v>1866</v>
      </c>
      <c r="C185" s="662" t="s">
        <v>1924</v>
      </c>
      <c r="D185" s="662" t="s">
        <v>1962</v>
      </c>
      <c r="E185" s="662" t="s">
        <v>1963</v>
      </c>
      <c r="F185" s="665">
        <v>2</v>
      </c>
      <c r="G185" s="665">
        <v>3514</v>
      </c>
      <c r="H185" s="665">
        <v>1</v>
      </c>
      <c r="I185" s="665">
        <v>1757</v>
      </c>
      <c r="J185" s="665"/>
      <c r="K185" s="665"/>
      <c r="L185" s="665"/>
      <c r="M185" s="665"/>
      <c r="N185" s="665"/>
      <c r="O185" s="665"/>
      <c r="P185" s="678"/>
      <c r="Q185" s="666"/>
    </row>
    <row r="186" spans="1:17" ht="14.4" customHeight="1" x14ac:dyDescent="0.3">
      <c r="A186" s="661" t="s">
        <v>2070</v>
      </c>
      <c r="B186" s="662" t="s">
        <v>1866</v>
      </c>
      <c r="C186" s="662" t="s">
        <v>1924</v>
      </c>
      <c r="D186" s="662" t="s">
        <v>2035</v>
      </c>
      <c r="E186" s="662" t="s">
        <v>2036</v>
      </c>
      <c r="F186" s="665">
        <v>2</v>
      </c>
      <c r="G186" s="665">
        <v>28656</v>
      </c>
      <c r="H186" s="665">
        <v>1</v>
      </c>
      <c r="I186" s="665">
        <v>14328</v>
      </c>
      <c r="J186" s="665"/>
      <c r="K186" s="665"/>
      <c r="L186" s="665"/>
      <c r="M186" s="665"/>
      <c r="N186" s="665"/>
      <c r="O186" s="665"/>
      <c r="P186" s="678"/>
      <c r="Q186" s="666"/>
    </row>
    <row r="187" spans="1:17" ht="14.4" customHeight="1" x14ac:dyDescent="0.3">
      <c r="A187" s="661" t="s">
        <v>2070</v>
      </c>
      <c r="B187" s="662" t="s">
        <v>1866</v>
      </c>
      <c r="C187" s="662" t="s">
        <v>1924</v>
      </c>
      <c r="D187" s="662" t="s">
        <v>1986</v>
      </c>
      <c r="E187" s="662" t="s">
        <v>1987</v>
      </c>
      <c r="F187" s="665">
        <v>1</v>
      </c>
      <c r="G187" s="665">
        <v>489</v>
      </c>
      <c r="H187" s="665">
        <v>1</v>
      </c>
      <c r="I187" s="665">
        <v>489</v>
      </c>
      <c r="J187" s="665"/>
      <c r="K187" s="665"/>
      <c r="L187" s="665"/>
      <c r="M187" s="665"/>
      <c r="N187" s="665"/>
      <c r="O187" s="665"/>
      <c r="P187" s="678"/>
      <c r="Q187" s="666"/>
    </row>
    <row r="188" spans="1:17" ht="14.4" customHeight="1" x14ac:dyDescent="0.3">
      <c r="A188" s="661" t="s">
        <v>2070</v>
      </c>
      <c r="B188" s="662" t="s">
        <v>1866</v>
      </c>
      <c r="C188" s="662" t="s">
        <v>1924</v>
      </c>
      <c r="D188" s="662" t="s">
        <v>1988</v>
      </c>
      <c r="E188" s="662" t="s">
        <v>1989</v>
      </c>
      <c r="F188" s="665">
        <v>1</v>
      </c>
      <c r="G188" s="665">
        <v>2242</v>
      </c>
      <c r="H188" s="665">
        <v>1</v>
      </c>
      <c r="I188" s="665">
        <v>2242</v>
      </c>
      <c r="J188" s="665"/>
      <c r="K188" s="665"/>
      <c r="L188" s="665"/>
      <c r="M188" s="665"/>
      <c r="N188" s="665"/>
      <c r="O188" s="665"/>
      <c r="P188" s="678"/>
      <c r="Q188" s="666"/>
    </row>
    <row r="189" spans="1:17" ht="14.4" customHeight="1" x14ac:dyDescent="0.3">
      <c r="A189" s="661" t="s">
        <v>2071</v>
      </c>
      <c r="B189" s="662" t="s">
        <v>1866</v>
      </c>
      <c r="C189" s="662" t="s">
        <v>1867</v>
      </c>
      <c r="D189" s="662" t="s">
        <v>2016</v>
      </c>
      <c r="E189" s="662" t="s">
        <v>968</v>
      </c>
      <c r="F189" s="665">
        <v>1</v>
      </c>
      <c r="G189" s="665">
        <v>1978.03</v>
      </c>
      <c r="H189" s="665">
        <v>1</v>
      </c>
      <c r="I189" s="665">
        <v>1978.03</v>
      </c>
      <c r="J189" s="665"/>
      <c r="K189" s="665"/>
      <c r="L189" s="665"/>
      <c r="M189" s="665"/>
      <c r="N189" s="665"/>
      <c r="O189" s="665"/>
      <c r="P189" s="678"/>
      <c r="Q189" s="666"/>
    </row>
    <row r="190" spans="1:17" ht="14.4" customHeight="1" x14ac:dyDescent="0.3">
      <c r="A190" s="661" t="s">
        <v>2071</v>
      </c>
      <c r="B190" s="662" t="s">
        <v>1866</v>
      </c>
      <c r="C190" s="662" t="s">
        <v>1867</v>
      </c>
      <c r="D190" s="662" t="s">
        <v>2019</v>
      </c>
      <c r="E190" s="662" t="s">
        <v>986</v>
      </c>
      <c r="F190" s="665"/>
      <c r="G190" s="665"/>
      <c r="H190" s="665"/>
      <c r="I190" s="665"/>
      <c r="J190" s="665"/>
      <c r="K190" s="665"/>
      <c r="L190" s="665"/>
      <c r="M190" s="665"/>
      <c r="N190" s="665">
        <v>0.02</v>
      </c>
      <c r="O190" s="665">
        <v>177.08</v>
      </c>
      <c r="P190" s="678"/>
      <c r="Q190" s="666">
        <v>8854</v>
      </c>
    </row>
    <row r="191" spans="1:17" ht="14.4" customHeight="1" x14ac:dyDescent="0.3">
      <c r="A191" s="661" t="s">
        <v>2071</v>
      </c>
      <c r="B191" s="662" t="s">
        <v>1866</v>
      </c>
      <c r="C191" s="662" t="s">
        <v>1867</v>
      </c>
      <c r="D191" s="662" t="s">
        <v>2021</v>
      </c>
      <c r="E191" s="662" t="s">
        <v>986</v>
      </c>
      <c r="F191" s="665">
        <v>1.1000000000000001</v>
      </c>
      <c r="G191" s="665">
        <v>2402.75</v>
      </c>
      <c r="H191" s="665">
        <v>1</v>
      </c>
      <c r="I191" s="665">
        <v>2184.3181818181815</v>
      </c>
      <c r="J191" s="665"/>
      <c r="K191" s="665"/>
      <c r="L191" s="665"/>
      <c r="M191" s="665"/>
      <c r="N191" s="665">
        <v>1</v>
      </c>
      <c r="O191" s="665">
        <v>1794.92</v>
      </c>
      <c r="P191" s="678">
        <v>0.74702736447820206</v>
      </c>
      <c r="Q191" s="666">
        <v>1794.92</v>
      </c>
    </row>
    <row r="192" spans="1:17" ht="14.4" customHeight="1" x14ac:dyDescent="0.3">
      <c r="A192" s="661" t="s">
        <v>2071</v>
      </c>
      <c r="B192" s="662" t="s">
        <v>1866</v>
      </c>
      <c r="C192" s="662" t="s">
        <v>1867</v>
      </c>
      <c r="D192" s="662" t="s">
        <v>2022</v>
      </c>
      <c r="E192" s="662" t="s">
        <v>972</v>
      </c>
      <c r="F192" s="665">
        <v>0.05</v>
      </c>
      <c r="G192" s="665">
        <v>47.24</v>
      </c>
      <c r="H192" s="665">
        <v>1</v>
      </c>
      <c r="I192" s="665">
        <v>944.8</v>
      </c>
      <c r="J192" s="665"/>
      <c r="K192" s="665"/>
      <c r="L192" s="665"/>
      <c r="M192" s="665"/>
      <c r="N192" s="665"/>
      <c r="O192" s="665"/>
      <c r="P192" s="678"/>
      <c r="Q192" s="666"/>
    </row>
    <row r="193" spans="1:17" ht="14.4" customHeight="1" x14ac:dyDescent="0.3">
      <c r="A193" s="661" t="s">
        <v>2071</v>
      </c>
      <c r="B193" s="662" t="s">
        <v>1866</v>
      </c>
      <c r="C193" s="662" t="s">
        <v>1870</v>
      </c>
      <c r="D193" s="662" t="s">
        <v>1882</v>
      </c>
      <c r="E193" s="662"/>
      <c r="F193" s="665">
        <v>1807</v>
      </c>
      <c r="G193" s="665">
        <v>10028.85</v>
      </c>
      <c r="H193" s="665">
        <v>1</v>
      </c>
      <c r="I193" s="665">
        <v>5.55</v>
      </c>
      <c r="J193" s="665"/>
      <c r="K193" s="665"/>
      <c r="L193" s="665"/>
      <c r="M193" s="665"/>
      <c r="N193" s="665"/>
      <c r="O193" s="665"/>
      <c r="P193" s="678"/>
      <c r="Q193" s="666"/>
    </row>
    <row r="194" spans="1:17" ht="14.4" customHeight="1" x14ac:dyDescent="0.3">
      <c r="A194" s="661" t="s">
        <v>2071</v>
      </c>
      <c r="B194" s="662" t="s">
        <v>1866</v>
      </c>
      <c r="C194" s="662" t="s">
        <v>1870</v>
      </c>
      <c r="D194" s="662" t="s">
        <v>1891</v>
      </c>
      <c r="E194" s="662"/>
      <c r="F194" s="665">
        <v>800</v>
      </c>
      <c r="G194" s="665">
        <v>14000</v>
      </c>
      <c r="H194" s="665">
        <v>1</v>
      </c>
      <c r="I194" s="665">
        <v>17.5</v>
      </c>
      <c r="J194" s="665"/>
      <c r="K194" s="665"/>
      <c r="L194" s="665"/>
      <c r="M194" s="665"/>
      <c r="N194" s="665"/>
      <c r="O194" s="665"/>
      <c r="P194" s="678"/>
      <c r="Q194" s="666"/>
    </row>
    <row r="195" spans="1:17" ht="14.4" customHeight="1" x14ac:dyDescent="0.3">
      <c r="A195" s="661" t="s">
        <v>2071</v>
      </c>
      <c r="B195" s="662" t="s">
        <v>1866</v>
      </c>
      <c r="C195" s="662" t="s">
        <v>1870</v>
      </c>
      <c r="D195" s="662" t="s">
        <v>1897</v>
      </c>
      <c r="E195" s="662" t="s">
        <v>1898</v>
      </c>
      <c r="F195" s="665">
        <v>520</v>
      </c>
      <c r="G195" s="665">
        <v>10368.799999999999</v>
      </c>
      <c r="H195" s="665">
        <v>1</v>
      </c>
      <c r="I195" s="665">
        <v>19.939999999999998</v>
      </c>
      <c r="J195" s="665"/>
      <c r="K195" s="665"/>
      <c r="L195" s="665"/>
      <c r="M195" s="665"/>
      <c r="N195" s="665"/>
      <c r="O195" s="665"/>
      <c r="P195" s="678"/>
      <c r="Q195" s="666"/>
    </row>
    <row r="196" spans="1:17" ht="14.4" customHeight="1" x14ac:dyDescent="0.3">
      <c r="A196" s="661" t="s">
        <v>2071</v>
      </c>
      <c r="B196" s="662" t="s">
        <v>1866</v>
      </c>
      <c r="C196" s="662" t="s">
        <v>1870</v>
      </c>
      <c r="D196" s="662" t="s">
        <v>1906</v>
      </c>
      <c r="E196" s="662"/>
      <c r="F196" s="665"/>
      <c r="G196" s="665"/>
      <c r="H196" s="665"/>
      <c r="I196" s="665"/>
      <c r="J196" s="665"/>
      <c r="K196" s="665"/>
      <c r="L196" s="665"/>
      <c r="M196" s="665"/>
      <c r="N196" s="665">
        <v>626</v>
      </c>
      <c r="O196" s="665">
        <v>2140.92</v>
      </c>
      <c r="P196" s="678"/>
      <c r="Q196" s="666">
        <v>3.42</v>
      </c>
    </row>
    <row r="197" spans="1:17" ht="14.4" customHeight="1" x14ac:dyDescent="0.3">
      <c r="A197" s="661" t="s">
        <v>2071</v>
      </c>
      <c r="B197" s="662" t="s">
        <v>1866</v>
      </c>
      <c r="C197" s="662" t="s">
        <v>1870</v>
      </c>
      <c r="D197" s="662" t="s">
        <v>2023</v>
      </c>
      <c r="E197" s="662" t="s">
        <v>2024</v>
      </c>
      <c r="F197" s="665">
        <v>952</v>
      </c>
      <c r="G197" s="665">
        <v>31939.599999999999</v>
      </c>
      <c r="H197" s="665">
        <v>1</v>
      </c>
      <c r="I197" s="665">
        <v>33.549999999999997</v>
      </c>
      <c r="J197" s="665"/>
      <c r="K197" s="665"/>
      <c r="L197" s="665"/>
      <c r="M197" s="665"/>
      <c r="N197" s="665">
        <v>342</v>
      </c>
      <c r="O197" s="665">
        <v>11292.84</v>
      </c>
      <c r="P197" s="678">
        <v>0.35356861075279594</v>
      </c>
      <c r="Q197" s="666">
        <v>33.020000000000003</v>
      </c>
    </row>
    <row r="198" spans="1:17" ht="14.4" customHeight="1" x14ac:dyDescent="0.3">
      <c r="A198" s="661" t="s">
        <v>2071</v>
      </c>
      <c r="B198" s="662" t="s">
        <v>1866</v>
      </c>
      <c r="C198" s="662" t="s">
        <v>1870</v>
      </c>
      <c r="D198" s="662" t="s">
        <v>2023</v>
      </c>
      <c r="E198" s="662"/>
      <c r="F198" s="665">
        <v>1019</v>
      </c>
      <c r="G198" s="665">
        <v>33932.699999999997</v>
      </c>
      <c r="H198" s="665">
        <v>1</v>
      </c>
      <c r="I198" s="665">
        <v>33.299999999999997</v>
      </c>
      <c r="J198" s="665"/>
      <c r="K198" s="665"/>
      <c r="L198" s="665"/>
      <c r="M198" s="665"/>
      <c r="N198" s="665">
        <v>202</v>
      </c>
      <c r="O198" s="665">
        <v>6668.02</v>
      </c>
      <c r="P198" s="678">
        <v>0.19650720396549645</v>
      </c>
      <c r="Q198" s="666">
        <v>33.010000000000005</v>
      </c>
    </row>
    <row r="199" spans="1:17" ht="14.4" customHeight="1" x14ac:dyDescent="0.3">
      <c r="A199" s="661" t="s">
        <v>2071</v>
      </c>
      <c r="B199" s="662" t="s">
        <v>1866</v>
      </c>
      <c r="C199" s="662" t="s">
        <v>2029</v>
      </c>
      <c r="D199" s="662" t="s">
        <v>2030</v>
      </c>
      <c r="E199" s="662" t="s">
        <v>2031</v>
      </c>
      <c r="F199" s="665">
        <v>2</v>
      </c>
      <c r="G199" s="665">
        <v>1768.64</v>
      </c>
      <c r="H199" s="665">
        <v>1</v>
      </c>
      <c r="I199" s="665">
        <v>884.32</v>
      </c>
      <c r="J199" s="665"/>
      <c r="K199" s="665"/>
      <c r="L199" s="665"/>
      <c r="M199" s="665"/>
      <c r="N199" s="665"/>
      <c r="O199" s="665"/>
      <c r="P199" s="678"/>
      <c r="Q199" s="666"/>
    </row>
    <row r="200" spans="1:17" ht="14.4" customHeight="1" x14ac:dyDescent="0.3">
      <c r="A200" s="661" t="s">
        <v>2071</v>
      </c>
      <c r="B200" s="662" t="s">
        <v>1866</v>
      </c>
      <c r="C200" s="662" t="s">
        <v>2029</v>
      </c>
      <c r="D200" s="662" t="s">
        <v>2030</v>
      </c>
      <c r="E200" s="662" t="s">
        <v>2032</v>
      </c>
      <c r="F200" s="665">
        <v>2</v>
      </c>
      <c r="G200" s="665">
        <v>1768.64</v>
      </c>
      <c r="H200" s="665">
        <v>1</v>
      </c>
      <c r="I200" s="665">
        <v>884.32</v>
      </c>
      <c r="J200" s="665"/>
      <c r="K200" s="665"/>
      <c r="L200" s="665"/>
      <c r="M200" s="665"/>
      <c r="N200" s="665"/>
      <c r="O200" s="665"/>
      <c r="P200" s="678"/>
      <c r="Q200" s="666"/>
    </row>
    <row r="201" spans="1:17" ht="14.4" customHeight="1" x14ac:dyDescent="0.3">
      <c r="A201" s="661" t="s">
        <v>2071</v>
      </c>
      <c r="B201" s="662" t="s">
        <v>1866</v>
      </c>
      <c r="C201" s="662" t="s">
        <v>1924</v>
      </c>
      <c r="D201" s="662" t="s">
        <v>1925</v>
      </c>
      <c r="E201" s="662" t="s">
        <v>1926</v>
      </c>
      <c r="F201" s="665"/>
      <c r="G201" s="665"/>
      <c r="H201" s="665"/>
      <c r="I201" s="665"/>
      <c r="J201" s="665">
        <v>1</v>
      </c>
      <c r="K201" s="665">
        <v>35</v>
      </c>
      <c r="L201" s="665"/>
      <c r="M201" s="665">
        <v>35</v>
      </c>
      <c r="N201" s="665"/>
      <c r="O201" s="665"/>
      <c r="P201" s="678"/>
      <c r="Q201" s="666"/>
    </row>
    <row r="202" spans="1:17" ht="14.4" customHeight="1" x14ac:dyDescent="0.3">
      <c r="A202" s="661" t="s">
        <v>2071</v>
      </c>
      <c r="B202" s="662" t="s">
        <v>1866</v>
      </c>
      <c r="C202" s="662" t="s">
        <v>1924</v>
      </c>
      <c r="D202" s="662" t="s">
        <v>1962</v>
      </c>
      <c r="E202" s="662" t="s">
        <v>1963</v>
      </c>
      <c r="F202" s="665">
        <v>7</v>
      </c>
      <c r="G202" s="665">
        <v>12308</v>
      </c>
      <c r="H202" s="665">
        <v>1</v>
      </c>
      <c r="I202" s="665">
        <v>1758.2857142857142</v>
      </c>
      <c r="J202" s="665"/>
      <c r="K202" s="665"/>
      <c r="L202" s="665"/>
      <c r="M202" s="665"/>
      <c r="N202" s="665">
        <v>2</v>
      </c>
      <c r="O202" s="665">
        <v>3650</v>
      </c>
      <c r="P202" s="678">
        <v>0.29655508612284692</v>
      </c>
      <c r="Q202" s="666">
        <v>1825</v>
      </c>
    </row>
    <row r="203" spans="1:17" ht="14.4" customHeight="1" x14ac:dyDescent="0.3">
      <c r="A203" s="661" t="s">
        <v>2071</v>
      </c>
      <c r="B203" s="662" t="s">
        <v>1866</v>
      </c>
      <c r="C203" s="662" t="s">
        <v>1924</v>
      </c>
      <c r="D203" s="662" t="s">
        <v>1964</v>
      </c>
      <c r="E203" s="662" t="s">
        <v>1965</v>
      </c>
      <c r="F203" s="665">
        <v>2</v>
      </c>
      <c r="G203" s="665">
        <v>820</v>
      </c>
      <c r="H203" s="665">
        <v>1</v>
      </c>
      <c r="I203" s="665">
        <v>410</v>
      </c>
      <c r="J203" s="665"/>
      <c r="K203" s="665"/>
      <c r="L203" s="665"/>
      <c r="M203" s="665"/>
      <c r="N203" s="665"/>
      <c r="O203" s="665"/>
      <c r="P203" s="678"/>
      <c r="Q203" s="666"/>
    </row>
    <row r="204" spans="1:17" ht="14.4" customHeight="1" x14ac:dyDescent="0.3">
      <c r="A204" s="661" t="s">
        <v>2071</v>
      </c>
      <c r="B204" s="662" t="s">
        <v>1866</v>
      </c>
      <c r="C204" s="662" t="s">
        <v>1924</v>
      </c>
      <c r="D204" s="662" t="s">
        <v>2035</v>
      </c>
      <c r="E204" s="662" t="s">
        <v>2036</v>
      </c>
      <c r="F204" s="665">
        <v>4</v>
      </c>
      <c r="G204" s="665">
        <v>57336</v>
      </c>
      <c r="H204" s="665">
        <v>1</v>
      </c>
      <c r="I204" s="665">
        <v>14334</v>
      </c>
      <c r="J204" s="665"/>
      <c r="K204" s="665"/>
      <c r="L204" s="665"/>
      <c r="M204" s="665"/>
      <c r="N204" s="665">
        <v>2</v>
      </c>
      <c r="O204" s="665">
        <v>29012</v>
      </c>
      <c r="P204" s="678">
        <v>0.50599972094321199</v>
      </c>
      <c r="Q204" s="666">
        <v>14506</v>
      </c>
    </row>
    <row r="205" spans="1:17" ht="14.4" customHeight="1" x14ac:dyDescent="0.3">
      <c r="A205" s="661" t="s">
        <v>2071</v>
      </c>
      <c r="B205" s="662" t="s">
        <v>1866</v>
      </c>
      <c r="C205" s="662" t="s">
        <v>1924</v>
      </c>
      <c r="D205" s="662" t="s">
        <v>1976</v>
      </c>
      <c r="E205" s="662" t="s">
        <v>1977</v>
      </c>
      <c r="F205" s="665">
        <v>1</v>
      </c>
      <c r="G205" s="665">
        <v>580</v>
      </c>
      <c r="H205" s="665">
        <v>1</v>
      </c>
      <c r="I205" s="665">
        <v>580</v>
      </c>
      <c r="J205" s="665"/>
      <c r="K205" s="665"/>
      <c r="L205" s="665"/>
      <c r="M205" s="665"/>
      <c r="N205" s="665"/>
      <c r="O205" s="665"/>
      <c r="P205" s="678"/>
      <c r="Q205" s="666"/>
    </row>
    <row r="206" spans="1:17" ht="14.4" customHeight="1" x14ac:dyDescent="0.3">
      <c r="A206" s="661" t="s">
        <v>2071</v>
      </c>
      <c r="B206" s="662" t="s">
        <v>1866</v>
      </c>
      <c r="C206" s="662" t="s">
        <v>1924</v>
      </c>
      <c r="D206" s="662" t="s">
        <v>1984</v>
      </c>
      <c r="E206" s="662" t="s">
        <v>1985</v>
      </c>
      <c r="F206" s="665"/>
      <c r="G206" s="665"/>
      <c r="H206" s="665"/>
      <c r="I206" s="665"/>
      <c r="J206" s="665"/>
      <c r="K206" s="665"/>
      <c r="L206" s="665"/>
      <c r="M206" s="665"/>
      <c r="N206" s="665">
        <v>1</v>
      </c>
      <c r="O206" s="665">
        <v>1342</v>
      </c>
      <c r="P206" s="678"/>
      <c r="Q206" s="666">
        <v>1342</v>
      </c>
    </row>
    <row r="207" spans="1:17" ht="14.4" customHeight="1" x14ac:dyDescent="0.3">
      <c r="A207" s="661" t="s">
        <v>2071</v>
      </c>
      <c r="B207" s="662" t="s">
        <v>1866</v>
      </c>
      <c r="C207" s="662" t="s">
        <v>1924</v>
      </c>
      <c r="D207" s="662" t="s">
        <v>1988</v>
      </c>
      <c r="E207" s="662" t="s">
        <v>1989</v>
      </c>
      <c r="F207" s="665">
        <v>2</v>
      </c>
      <c r="G207" s="665">
        <v>4506</v>
      </c>
      <c r="H207" s="665">
        <v>1</v>
      </c>
      <c r="I207" s="665">
        <v>2253</v>
      </c>
      <c r="J207" s="665"/>
      <c r="K207" s="665"/>
      <c r="L207" s="665"/>
      <c r="M207" s="665"/>
      <c r="N207" s="665"/>
      <c r="O207" s="665"/>
      <c r="P207" s="678"/>
      <c r="Q207" s="666"/>
    </row>
    <row r="208" spans="1:17" ht="14.4" customHeight="1" x14ac:dyDescent="0.3">
      <c r="A208" s="661" t="s">
        <v>2071</v>
      </c>
      <c r="B208" s="662" t="s">
        <v>1866</v>
      </c>
      <c r="C208" s="662" t="s">
        <v>1924</v>
      </c>
      <c r="D208" s="662" t="s">
        <v>1990</v>
      </c>
      <c r="E208" s="662" t="s">
        <v>1991</v>
      </c>
      <c r="F208" s="665">
        <v>1</v>
      </c>
      <c r="G208" s="665">
        <v>2546</v>
      </c>
      <c r="H208" s="665">
        <v>1</v>
      </c>
      <c r="I208" s="665">
        <v>2546</v>
      </c>
      <c r="J208" s="665"/>
      <c r="K208" s="665"/>
      <c r="L208" s="665"/>
      <c r="M208" s="665"/>
      <c r="N208" s="665"/>
      <c r="O208" s="665"/>
      <c r="P208" s="678"/>
      <c r="Q208" s="666"/>
    </row>
    <row r="209" spans="1:17" ht="14.4" customHeight="1" x14ac:dyDescent="0.3">
      <c r="A209" s="661" t="s">
        <v>2072</v>
      </c>
      <c r="B209" s="662" t="s">
        <v>1866</v>
      </c>
      <c r="C209" s="662" t="s">
        <v>1867</v>
      </c>
      <c r="D209" s="662" t="s">
        <v>2021</v>
      </c>
      <c r="E209" s="662" t="s">
        <v>986</v>
      </c>
      <c r="F209" s="665"/>
      <c r="G209" s="665"/>
      <c r="H209" s="665"/>
      <c r="I209" s="665"/>
      <c r="J209" s="665">
        <v>0.5</v>
      </c>
      <c r="K209" s="665">
        <v>885.4</v>
      </c>
      <c r="L209" s="665"/>
      <c r="M209" s="665">
        <v>1770.8</v>
      </c>
      <c r="N209" s="665"/>
      <c r="O209" s="665"/>
      <c r="P209" s="678"/>
      <c r="Q209" s="666"/>
    </row>
    <row r="210" spans="1:17" ht="14.4" customHeight="1" x14ac:dyDescent="0.3">
      <c r="A210" s="661" t="s">
        <v>2072</v>
      </c>
      <c r="B210" s="662" t="s">
        <v>1866</v>
      </c>
      <c r="C210" s="662" t="s">
        <v>1870</v>
      </c>
      <c r="D210" s="662" t="s">
        <v>1875</v>
      </c>
      <c r="E210" s="662"/>
      <c r="F210" s="665"/>
      <c r="G210" s="665"/>
      <c r="H210" s="665"/>
      <c r="I210" s="665"/>
      <c r="J210" s="665">
        <v>180</v>
      </c>
      <c r="K210" s="665">
        <v>957.6</v>
      </c>
      <c r="L210" s="665"/>
      <c r="M210" s="665">
        <v>5.32</v>
      </c>
      <c r="N210" s="665"/>
      <c r="O210" s="665"/>
      <c r="P210" s="678"/>
      <c r="Q210" s="666"/>
    </row>
    <row r="211" spans="1:17" ht="14.4" customHeight="1" x14ac:dyDescent="0.3">
      <c r="A211" s="661" t="s">
        <v>2072</v>
      </c>
      <c r="B211" s="662" t="s">
        <v>1866</v>
      </c>
      <c r="C211" s="662" t="s">
        <v>1870</v>
      </c>
      <c r="D211" s="662" t="s">
        <v>2023</v>
      </c>
      <c r="E211" s="662"/>
      <c r="F211" s="665"/>
      <c r="G211" s="665"/>
      <c r="H211" s="665"/>
      <c r="I211" s="665"/>
      <c r="J211" s="665">
        <v>833</v>
      </c>
      <c r="K211" s="665">
        <v>27947.15</v>
      </c>
      <c r="L211" s="665"/>
      <c r="M211" s="665">
        <v>33.550000000000004</v>
      </c>
      <c r="N211" s="665"/>
      <c r="O211" s="665"/>
      <c r="P211" s="678"/>
      <c r="Q211" s="666"/>
    </row>
    <row r="212" spans="1:17" ht="14.4" customHeight="1" x14ac:dyDescent="0.3">
      <c r="A212" s="661" t="s">
        <v>2072</v>
      </c>
      <c r="B212" s="662" t="s">
        <v>1866</v>
      </c>
      <c r="C212" s="662" t="s">
        <v>2029</v>
      </c>
      <c r="D212" s="662" t="s">
        <v>2030</v>
      </c>
      <c r="E212" s="662" t="s">
        <v>2031</v>
      </c>
      <c r="F212" s="665"/>
      <c r="G212" s="665"/>
      <c r="H212" s="665"/>
      <c r="I212" s="665"/>
      <c r="J212" s="665">
        <v>1</v>
      </c>
      <c r="K212" s="665">
        <v>884.32</v>
      </c>
      <c r="L212" s="665"/>
      <c r="M212" s="665">
        <v>884.32</v>
      </c>
      <c r="N212" s="665"/>
      <c r="O212" s="665"/>
      <c r="P212" s="678"/>
      <c r="Q212" s="666"/>
    </row>
    <row r="213" spans="1:17" ht="14.4" customHeight="1" x14ac:dyDescent="0.3">
      <c r="A213" s="661" t="s">
        <v>2072</v>
      </c>
      <c r="B213" s="662" t="s">
        <v>1866</v>
      </c>
      <c r="C213" s="662" t="s">
        <v>1924</v>
      </c>
      <c r="D213" s="662" t="s">
        <v>1962</v>
      </c>
      <c r="E213" s="662" t="s">
        <v>1963</v>
      </c>
      <c r="F213" s="665"/>
      <c r="G213" s="665"/>
      <c r="H213" s="665"/>
      <c r="I213" s="665"/>
      <c r="J213" s="665">
        <v>1</v>
      </c>
      <c r="K213" s="665">
        <v>1762</v>
      </c>
      <c r="L213" s="665"/>
      <c r="M213" s="665">
        <v>1762</v>
      </c>
      <c r="N213" s="665"/>
      <c r="O213" s="665"/>
      <c r="P213" s="678"/>
      <c r="Q213" s="666"/>
    </row>
    <row r="214" spans="1:17" ht="14.4" customHeight="1" x14ac:dyDescent="0.3">
      <c r="A214" s="661" t="s">
        <v>2072</v>
      </c>
      <c r="B214" s="662" t="s">
        <v>1866</v>
      </c>
      <c r="C214" s="662" t="s">
        <v>1924</v>
      </c>
      <c r="D214" s="662" t="s">
        <v>2035</v>
      </c>
      <c r="E214" s="662" t="s">
        <v>2036</v>
      </c>
      <c r="F214" s="665"/>
      <c r="G214" s="665"/>
      <c r="H214" s="665"/>
      <c r="I214" s="665"/>
      <c r="J214" s="665">
        <v>2</v>
      </c>
      <c r="K214" s="665">
        <v>28680</v>
      </c>
      <c r="L214" s="665"/>
      <c r="M214" s="665">
        <v>14340</v>
      </c>
      <c r="N214" s="665"/>
      <c r="O214" s="665"/>
      <c r="P214" s="678"/>
      <c r="Q214" s="666"/>
    </row>
    <row r="215" spans="1:17" ht="14.4" customHeight="1" x14ac:dyDescent="0.3">
      <c r="A215" s="661" t="s">
        <v>2072</v>
      </c>
      <c r="B215" s="662" t="s">
        <v>1866</v>
      </c>
      <c r="C215" s="662" t="s">
        <v>1924</v>
      </c>
      <c r="D215" s="662" t="s">
        <v>1986</v>
      </c>
      <c r="E215" s="662" t="s">
        <v>1987</v>
      </c>
      <c r="F215" s="665"/>
      <c r="G215" s="665"/>
      <c r="H215" s="665"/>
      <c r="I215" s="665"/>
      <c r="J215" s="665">
        <v>1</v>
      </c>
      <c r="K215" s="665">
        <v>490</v>
      </c>
      <c r="L215" s="665"/>
      <c r="M215" s="665">
        <v>490</v>
      </c>
      <c r="N215" s="665"/>
      <c r="O215" s="665"/>
      <c r="P215" s="678"/>
      <c r="Q215" s="666"/>
    </row>
    <row r="216" spans="1:17" ht="14.4" customHeight="1" x14ac:dyDescent="0.3">
      <c r="A216" s="661" t="s">
        <v>2073</v>
      </c>
      <c r="B216" s="662" t="s">
        <v>1866</v>
      </c>
      <c r="C216" s="662" t="s">
        <v>1867</v>
      </c>
      <c r="D216" s="662" t="s">
        <v>2019</v>
      </c>
      <c r="E216" s="662" t="s">
        <v>986</v>
      </c>
      <c r="F216" s="665">
        <v>0.01</v>
      </c>
      <c r="G216" s="665">
        <v>103.04</v>
      </c>
      <c r="H216" s="665">
        <v>1</v>
      </c>
      <c r="I216" s="665">
        <v>10304</v>
      </c>
      <c r="J216" s="665"/>
      <c r="K216" s="665"/>
      <c r="L216" s="665"/>
      <c r="M216" s="665"/>
      <c r="N216" s="665"/>
      <c r="O216" s="665"/>
      <c r="P216" s="678"/>
      <c r="Q216" s="666"/>
    </row>
    <row r="217" spans="1:17" ht="14.4" customHeight="1" x14ac:dyDescent="0.3">
      <c r="A217" s="661" t="s">
        <v>2073</v>
      </c>
      <c r="B217" s="662" t="s">
        <v>1866</v>
      </c>
      <c r="C217" s="662" t="s">
        <v>1867</v>
      </c>
      <c r="D217" s="662" t="s">
        <v>2021</v>
      </c>
      <c r="E217" s="662" t="s">
        <v>986</v>
      </c>
      <c r="F217" s="665">
        <v>2.0499999999999998</v>
      </c>
      <c r="G217" s="665">
        <v>4477.8500000000004</v>
      </c>
      <c r="H217" s="665">
        <v>1</v>
      </c>
      <c r="I217" s="665">
        <v>2184.3170731707319</v>
      </c>
      <c r="J217" s="665">
        <v>0.45</v>
      </c>
      <c r="K217" s="665">
        <v>796.86</v>
      </c>
      <c r="L217" s="665">
        <v>0.17795593867592704</v>
      </c>
      <c r="M217" s="665">
        <v>1770.8</v>
      </c>
      <c r="N217" s="665">
        <v>1.35</v>
      </c>
      <c r="O217" s="665">
        <v>2412.29</v>
      </c>
      <c r="P217" s="678">
        <v>0.53871612492602472</v>
      </c>
      <c r="Q217" s="666">
        <v>1786.8814814814814</v>
      </c>
    </row>
    <row r="218" spans="1:17" ht="14.4" customHeight="1" x14ac:dyDescent="0.3">
      <c r="A218" s="661" t="s">
        <v>2073</v>
      </c>
      <c r="B218" s="662" t="s">
        <v>1866</v>
      </c>
      <c r="C218" s="662" t="s">
        <v>1867</v>
      </c>
      <c r="D218" s="662" t="s">
        <v>2022</v>
      </c>
      <c r="E218" s="662" t="s">
        <v>972</v>
      </c>
      <c r="F218" s="665">
        <v>0.15000000000000002</v>
      </c>
      <c r="G218" s="665">
        <v>141.72</v>
      </c>
      <c r="H218" s="665">
        <v>1</v>
      </c>
      <c r="I218" s="665">
        <v>944.79999999999984</v>
      </c>
      <c r="J218" s="665">
        <v>0.05</v>
      </c>
      <c r="K218" s="665">
        <v>45.19</v>
      </c>
      <c r="L218" s="665">
        <v>0.31886819079875811</v>
      </c>
      <c r="M218" s="665">
        <v>903.8</v>
      </c>
      <c r="N218" s="665">
        <v>0.05</v>
      </c>
      <c r="O218" s="665">
        <v>45.19</v>
      </c>
      <c r="P218" s="678">
        <v>0.31886819079875811</v>
      </c>
      <c r="Q218" s="666">
        <v>903.8</v>
      </c>
    </row>
    <row r="219" spans="1:17" ht="14.4" customHeight="1" x14ac:dyDescent="0.3">
      <c r="A219" s="661" t="s">
        <v>2073</v>
      </c>
      <c r="B219" s="662" t="s">
        <v>1866</v>
      </c>
      <c r="C219" s="662" t="s">
        <v>1870</v>
      </c>
      <c r="D219" s="662" t="s">
        <v>1875</v>
      </c>
      <c r="E219" s="662" t="s">
        <v>1876</v>
      </c>
      <c r="F219" s="665"/>
      <c r="G219" s="665"/>
      <c r="H219" s="665"/>
      <c r="I219" s="665"/>
      <c r="J219" s="665">
        <v>50</v>
      </c>
      <c r="K219" s="665">
        <v>266</v>
      </c>
      <c r="L219" s="665"/>
      <c r="M219" s="665">
        <v>5.32</v>
      </c>
      <c r="N219" s="665">
        <v>60</v>
      </c>
      <c r="O219" s="665">
        <v>333</v>
      </c>
      <c r="P219" s="678"/>
      <c r="Q219" s="666">
        <v>5.55</v>
      </c>
    </row>
    <row r="220" spans="1:17" ht="14.4" customHeight="1" x14ac:dyDescent="0.3">
      <c r="A220" s="661" t="s">
        <v>2073</v>
      </c>
      <c r="B220" s="662" t="s">
        <v>1866</v>
      </c>
      <c r="C220" s="662" t="s">
        <v>1870</v>
      </c>
      <c r="D220" s="662" t="s">
        <v>1875</v>
      </c>
      <c r="E220" s="662"/>
      <c r="F220" s="665">
        <v>160</v>
      </c>
      <c r="G220" s="665">
        <v>816</v>
      </c>
      <c r="H220" s="665">
        <v>1</v>
      </c>
      <c r="I220" s="665">
        <v>5.0999999999999996</v>
      </c>
      <c r="J220" s="665">
        <v>180</v>
      </c>
      <c r="K220" s="665">
        <v>957.6</v>
      </c>
      <c r="L220" s="665">
        <v>1.1735294117647059</v>
      </c>
      <c r="M220" s="665">
        <v>5.32</v>
      </c>
      <c r="N220" s="665">
        <v>130</v>
      </c>
      <c r="O220" s="665">
        <v>682.5</v>
      </c>
      <c r="P220" s="678">
        <v>0.83639705882352944</v>
      </c>
      <c r="Q220" s="666">
        <v>5.25</v>
      </c>
    </row>
    <row r="221" spans="1:17" ht="14.4" customHeight="1" x14ac:dyDescent="0.3">
      <c r="A221" s="661" t="s">
        <v>2073</v>
      </c>
      <c r="B221" s="662" t="s">
        <v>1866</v>
      </c>
      <c r="C221" s="662" t="s">
        <v>1870</v>
      </c>
      <c r="D221" s="662" t="s">
        <v>1902</v>
      </c>
      <c r="E221" s="662"/>
      <c r="F221" s="665"/>
      <c r="G221" s="665"/>
      <c r="H221" s="665"/>
      <c r="I221" s="665"/>
      <c r="J221" s="665">
        <v>1</v>
      </c>
      <c r="K221" s="665">
        <v>2193.58</v>
      </c>
      <c r="L221" s="665"/>
      <c r="M221" s="665">
        <v>2193.58</v>
      </c>
      <c r="N221" s="665"/>
      <c r="O221" s="665"/>
      <c r="P221" s="678"/>
      <c r="Q221" s="666"/>
    </row>
    <row r="222" spans="1:17" ht="14.4" customHeight="1" x14ac:dyDescent="0.3">
      <c r="A222" s="661" t="s">
        <v>2073</v>
      </c>
      <c r="B222" s="662" t="s">
        <v>1866</v>
      </c>
      <c r="C222" s="662" t="s">
        <v>1870</v>
      </c>
      <c r="D222" s="662" t="s">
        <v>2023</v>
      </c>
      <c r="E222" s="662"/>
      <c r="F222" s="665">
        <v>1679</v>
      </c>
      <c r="G222" s="665">
        <v>55910.7</v>
      </c>
      <c r="H222" s="665">
        <v>1</v>
      </c>
      <c r="I222" s="665">
        <v>33.299999999999997</v>
      </c>
      <c r="J222" s="665">
        <v>442</v>
      </c>
      <c r="K222" s="665">
        <v>14829.1</v>
      </c>
      <c r="L222" s="665">
        <v>0.2652283015594511</v>
      </c>
      <c r="M222" s="665">
        <v>33.550000000000004</v>
      </c>
      <c r="N222" s="665">
        <v>719</v>
      </c>
      <c r="O222" s="665">
        <v>23736.300000000003</v>
      </c>
      <c r="P222" s="678">
        <v>0.4245394888634913</v>
      </c>
      <c r="Q222" s="666">
        <v>33.01293463143255</v>
      </c>
    </row>
    <row r="223" spans="1:17" ht="14.4" customHeight="1" x14ac:dyDescent="0.3">
      <c r="A223" s="661" t="s">
        <v>2073</v>
      </c>
      <c r="B223" s="662" t="s">
        <v>1866</v>
      </c>
      <c r="C223" s="662" t="s">
        <v>1870</v>
      </c>
      <c r="D223" s="662" t="s">
        <v>1916</v>
      </c>
      <c r="E223" s="662" t="s">
        <v>1917</v>
      </c>
      <c r="F223" s="665"/>
      <c r="G223" s="665"/>
      <c r="H223" s="665"/>
      <c r="I223" s="665"/>
      <c r="J223" s="665">
        <v>50</v>
      </c>
      <c r="K223" s="665">
        <v>1012</v>
      </c>
      <c r="L223" s="665"/>
      <c r="M223" s="665">
        <v>20.239999999999998</v>
      </c>
      <c r="N223" s="665"/>
      <c r="O223" s="665"/>
      <c r="P223" s="678"/>
      <c r="Q223" s="666"/>
    </row>
    <row r="224" spans="1:17" ht="14.4" customHeight="1" x14ac:dyDescent="0.3">
      <c r="A224" s="661" t="s">
        <v>2073</v>
      </c>
      <c r="B224" s="662" t="s">
        <v>1866</v>
      </c>
      <c r="C224" s="662" t="s">
        <v>2029</v>
      </c>
      <c r="D224" s="662" t="s">
        <v>2030</v>
      </c>
      <c r="E224" s="662" t="s">
        <v>2031</v>
      </c>
      <c r="F224" s="665">
        <v>2</v>
      </c>
      <c r="G224" s="665">
        <v>1768.64</v>
      </c>
      <c r="H224" s="665">
        <v>1</v>
      </c>
      <c r="I224" s="665">
        <v>884.32</v>
      </c>
      <c r="J224" s="665">
        <v>1</v>
      </c>
      <c r="K224" s="665">
        <v>884.32</v>
      </c>
      <c r="L224" s="665">
        <v>0.5</v>
      </c>
      <c r="M224" s="665">
        <v>884.32</v>
      </c>
      <c r="N224" s="665"/>
      <c r="O224" s="665"/>
      <c r="P224" s="678"/>
      <c r="Q224" s="666"/>
    </row>
    <row r="225" spans="1:17" ht="14.4" customHeight="1" x14ac:dyDescent="0.3">
      <c r="A225" s="661" t="s">
        <v>2073</v>
      </c>
      <c r="B225" s="662" t="s">
        <v>1866</v>
      </c>
      <c r="C225" s="662" t="s">
        <v>2029</v>
      </c>
      <c r="D225" s="662" t="s">
        <v>2030</v>
      </c>
      <c r="E225" s="662" t="s">
        <v>2032</v>
      </c>
      <c r="F225" s="665">
        <v>2</v>
      </c>
      <c r="G225" s="665">
        <v>1768.64</v>
      </c>
      <c r="H225" s="665">
        <v>1</v>
      </c>
      <c r="I225" s="665">
        <v>884.32</v>
      </c>
      <c r="J225" s="665"/>
      <c r="K225" s="665"/>
      <c r="L225" s="665"/>
      <c r="M225" s="665"/>
      <c r="N225" s="665"/>
      <c r="O225" s="665"/>
      <c r="P225" s="678"/>
      <c r="Q225" s="666"/>
    </row>
    <row r="226" spans="1:17" ht="14.4" customHeight="1" x14ac:dyDescent="0.3">
      <c r="A226" s="661" t="s">
        <v>2073</v>
      </c>
      <c r="B226" s="662" t="s">
        <v>1866</v>
      </c>
      <c r="C226" s="662" t="s">
        <v>1924</v>
      </c>
      <c r="D226" s="662" t="s">
        <v>1956</v>
      </c>
      <c r="E226" s="662" t="s">
        <v>1957</v>
      </c>
      <c r="F226" s="665"/>
      <c r="G226" s="665"/>
      <c r="H226" s="665"/>
      <c r="I226" s="665"/>
      <c r="J226" s="665">
        <v>1</v>
      </c>
      <c r="K226" s="665">
        <v>658</v>
      </c>
      <c r="L226" s="665"/>
      <c r="M226" s="665">
        <v>658</v>
      </c>
      <c r="N226" s="665"/>
      <c r="O226" s="665"/>
      <c r="P226" s="678"/>
      <c r="Q226" s="666"/>
    </row>
    <row r="227" spans="1:17" ht="14.4" customHeight="1" x14ac:dyDescent="0.3">
      <c r="A227" s="661" t="s">
        <v>2073</v>
      </c>
      <c r="B227" s="662" t="s">
        <v>1866</v>
      </c>
      <c r="C227" s="662" t="s">
        <v>1924</v>
      </c>
      <c r="D227" s="662" t="s">
        <v>1962</v>
      </c>
      <c r="E227" s="662" t="s">
        <v>1963</v>
      </c>
      <c r="F227" s="665"/>
      <c r="G227" s="665"/>
      <c r="H227" s="665"/>
      <c r="I227" s="665"/>
      <c r="J227" s="665">
        <v>1</v>
      </c>
      <c r="K227" s="665">
        <v>1762</v>
      </c>
      <c r="L227" s="665"/>
      <c r="M227" s="665">
        <v>1762</v>
      </c>
      <c r="N227" s="665">
        <v>1</v>
      </c>
      <c r="O227" s="665">
        <v>1825</v>
      </c>
      <c r="P227" s="678"/>
      <c r="Q227" s="666">
        <v>1825</v>
      </c>
    </row>
    <row r="228" spans="1:17" ht="14.4" customHeight="1" x14ac:dyDescent="0.3">
      <c r="A228" s="661" t="s">
        <v>2073</v>
      </c>
      <c r="B228" s="662" t="s">
        <v>1866</v>
      </c>
      <c r="C228" s="662" t="s">
        <v>1924</v>
      </c>
      <c r="D228" s="662" t="s">
        <v>1966</v>
      </c>
      <c r="E228" s="662" t="s">
        <v>1967</v>
      </c>
      <c r="F228" s="665"/>
      <c r="G228" s="665"/>
      <c r="H228" s="665"/>
      <c r="I228" s="665"/>
      <c r="J228" s="665">
        <v>1</v>
      </c>
      <c r="K228" s="665">
        <v>3455</v>
      </c>
      <c r="L228" s="665"/>
      <c r="M228" s="665">
        <v>3455</v>
      </c>
      <c r="N228" s="665"/>
      <c r="O228" s="665"/>
      <c r="P228" s="678"/>
      <c r="Q228" s="666"/>
    </row>
    <row r="229" spans="1:17" ht="14.4" customHeight="1" x14ac:dyDescent="0.3">
      <c r="A229" s="661" t="s">
        <v>2073</v>
      </c>
      <c r="B229" s="662" t="s">
        <v>1866</v>
      </c>
      <c r="C229" s="662" t="s">
        <v>1924</v>
      </c>
      <c r="D229" s="662" t="s">
        <v>2035</v>
      </c>
      <c r="E229" s="662" t="s">
        <v>2036</v>
      </c>
      <c r="F229" s="665">
        <v>4</v>
      </c>
      <c r="G229" s="665">
        <v>57336</v>
      </c>
      <c r="H229" s="665">
        <v>1</v>
      </c>
      <c r="I229" s="665">
        <v>14334</v>
      </c>
      <c r="J229" s="665">
        <v>1</v>
      </c>
      <c r="K229" s="665">
        <v>14340</v>
      </c>
      <c r="L229" s="665">
        <v>0.25010464629552115</v>
      </c>
      <c r="M229" s="665">
        <v>14340</v>
      </c>
      <c r="N229" s="665">
        <v>3</v>
      </c>
      <c r="O229" s="665">
        <v>43518</v>
      </c>
      <c r="P229" s="678">
        <v>0.75899958141481794</v>
      </c>
      <c r="Q229" s="666">
        <v>14506</v>
      </c>
    </row>
    <row r="230" spans="1:17" ht="14.4" customHeight="1" x14ac:dyDescent="0.3">
      <c r="A230" s="661" t="s">
        <v>2073</v>
      </c>
      <c r="B230" s="662" t="s">
        <v>1866</v>
      </c>
      <c r="C230" s="662" t="s">
        <v>1924</v>
      </c>
      <c r="D230" s="662" t="s">
        <v>1986</v>
      </c>
      <c r="E230" s="662" t="s">
        <v>1987</v>
      </c>
      <c r="F230" s="665">
        <v>2</v>
      </c>
      <c r="G230" s="665">
        <v>976</v>
      </c>
      <c r="H230" s="665">
        <v>1</v>
      </c>
      <c r="I230" s="665">
        <v>488</v>
      </c>
      <c r="J230" s="665">
        <v>2</v>
      </c>
      <c r="K230" s="665">
        <v>980</v>
      </c>
      <c r="L230" s="665">
        <v>1.0040983606557377</v>
      </c>
      <c r="M230" s="665">
        <v>490</v>
      </c>
      <c r="N230" s="665">
        <v>2</v>
      </c>
      <c r="O230" s="665">
        <v>1018</v>
      </c>
      <c r="P230" s="678">
        <v>1.0430327868852458</v>
      </c>
      <c r="Q230" s="666">
        <v>509</v>
      </c>
    </row>
    <row r="231" spans="1:17" ht="14.4" customHeight="1" x14ac:dyDescent="0.3">
      <c r="A231" s="661" t="s">
        <v>2074</v>
      </c>
      <c r="B231" s="662" t="s">
        <v>1866</v>
      </c>
      <c r="C231" s="662" t="s">
        <v>1867</v>
      </c>
      <c r="D231" s="662" t="s">
        <v>2016</v>
      </c>
      <c r="E231" s="662" t="s">
        <v>968</v>
      </c>
      <c r="F231" s="665"/>
      <c r="G231" s="665"/>
      <c r="H231" s="665"/>
      <c r="I231" s="665"/>
      <c r="J231" s="665">
        <v>0.9</v>
      </c>
      <c r="K231" s="665">
        <v>1712.41</v>
      </c>
      <c r="L231" s="665"/>
      <c r="M231" s="665">
        <v>1902.6777777777779</v>
      </c>
      <c r="N231" s="665"/>
      <c r="O231" s="665"/>
      <c r="P231" s="678"/>
      <c r="Q231" s="666"/>
    </row>
    <row r="232" spans="1:17" ht="14.4" customHeight="1" x14ac:dyDescent="0.3">
      <c r="A232" s="661" t="s">
        <v>2074</v>
      </c>
      <c r="B232" s="662" t="s">
        <v>1866</v>
      </c>
      <c r="C232" s="662" t="s">
        <v>1867</v>
      </c>
      <c r="D232" s="662" t="s">
        <v>2020</v>
      </c>
      <c r="E232" s="662"/>
      <c r="F232" s="665">
        <v>0.89999999999999991</v>
      </c>
      <c r="G232" s="665">
        <v>982.93</v>
      </c>
      <c r="H232" s="665">
        <v>1</v>
      </c>
      <c r="I232" s="665">
        <v>1092.1444444444444</v>
      </c>
      <c r="J232" s="665"/>
      <c r="K232" s="665"/>
      <c r="L232" s="665"/>
      <c r="M232" s="665"/>
      <c r="N232" s="665"/>
      <c r="O232" s="665"/>
      <c r="P232" s="678"/>
      <c r="Q232" s="666"/>
    </row>
    <row r="233" spans="1:17" ht="14.4" customHeight="1" x14ac:dyDescent="0.3">
      <c r="A233" s="661" t="s">
        <v>2074</v>
      </c>
      <c r="B233" s="662" t="s">
        <v>1866</v>
      </c>
      <c r="C233" s="662" t="s">
        <v>1867</v>
      </c>
      <c r="D233" s="662" t="s">
        <v>2021</v>
      </c>
      <c r="E233" s="662" t="s">
        <v>986</v>
      </c>
      <c r="F233" s="665">
        <v>0.6</v>
      </c>
      <c r="G233" s="665">
        <v>1310.58</v>
      </c>
      <c r="H233" s="665">
        <v>1</v>
      </c>
      <c r="I233" s="665">
        <v>2184.3000000000002</v>
      </c>
      <c r="J233" s="665">
        <v>1.35</v>
      </c>
      <c r="K233" s="665">
        <v>2390.58</v>
      </c>
      <c r="L233" s="665">
        <v>1.8240626287597859</v>
      </c>
      <c r="M233" s="665">
        <v>1770.7999999999997</v>
      </c>
      <c r="N233" s="665"/>
      <c r="O233" s="665"/>
      <c r="P233" s="678"/>
      <c r="Q233" s="666"/>
    </row>
    <row r="234" spans="1:17" ht="14.4" customHeight="1" x14ac:dyDescent="0.3">
      <c r="A234" s="661" t="s">
        <v>2074</v>
      </c>
      <c r="B234" s="662" t="s">
        <v>1866</v>
      </c>
      <c r="C234" s="662" t="s">
        <v>1867</v>
      </c>
      <c r="D234" s="662" t="s">
        <v>2022</v>
      </c>
      <c r="E234" s="662" t="s">
        <v>972</v>
      </c>
      <c r="F234" s="665">
        <v>0.06</v>
      </c>
      <c r="G234" s="665">
        <v>47.24</v>
      </c>
      <c r="H234" s="665">
        <v>1</v>
      </c>
      <c r="I234" s="665">
        <v>787.33333333333337</v>
      </c>
      <c r="J234" s="665">
        <v>0.2</v>
      </c>
      <c r="K234" s="665">
        <v>180.76</v>
      </c>
      <c r="L234" s="665">
        <v>3.8264182895850971</v>
      </c>
      <c r="M234" s="665">
        <v>903.8</v>
      </c>
      <c r="N234" s="665"/>
      <c r="O234" s="665"/>
      <c r="P234" s="678"/>
      <c r="Q234" s="666"/>
    </row>
    <row r="235" spans="1:17" ht="14.4" customHeight="1" x14ac:dyDescent="0.3">
      <c r="A235" s="661" t="s">
        <v>2074</v>
      </c>
      <c r="B235" s="662" t="s">
        <v>1866</v>
      </c>
      <c r="C235" s="662" t="s">
        <v>1870</v>
      </c>
      <c r="D235" s="662" t="s">
        <v>1873</v>
      </c>
      <c r="E235" s="662"/>
      <c r="F235" s="665">
        <v>150</v>
      </c>
      <c r="G235" s="665">
        <v>300</v>
      </c>
      <c r="H235" s="665">
        <v>1</v>
      </c>
      <c r="I235" s="665">
        <v>2</v>
      </c>
      <c r="J235" s="665">
        <v>110</v>
      </c>
      <c r="K235" s="665">
        <v>232.1</v>
      </c>
      <c r="L235" s="665">
        <v>0.77366666666666661</v>
      </c>
      <c r="M235" s="665">
        <v>2.11</v>
      </c>
      <c r="N235" s="665">
        <v>145</v>
      </c>
      <c r="O235" s="665">
        <v>387.15</v>
      </c>
      <c r="P235" s="678">
        <v>1.2905</v>
      </c>
      <c r="Q235" s="666">
        <v>2.67</v>
      </c>
    </row>
    <row r="236" spans="1:17" ht="14.4" customHeight="1" x14ac:dyDescent="0.3">
      <c r="A236" s="661" t="s">
        <v>2074</v>
      </c>
      <c r="B236" s="662" t="s">
        <v>1866</v>
      </c>
      <c r="C236" s="662" t="s">
        <v>1870</v>
      </c>
      <c r="D236" s="662" t="s">
        <v>1873</v>
      </c>
      <c r="E236" s="662" t="s">
        <v>1874</v>
      </c>
      <c r="F236" s="665"/>
      <c r="G236" s="665"/>
      <c r="H236" s="665"/>
      <c r="I236" s="665"/>
      <c r="J236" s="665">
        <v>50</v>
      </c>
      <c r="K236" s="665">
        <v>105.5</v>
      </c>
      <c r="L236" s="665"/>
      <c r="M236" s="665">
        <v>2.11</v>
      </c>
      <c r="N236" s="665">
        <v>150</v>
      </c>
      <c r="O236" s="665">
        <v>388.5</v>
      </c>
      <c r="P236" s="678"/>
      <c r="Q236" s="666">
        <v>2.59</v>
      </c>
    </row>
    <row r="237" spans="1:17" ht="14.4" customHeight="1" x14ac:dyDescent="0.3">
      <c r="A237" s="661" t="s">
        <v>2074</v>
      </c>
      <c r="B237" s="662" t="s">
        <v>1866</v>
      </c>
      <c r="C237" s="662" t="s">
        <v>1870</v>
      </c>
      <c r="D237" s="662" t="s">
        <v>1875</v>
      </c>
      <c r="E237" s="662" t="s">
        <v>1876</v>
      </c>
      <c r="F237" s="665"/>
      <c r="G237" s="665"/>
      <c r="H237" s="665"/>
      <c r="I237" s="665"/>
      <c r="J237" s="665"/>
      <c r="K237" s="665"/>
      <c r="L237" s="665"/>
      <c r="M237" s="665"/>
      <c r="N237" s="665">
        <v>180</v>
      </c>
      <c r="O237" s="665">
        <v>999</v>
      </c>
      <c r="P237" s="678"/>
      <c r="Q237" s="666">
        <v>5.55</v>
      </c>
    </row>
    <row r="238" spans="1:17" ht="14.4" customHeight="1" x14ac:dyDescent="0.3">
      <c r="A238" s="661" t="s">
        <v>2074</v>
      </c>
      <c r="B238" s="662" t="s">
        <v>1866</v>
      </c>
      <c r="C238" s="662" t="s">
        <v>1870</v>
      </c>
      <c r="D238" s="662" t="s">
        <v>1875</v>
      </c>
      <c r="E238" s="662"/>
      <c r="F238" s="665">
        <v>150</v>
      </c>
      <c r="G238" s="665">
        <v>765</v>
      </c>
      <c r="H238" s="665">
        <v>1</v>
      </c>
      <c r="I238" s="665">
        <v>5.0999999999999996</v>
      </c>
      <c r="J238" s="665">
        <v>150</v>
      </c>
      <c r="K238" s="665">
        <v>798</v>
      </c>
      <c r="L238" s="665">
        <v>1.0431372549019609</v>
      </c>
      <c r="M238" s="665">
        <v>5.32</v>
      </c>
      <c r="N238" s="665"/>
      <c r="O238" s="665"/>
      <c r="P238" s="678"/>
      <c r="Q238" s="666"/>
    </row>
    <row r="239" spans="1:17" ht="14.4" customHeight="1" x14ac:dyDescent="0.3">
      <c r="A239" s="661" t="s">
        <v>2074</v>
      </c>
      <c r="B239" s="662" t="s">
        <v>1866</v>
      </c>
      <c r="C239" s="662" t="s">
        <v>1870</v>
      </c>
      <c r="D239" s="662" t="s">
        <v>1881</v>
      </c>
      <c r="E239" s="662"/>
      <c r="F239" s="665"/>
      <c r="G239" s="665"/>
      <c r="H239" s="665"/>
      <c r="I239" s="665"/>
      <c r="J239" s="665"/>
      <c r="K239" s="665"/>
      <c r="L239" s="665"/>
      <c r="M239" s="665"/>
      <c r="N239" s="665">
        <v>300</v>
      </c>
      <c r="O239" s="665">
        <v>2007</v>
      </c>
      <c r="P239" s="678"/>
      <c r="Q239" s="666">
        <v>6.69</v>
      </c>
    </row>
    <row r="240" spans="1:17" ht="14.4" customHeight="1" x14ac:dyDescent="0.3">
      <c r="A240" s="661" t="s">
        <v>2074</v>
      </c>
      <c r="B240" s="662" t="s">
        <v>1866</v>
      </c>
      <c r="C240" s="662" t="s">
        <v>1870</v>
      </c>
      <c r="D240" s="662" t="s">
        <v>1881</v>
      </c>
      <c r="E240" s="662" t="s">
        <v>2075</v>
      </c>
      <c r="F240" s="665"/>
      <c r="G240" s="665"/>
      <c r="H240" s="665"/>
      <c r="I240" s="665"/>
      <c r="J240" s="665">
        <v>200</v>
      </c>
      <c r="K240" s="665">
        <v>1256</v>
      </c>
      <c r="L240" s="665"/>
      <c r="M240" s="665">
        <v>6.28</v>
      </c>
      <c r="N240" s="665"/>
      <c r="O240" s="665"/>
      <c r="P240" s="678"/>
      <c r="Q240" s="666"/>
    </row>
    <row r="241" spans="1:17" ht="14.4" customHeight="1" x14ac:dyDescent="0.3">
      <c r="A241" s="661" t="s">
        <v>2074</v>
      </c>
      <c r="B241" s="662" t="s">
        <v>1866</v>
      </c>
      <c r="C241" s="662" t="s">
        <v>1870</v>
      </c>
      <c r="D241" s="662" t="s">
        <v>1882</v>
      </c>
      <c r="E241" s="662"/>
      <c r="F241" s="665"/>
      <c r="G241" s="665"/>
      <c r="H241" s="665"/>
      <c r="I241" s="665"/>
      <c r="J241" s="665"/>
      <c r="K241" s="665"/>
      <c r="L241" s="665"/>
      <c r="M241" s="665"/>
      <c r="N241" s="665">
        <v>480</v>
      </c>
      <c r="O241" s="665">
        <v>2937.6</v>
      </c>
      <c r="P241" s="678"/>
      <c r="Q241" s="666">
        <v>6.12</v>
      </c>
    </row>
    <row r="242" spans="1:17" ht="14.4" customHeight="1" x14ac:dyDescent="0.3">
      <c r="A242" s="661" t="s">
        <v>2074</v>
      </c>
      <c r="B242" s="662" t="s">
        <v>1866</v>
      </c>
      <c r="C242" s="662" t="s">
        <v>1870</v>
      </c>
      <c r="D242" s="662" t="s">
        <v>1884</v>
      </c>
      <c r="E242" s="662" t="s">
        <v>1885</v>
      </c>
      <c r="F242" s="665">
        <v>22</v>
      </c>
      <c r="G242" s="665">
        <v>185.24</v>
      </c>
      <c r="H242" s="665">
        <v>1</v>
      </c>
      <c r="I242" s="665">
        <v>8.42</v>
      </c>
      <c r="J242" s="665">
        <v>40</v>
      </c>
      <c r="K242" s="665">
        <v>336.8</v>
      </c>
      <c r="L242" s="665">
        <v>1.8181818181818181</v>
      </c>
      <c r="M242" s="665">
        <v>8.42</v>
      </c>
      <c r="N242" s="665">
        <v>19</v>
      </c>
      <c r="O242" s="665">
        <v>171.57</v>
      </c>
      <c r="P242" s="678">
        <v>0.92620384366227593</v>
      </c>
      <c r="Q242" s="666">
        <v>9.0299999999999994</v>
      </c>
    </row>
    <row r="243" spans="1:17" ht="14.4" customHeight="1" x14ac:dyDescent="0.3">
      <c r="A243" s="661" t="s">
        <v>2074</v>
      </c>
      <c r="B243" s="662" t="s">
        <v>1866</v>
      </c>
      <c r="C243" s="662" t="s">
        <v>1870</v>
      </c>
      <c r="D243" s="662" t="s">
        <v>1884</v>
      </c>
      <c r="E243" s="662"/>
      <c r="F243" s="665">
        <v>98</v>
      </c>
      <c r="G243" s="665">
        <v>805.56</v>
      </c>
      <c r="H243" s="665">
        <v>1</v>
      </c>
      <c r="I243" s="665">
        <v>8.2199999999999989</v>
      </c>
      <c r="J243" s="665">
        <v>62</v>
      </c>
      <c r="K243" s="665">
        <v>522.04</v>
      </c>
      <c r="L243" s="665">
        <v>0.64804607974576689</v>
      </c>
      <c r="M243" s="665">
        <v>8.42</v>
      </c>
      <c r="N243" s="665">
        <v>207.3</v>
      </c>
      <c r="O243" s="665">
        <v>1854.4700000000003</v>
      </c>
      <c r="P243" s="678">
        <v>2.3020879884800642</v>
      </c>
      <c r="Q243" s="666">
        <v>8.9458273034249896</v>
      </c>
    </row>
    <row r="244" spans="1:17" ht="14.4" customHeight="1" x14ac:dyDescent="0.3">
      <c r="A244" s="661" t="s">
        <v>2074</v>
      </c>
      <c r="B244" s="662" t="s">
        <v>1866</v>
      </c>
      <c r="C244" s="662" t="s">
        <v>1870</v>
      </c>
      <c r="D244" s="662" t="s">
        <v>1889</v>
      </c>
      <c r="E244" s="662" t="s">
        <v>1890</v>
      </c>
      <c r="F244" s="665"/>
      <c r="G244" s="665"/>
      <c r="H244" s="665"/>
      <c r="I244" s="665"/>
      <c r="J244" s="665">
        <v>16</v>
      </c>
      <c r="K244" s="665">
        <v>151.52000000000001</v>
      </c>
      <c r="L244" s="665"/>
      <c r="M244" s="665">
        <v>9.4700000000000006</v>
      </c>
      <c r="N244" s="665"/>
      <c r="O244" s="665"/>
      <c r="P244" s="678"/>
      <c r="Q244" s="666"/>
    </row>
    <row r="245" spans="1:17" ht="14.4" customHeight="1" x14ac:dyDescent="0.3">
      <c r="A245" s="661" t="s">
        <v>2074</v>
      </c>
      <c r="B245" s="662" t="s">
        <v>1866</v>
      </c>
      <c r="C245" s="662" t="s">
        <v>1870</v>
      </c>
      <c r="D245" s="662" t="s">
        <v>1889</v>
      </c>
      <c r="E245" s="662"/>
      <c r="F245" s="665">
        <v>154</v>
      </c>
      <c r="G245" s="665">
        <v>1450.6799999999998</v>
      </c>
      <c r="H245" s="665">
        <v>1</v>
      </c>
      <c r="I245" s="665">
        <v>9.4199999999999982</v>
      </c>
      <c r="J245" s="665">
        <v>231.5</v>
      </c>
      <c r="K245" s="665">
        <v>2192.3000000000002</v>
      </c>
      <c r="L245" s="665">
        <v>1.5112223233242343</v>
      </c>
      <c r="M245" s="665">
        <v>9.4699784017278628</v>
      </c>
      <c r="N245" s="665">
        <v>146.5</v>
      </c>
      <c r="O245" s="665">
        <v>1474.91</v>
      </c>
      <c r="P245" s="678">
        <v>1.016702511925442</v>
      </c>
      <c r="Q245" s="666">
        <v>10.067645051194539</v>
      </c>
    </row>
    <row r="246" spans="1:17" ht="14.4" customHeight="1" x14ac:dyDescent="0.3">
      <c r="A246" s="661" t="s">
        <v>2074</v>
      </c>
      <c r="B246" s="662" t="s">
        <v>1866</v>
      </c>
      <c r="C246" s="662" t="s">
        <v>1870</v>
      </c>
      <c r="D246" s="662" t="s">
        <v>1891</v>
      </c>
      <c r="E246" s="662"/>
      <c r="F246" s="665"/>
      <c r="G246" s="665"/>
      <c r="H246" s="665"/>
      <c r="I246" s="665"/>
      <c r="J246" s="665">
        <v>110</v>
      </c>
      <c r="K246" s="665">
        <v>2069.1</v>
      </c>
      <c r="L246" s="665"/>
      <c r="M246" s="665">
        <v>18.809999999999999</v>
      </c>
      <c r="N246" s="665"/>
      <c r="O246" s="665"/>
      <c r="P246" s="678"/>
      <c r="Q246" s="666"/>
    </row>
    <row r="247" spans="1:17" ht="14.4" customHeight="1" x14ac:dyDescent="0.3">
      <c r="A247" s="661" t="s">
        <v>2074</v>
      </c>
      <c r="B247" s="662" t="s">
        <v>1866</v>
      </c>
      <c r="C247" s="662" t="s">
        <v>1870</v>
      </c>
      <c r="D247" s="662" t="s">
        <v>1895</v>
      </c>
      <c r="E247" s="662"/>
      <c r="F247" s="665"/>
      <c r="G247" s="665"/>
      <c r="H247" s="665"/>
      <c r="I247" s="665"/>
      <c r="J247" s="665"/>
      <c r="K247" s="665"/>
      <c r="L247" s="665"/>
      <c r="M247" s="665"/>
      <c r="N247" s="665">
        <v>300</v>
      </c>
      <c r="O247" s="665">
        <v>2193</v>
      </c>
      <c r="P247" s="678"/>
      <c r="Q247" s="666">
        <v>7.31</v>
      </c>
    </row>
    <row r="248" spans="1:17" ht="14.4" customHeight="1" x14ac:dyDescent="0.3">
      <c r="A248" s="661" t="s">
        <v>2074</v>
      </c>
      <c r="B248" s="662" t="s">
        <v>1866</v>
      </c>
      <c r="C248" s="662" t="s">
        <v>1870</v>
      </c>
      <c r="D248" s="662" t="s">
        <v>1902</v>
      </c>
      <c r="E248" s="662" t="s">
        <v>1903</v>
      </c>
      <c r="F248" s="665"/>
      <c r="G248" s="665"/>
      <c r="H248" s="665"/>
      <c r="I248" s="665"/>
      <c r="J248" s="665"/>
      <c r="K248" s="665"/>
      <c r="L248" s="665"/>
      <c r="M248" s="665"/>
      <c r="N248" s="665">
        <v>1</v>
      </c>
      <c r="O248" s="665">
        <v>2164.08</v>
      </c>
      <c r="P248" s="678"/>
      <c r="Q248" s="666">
        <v>2164.08</v>
      </c>
    </row>
    <row r="249" spans="1:17" ht="14.4" customHeight="1" x14ac:dyDescent="0.3">
      <c r="A249" s="661" t="s">
        <v>2074</v>
      </c>
      <c r="B249" s="662" t="s">
        <v>1866</v>
      </c>
      <c r="C249" s="662" t="s">
        <v>1870</v>
      </c>
      <c r="D249" s="662" t="s">
        <v>1902</v>
      </c>
      <c r="E249" s="662"/>
      <c r="F249" s="665">
        <v>1</v>
      </c>
      <c r="G249" s="665">
        <v>2193.58</v>
      </c>
      <c r="H249" s="665">
        <v>1</v>
      </c>
      <c r="I249" s="665">
        <v>2193.58</v>
      </c>
      <c r="J249" s="665">
        <v>1</v>
      </c>
      <c r="K249" s="665">
        <v>2193.58</v>
      </c>
      <c r="L249" s="665">
        <v>1</v>
      </c>
      <c r="M249" s="665">
        <v>2193.58</v>
      </c>
      <c r="N249" s="665"/>
      <c r="O249" s="665"/>
      <c r="P249" s="678"/>
      <c r="Q249" s="666"/>
    </row>
    <row r="250" spans="1:17" ht="14.4" customHeight="1" x14ac:dyDescent="0.3">
      <c r="A250" s="661" t="s">
        <v>2074</v>
      </c>
      <c r="B250" s="662" t="s">
        <v>1866</v>
      </c>
      <c r="C250" s="662" t="s">
        <v>1870</v>
      </c>
      <c r="D250" s="662" t="s">
        <v>1906</v>
      </c>
      <c r="E250" s="662" t="s">
        <v>1907</v>
      </c>
      <c r="F250" s="665"/>
      <c r="G250" s="665"/>
      <c r="H250" s="665"/>
      <c r="I250" s="665"/>
      <c r="J250" s="665"/>
      <c r="K250" s="665"/>
      <c r="L250" s="665"/>
      <c r="M250" s="665"/>
      <c r="N250" s="665">
        <v>185</v>
      </c>
      <c r="O250" s="665">
        <v>769.6</v>
      </c>
      <c r="P250" s="678"/>
      <c r="Q250" s="666">
        <v>4.16</v>
      </c>
    </row>
    <row r="251" spans="1:17" ht="14.4" customHeight="1" x14ac:dyDescent="0.3">
      <c r="A251" s="661" t="s">
        <v>2074</v>
      </c>
      <c r="B251" s="662" t="s">
        <v>1866</v>
      </c>
      <c r="C251" s="662" t="s">
        <v>1870</v>
      </c>
      <c r="D251" s="662" t="s">
        <v>1906</v>
      </c>
      <c r="E251" s="662"/>
      <c r="F251" s="665">
        <v>260</v>
      </c>
      <c r="G251" s="665">
        <v>847.6</v>
      </c>
      <c r="H251" s="665">
        <v>1</v>
      </c>
      <c r="I251" s="665">
        <v>3.2600000000000002</v>
      </c>
      <c r="J251" s="665"/>
      <c r="K251" s="665"/>
      <c r="L251" s="665"/>
      <c r="M251" s="665"/>
      <c r="N251" s="665"/>
      <c r="O251" s="665"/>
      <c r="P251" s="678"/>
      <c r="Q251" s="666"/>
    </row>
    <row r="252" spans="1:17" ht="14.4" customHeight="1" x14ac:dyDescent="0.3">
      <c r="A252" s="661" t="s">
        <v>2074</v>
      </c>
      <c r="B252" s="662" t="s">
        <v>1866</v>
      </c>
      <c r="C252" s="662" t="s">
        <v>1870</v>
      </c>
      <c r="D252" s="662" t="s">
        <v>2023</v>
      </c>
      <c r="E252" s="662" t="s">
        <v>2024</v>
      </c>
      <c r="F252" s="665"/>
      <c r="G252" s="665"/>
      <c r="H252" s="665"/>
      <c r="I252" s="665"/>
      <c r="J252" s="665">
        <v>605</v>
      </c>
      <c r="K252" s="665">
        <v>20297.75</v>
      </c>
      <c r="L252" s="665"/>
      <c r="M252" s="665">
        <v>33.549999999999997</v>
      </c>
      <c r="N252" s="665"/>
      <c r="O252" s="665"/>
      <c r="P252" s="678"/>
      <c r="Q252" s="666"/>
    </row>
    <row r="253" spans="1:17" ht="14.4" customHeight="1" x14ac:dyDescent="0.3">
      <c r="A253" s="661" t="s">
        <v>2074</v>
      </c>
      <c r="B253" s="662" t="s">
        <v>1866</v>
      </c>
      <c r="C253" s="662" t="s">
        <v>1870</v>
      </c>
      <c r="D253" s="662" t="s">
        <v>2023</v>
      </c>
      <c r="E253" s="662"/>
      <c r="F253" s="665">
        <v>1218</v>
      </c>
      <c r="G253" s="665">
        <v>40559.4</v>
      </c>
      <c r="H253" s="665">
        <v>1</v>
      </c>
      <c r="I253" s="665">
        <v>33.300000000000004</v>
      </c>
      <c r="J253" s="665">
        <v>1194</v>
      </c>
      <c r="K253" s="665">
        <v>40058.699999999997</v>
      </c>
      <c r="L253" s="665">
        <v>0.98765514282755651</v>
      </c>
      <c r="M253" s="665">
        <v>33.549999999999997</v>
      </c>
      <c r="N253" s="665"/>
      <c r="O253" s="665"/>
      <c r="P253" s="678"/>
      <c r="Q253" s="666"/>
    </row>
    <row r="254" spans="1:17" ht="14.4" customHeight="1" x14ac:dyDescent="0.3">
      <c r="A254" s="661" t="s">
        <v>2074</v>
      </c>
      <c r="B254" s="662" t="s">
        <v>1866</v>
      </c>
      <c r="C254" s="662" t="s">
        <v>1870</v>
      </c>
      <c r="D254" s="662" t="s">
        <v>2027</v>
      </c>
      <c r="E254" s="662"/>
      <c r="F254" s="665">
        <v>373</v>
      </c>
      <c r="G254" s="665">
        <v>21939.86</v>
      </c>
      <c r="H254" s="665">
        <v>1</v>
      </c>
      <c r="I254" s="665">
        <v>58.82</v>
      </c>
      <c r="J254" s="665"/>
      <c r="K254" s="665"/>
      <c r="L254" s="665"/>
      <c r="M254" s="665"/>
      <c r="N254" s="665"/>
      <c r="O254" s="665"/>
      <c r="P254" s="678"/>
      <c r="Q254" s="666"/>
    </row>
    <row r="255" spans="1:17" ht="14.4" customHeight="1" x14ac:dyDescent="0.3">
      <c r="A255" s="661" t="s">
        <v>2074</v>
      </c>
      <c r="B255" s="662" t="s">
        <v>1866</v>
      </c>
      <c r="C255" s="662" t="s">
        <v>2029</v>
      </c>
      <c r="D255" s="662" t="s">
        <v>2030</v>
      </c>
      <c r="E255" s="662" t="s">
        <v>2031</v>
      </c>
      <c r="F255" s="665">
        <v>4</v>
      </c>
      <c r="G255" s="665">
        <v>3537.28</v>
      </c>
      <c r="H255" s="665">
        <v>1</v>
      </c>
      <c r="I255" s="665">
        <v>884.32</v>
      </c>
      <c r="J255" s="665">
        <v>3</v>
      </c>
      <c r="K255" s="665">
        <v>2652.96</v>
      </c>
      <c r="L255" s="665">
        <v>0.75</v>
      </c>
      <c r="M255" s="665">
        <v>884.32</v>
      </c>
      <c r="N255" s="665"/>
      <c r="O255" s="665"/>
      <c r="P255" s="678"/>
      <c r="Q255" s="666"/>
    </row>
    <row r="256" spans="1:17" ht="14.4" customHeight="1" x14ac:dyDescent="0.3">
      <c r="A256" s="661" t="s">
        <v>2074</v>
      </c>
      <c r="B256" s="662" t="s">
        <v>1866</v>
      </c>
      <c r="C256" s="662" t="s">
        <v>2029</v>
      </c>
      <c r="D256" s="662" t="s">
        <v>2030</v>
      </c>
      <c r="E256" s="662" t="s">
        <v>2032</v>
      </c>
      <c r="F256" s="665">
        <v>1</v>
      </c>
      <c r="G256" s="665">
        <v>884.32</v>
      </c>
      <c r="H256" s="665">
        <v>1</v>
      </c>
      <c r="I256" s="665">
        <v>884.32</v>
      </c>
      <c r="J256" s="665"/>
      <c r="K256" s="665"/>
      <c r="L256" s="665"/>
      <c r="M256" s="665"/>
      <c r="N256" s="665"/>
      <c r="O256" s="665"/>
      <c r="P256" s="678"/>
      <c r="Q256" s="666"/>
    </row>
    <row r="257" spans="1:17" ht="14.4" customHeight="1" x14ac:dyDescent="0.3">
      <c r="A257" s="661" t="s">
        <v>2074</v>
      </c>
      <c r="B257" s="662" t="s">
        <v>1866</v>
      </c>
      <c r="C257" s="662" t="s">
        <v>1924</v>
      </c>
      <c r="D257" s="662" t="s">
        <v>1938</v>
      </c>
      <c r="E257" s="662" t="s">
        <v>1939</v>
      </c>
      <c r="F257" s="665"/>
      <c r="G257" s="665"/>
      <c r="H257" s="665"/>
      <c r="I257" s="665"/>
      <c r="J257" s="665"/>
      <c r="K257" s="665"/>
      <c r="L257" s="665"/>
      <c r="M257" s="665"/>
      <c r="N257" s="665">
        <v>1</v>
      </c>
      <c r="O257" s="665">
        <v>2038</v>
      </c>
      <c r="P257" s="678"/>
      <c r="Q257" s="666">
        <v>2038</v>
      </c>
    </row>
    <row r="258" spans="1:17" ht="14.4" customHeight="1" x14ac:dyDescent="0.3">
      <c r="A258" s="661" t="s">
        <v>2074</v>
      </c>
      <c r="B258" s="662" t="s">
        <v>1866</v>
      </c>
      <c r="C258" s="662" t="s">
        <v>1924</v>
      </c>
      <c r="D258" s="662" t="s">
        <v>1944</v>
      </c>
      <c r="E258" s="662" t="s">
        <v>1945</v>
      </c>
      <c r="F258" s="665">
        <v>2</v>
      </c>
      <c r="G258" s="665">
        <v>2619</v>
      </c>
      <c r="H258" s="665">
        <v>1</v>
      </c>
      <c r="I258" s="665">
        <v>1309.5</v>
      </c>
      <c r="J258" s="665">
        <v>2</v>
      </c>
      <c r="K258" s="665">
        <v>2632</v>
      </c>
      <c r="L258" s="665">
        <v>1.0049637266132112</v>
      </c>
      <c r="M258" s="665">
        <v>1316</v>
      </c>
      <c r="N258" s="665">
        <v>2</v>
      </c>
      <c r="O258" s="665">
        <v>2696</v>
      </c>
      <c r="P258" s="678">
        <v>1.0294005345551738</v>
      </c>
      <c r="Q258" s="666">
        <v>1348</v>
      </c>
    </row>
    <row r="259" spans="1:17" ht="14.4" customHeight="1" x14ac:dyDescent="0.3">
      <c r="A259" s="661" t="s">
        <v>2074</v>
      </c>
      <c r="B259" s="662" t="s">
        <v>1866</v>
      </c>
      <c r="C259" s="662" t="s">
        <v>1924</v>
      </c>
      <c r="D259" s="662" t="s">
        <v>1946</v>
      </c>
      <c r="E259" s="662" t="s">
        <v>1947</v>
      </c>
      <c r="F259" s="665">
        <v>4</v>
      </c>
      <c r="G259" s="665">
        <v>5556</v>
      </c>
      <c r="H259" s="665">
        <v>1</v>
      </c>
      <c r="I259" s="665">
        <v>1389</v>
      </c>
      <c r="J259" s="665">
        <v>4</v>
      </c>
      <c r="K259" s="665">
        <v>5564</v>
      </c>
      <c r="L259" s="665">
        <v>1.0014398848092152</v>
      </c>
      <c r="M259" s="665">
        <v>1391</v>
      </c>
      <c r="N259" s="665">
        <v>8</v>
      </c>
      <c r="O259" s="665">
        <v>11448</v>
      </c>
      <c r="P259" s="678">
        <v>2.0604751619870409</v>
      </c>
      <c r="Q259" s="666">
        <v>1431</v>
      </c>
    </row>
    <row r="260" spans="1:17" ht="14.4" customHeight="1" x14ac:dyDescent="0.3">
      <c r="A260" s="661" t="s">
        <v>2074</v>
      </c>
      <c r="B260" s="662" t="s">
        <v>1866</v>
      </c>
      <c r="C260" s="662" t="s">
        <v>1924</v>
      </c>
      <c r="D260" s="662" t="s">
        <v>1948</v>
      </c>
      <c r="E260" s="662" t="s">
        <v>1949</v>
      </c>
      <c r="F260" s="665">
        <v>4</v>
      </c>
      <c r="G260" s="665">
        <v>7384</v>
      </c>
      <c r="H260" s="665">
        <v>1</v>
      </c>
      <c r="I260" s="665">
        <v>1846</v>
      </c>
      <c r="J260" s="665">
        <v>7</v>
      </c>
      <c r="K260" s="665">
        <v>12943</v>
      </c>
      <c r="L260" s="665">
        <v>1.7528439869989165</v>
      </c>
      <c r="M260" s="665">
        <v>1849</v>
      </c>
      <c r="N260" s="665">
        <v>6</v>
      </c>
      <c r="O260" s="665">
        <v>11472</v>
      </c>
      <c r="P260" s="678">
        <v>1.5536294691224268</v>
      </c>
      <c r="Q260" s="666">
        <v>1912</v>
      </c>
    </row>
    <row r="261" spans="1:17" ht="14.4" customHeight="1" x14ac:dyDescent="0.3">
      <c r="A261" s="661" t="s">
        <v>2074</v>
      </c>
      <c r="B261" s="662" t="s">
        <v>1866</v>
      </c>
      <c r="C261" s="662" t="s">
        <v>1924</v>
      </c>
      <c r="D261" s="662" t="s">
        <v>1952</v>
      </c>
      <c r="E261" s="662" t="s">
        <v>1953</v>
      </c>
      <c r="F261" s="665">
        <v>1</v>
      </c>
      <c r="G261" s="665">
        <v>1175</v>
      </c>
      <c r="H261" s="665">
        <v>1</v>
      </c>
      <c r="I261" s="665">
        <v>1175</v>
      </c>
      <c r="J261" s="665"/>
      <c r="K261" s="665"/>
      <c r="L261" s="665"/>
      <c r="M261" s="665"/>
      <c r="N261" s="665">
        <v>1</v>
      </c>
      <c r="O261" s="665">
        <v>1213</v>
      </c>
      <c r="P261" s="678">
        <v>1.0323404255319149</v>
      </c>
      <c r="Q261" s="666">
        <v>1213</v>
      </c>
    </row>
    <row r="262" spans="1:17" ht="14.4" customHeight="1" x14ac:dyDescent="0.3">
      <c r="A262" s="661" t="s">
        <v>2074</v>
      </c>
      <c r="B262" s="662" t="s">
        <v>1866</v>
      </c>
      <c r="C262" s="662" t="s">
        <v>1924</v>
      </c>
      <c r="D262" s="662" t="s">
        <v>1954</v>
      </c>
      <c r="E262" s="662" t="s">
        <v>1955</v>
      </c>
      <c r="F262" s="665"/>
      <c r="G262" s="665"/>
      <c r="H262" s="665"/>
      <c r="I262" s="665"/>
      <c r="J262" s="665">
        <v>1</v>
      </c>
      <c r="K262" s="665">
        <v>1561</v>
      </c>
      <c r="L262" s="665"/>
      <c r="M262" s="665">
        <v>1561</v>
      </c>
      <c r="N262" s="665">
        <v>1</v>
      </c>
      <c r="O262" s="665">
        <v>1609</v>
      </c>
      <c r="P262" s="678"/>
      <c r="Q262" s="666">
        <v>1609</v>
      </c>
    </row>
    <row r="263" spans="1:17" ht="14.4" customHeight="1" x14ac:dyDescent="0.3">
      <c r="A263" s="661" t="s">
        <v>2074</v>
      </c>
      <c r="B263" s="662" t="s">
        <v>1866</v>
      </c>
      <c r="C263" s="662" t="s">
        <v>1924</v>
      </c>
      <c r="D263" s="662" t="s">
        <v>1956</v>
      </c>
      <c r="E263" s="662" t="s">
        <v>1957</v>
      </c>
      <c r="F263" s="665">
        <v>1</v>
      </c>
      <c r="G263" s="665">
        <v>657</v>
      </c>
      <c r="H263" s="665">
        <v>1</v>
      </c>
      <c r="I263" s="665">
        <v>657</v>
      </c>
      <c r="J263" s="665">
        <v>1</v>
      </c>
      <c r="K263" s="665">
        <v>658</v>
      </c>
      <c r="L263" s="665">
        <v>1.0015220700152208</v>
      </c>
      <c r="M263" s="665">
        <v>658</v>
      </c>
      <c r="N263" s="665">
        <v>1</v>
      </c>
      <c r="O263" s="665">
        <v>681</v>
      </c>
      <c r="P263" s="678">
        <v>1.0365296803652968</v>
      </c>
      <c r="Q263" s="666">
        <v>681</v>
      </c>
    </row>
    <row r="264" spans="1:17" ht="14.4" customHeight="1" x14ac:dyDescent="0.3">
      <c r="A264" s="661" t="s">
        <v>2074</v>
      </c>
      <c r="B264" s="662" t="s">
        <v>1866</v>
      </c>
      <c r="C264" s="662" t="s">
        <v>1924</v>
      </c>
      <c r="D264" s="662" t="s">
        <v>1960</v>
      </c>
      <c r="E264" s="662" t="s">
        <v>1961</v>
      </c>
      <c r="F264" s="665"/>
      <c r="G264" s="665"/>
      <c r="H264" s="665"/>
      <c r="I264" s="665"/>
      <c r="J264" s="665">
        <v>1</v>
      </c>
      <c r="K264" s="665">
        <v>2543</v>
      </c>
      <c r="L264" s="665"/>
      <c r="M264" s="665">
        <v>2543</v>
      </c>
      <c r="N264" s="665"/>
      <c r="O264" s="665"/>
      <c r="P264" s="678"/>
      <c r="Q264" s="666"/>
    </row>
    <row r="265" spans="1:17" ht="14.4" customHeight="1" x14ac:dyDescent="0.3">
      <c r="A265" s="661" t="s">
        <v>2074</v>
      </c>
      <c r="B265" s="662" t="s">
        <v>1866</v>
      </c>
      <c r="C265" s="662" t="s">
        <v>1924</v>
      </c>
      <c r="D265" s="662" t="s">
        <v>1962</v>
      </c>
      <c r="E265" s="662" t="s">
        <v>1963</v>
      </c>
      <c r="F265" s="665">
        <v>2</v>
      </c>
      <c r="G265" s="665">
        <v>3520</v>
      </c>
      <c r="H265" s="665">
        <v>1</v>
      </c>
      <c r="I265" s="665">
        <v>1760</v>
      </c>
      <c r="J265" s="665">
        <v>2</v>
      </c>
      <c r="K265" s="665">
        <v>3524</v>
      </c>
      <c r="L265" s="665">
        <v>1.0011363636363637</v>
      </c>
      <c r="M265" s="665">
        <v>1762</v>
      </c>
      <c r="N265" s="665">
        <v>4</v>
      </c>
      <c r="O265" s="665">
        <v>7300</v>
      </c>
      <c r="P265" s="678">
        <v>2.0738636363636362</v>
      </c>
      <c r="Q265" s="666">
        <v>1825</v>
      </c>
    </row>
    <row r="266" spans="1:17" ht="14.4" customHeight="1" x14ac:dyDescent="0.3">
      <c r="A266" s="661" t="s">
        <v>2074</v>
      </c>
      <c r="B266" s="662" t="s">
        <v>1866</v>
      </c>
      <c r="C266" s="662" t="s">
        <v>1924</v>
      </c>
      <c r="D266" s="662" t="s">
        <v>1964</v>
      </c>
      <c r="E266" s="662" t="s">
        <v>1965</v>
      </c>
      <c r="F266" s="665"/>
      <c r="G266" s="665"/>
      <c r="H266" s="665"/>
      <c r="I266" s="665"/>
      <c r="J266" s="665">
        <v>1</v>
      </c>
      <c r="K266" s="665">
        <v>413</v>
      </c>
      <c r="L266" s="665"/>
      <c r="M266" s="665">
        <v>413</v>
      </c>
      <c r="N266" s="665">
        <v>1</v>
      </c>
      <c r="O266" s="665">
        <v>429</v>
      </c>
      <c r="P266" s="678"/>
      <c r="Q266" s="666">
        <v>429</v>
      </c>
    </row>
    <row r="267" spans="1:17" ht="14.4" customHeight="1" x14ac:dyDescent="0.3">
      <c r="A267" s="661" t="s">
        <v>2074</v>
      </c>
      <c r="B267" s="662" t="s">
        <v>1866</v>
      </c>
      <c r="C267" s="662" t="s">
        <v>1924</v>
      </c>
      <c r="D267" s="662" t="s">
        <v>2035</v>
      </c>
      <c r="E267" s="662" t="s">
        <v>2036</v>
      </c>
      <c r="F267" s="665">
        <v>7</v>
      </c>
      <c r="G267" s="665">
        <v>100328</v>
      </c>
      <c r="H267" s="665">
        <v>1</v>
      </c>
      <c r="I267" s="665">
        <v>14332.571428571429</v>
      </c>
      <c r="J267" s="665">
        <v>7</v>
      </c>
      <c r="K267" s="665">
        <v>100380</v>
      </c>
      <c r="L267" s="665">
        <v>1.0005182999760784</v>
      </c>
      <c r="M267" s="665">
        <v>14340</v>
      </c>
      <c r="N267" s="665"/>
      <c r="O267" s="665"/>
      <c r="P267" s="678"/>
      <c r="Q267" s="666"/>
    </row>
    <row r="268" spans="1:17" ht="14.4" customHeight="1" x14ac:dyDescent="0.3">
      <c r="A268" s="661" t="s">
        <v>2074</v>
      </c>
      <c r="B268" s="662" t="s">
        <v>1866</v>
      </c>
      <c r="C268" s="662" t="s">
        <v>1924</v>
      </c>
      <c r="D268" s="662" t="s">
        <v>1984</v>
      </c>
      <c r="E268" s="662" t="s">
        <v>1985</v>
      </c>
      <c r="F268" s="665">
        <v>1</v>
      </c>
      <c r="G268" s="665">
        <v>1292</v>
      </c>
      <c r="H268" s="665">
        <v>1</v>
      </c>
      <c r="I268" s="665">
        <v>1292</v>
      </c>
      <c r="J268" s="665"/>
      <c r="K268" s="665"/>
      <c r="L268" s="665"/>
      <c r="M268" s="665"/>
      <c r="N268" s="665">
        <v>1</v>
      </c>
      <c r="O268" s="665">
        <v>1342</v>
      </c>
      <c r="P268" s="678">
        <v>1.0386996904024768</v>
      </c>
      <c r="Q268" s="666">
        <v>1342</v>
      </c>
    </row>
    <row r="269" spans="1:17" ht="14.4" customHeight="1" x14ac:dyDescent="0.3">
      <c r="A269" s="661" t="s">
        <v>2074</v>
      </c>
      <c r="B269" s="662" t="s">
        <v>1866</v>
      </c>
      <c r="C269" s="662" t="s">
        <v>1924</v>
      </c>
      <c r="D269" s="662" t="s">
        <v>1986</v>
      </c>
      <c r="E269" s="662" t="s">
        <v>1987</v>
      </c>
      <c r="F269" s="665">
        <v>1</v>
      </c>
      <c r="G269" s="665">
        <v>489</v>
      </c>
      <c r="H269" s="665">
        <v>1</v>
      </c>
      <c r="I269" s="665">
        <v>489</v>
      </c>
      <c r="J269" s="665">
        <v>1</v>
      </c>
      <c r="K269" s="665">
        <v>490</v>
      </c>
      <c r="L269" s="665">
        <v>1.0020449897750512</v>
      </c>
      <c r="M269" s="665">
        <v>490</v>
      </c>
      <c r="N269" s="665">
        <v>1</v>
      </c>
      <c r="O269" s="665">
        <v>509</v>
      </c>
      <c r="P269" s="678">
        <v>1.0408997955010224</v>
      </c>
      <c r="Q269" s="666">
        <v>509</v>
      </c>
    </row>
    <row r="270" spans="1:17" ht="14.4" customHeight="1" x14ac:dyDescent="0.3">
      <c r="A270" s="661" t="s">
        <v>2074</v>
      </c>
      <c r="B270" s="662" t="s">
        <v>1866</v>
      </c>
      <c r="C270" s="662" t="s">
        <v>1924</v>
      </c>
      <c r="D270" s="662" t="s">
        <v>2010</v>
      </c>
      <c r="E270" s="662" t="s">
        <v>2011</v>
      </c>
      <c r="F270" s="665"/>
      <c r="G270" s="665"/>
      <c r="H270" s="665"/>
      <c r="I270" s="665"/>
      <c r="J270" s="665"/>
      <c r="K270" s="665"/>
      <c r="L270" s="665"/>
      <c r="M270" s="665"/>
      <c r="N270" s="665">
        <v>1</v>
      </c>
      <c r="O270" s="665">
        <v>1931</v>
      </c>
      <c r="P270" s="678"/>
      <c r="Q270" s="666">
        <v>1931</v>
      </c>
    </row>
    <row r="271" spans="1:17" ht="14.4" customHeight="1" x14ac:dyDescent="0.3">
      <c r="A271" s="661" t="s">
        <v>2076</v>
      </c>
      <c r="B271" s="662" t="s">
        <v>1866</v>
      </c>
      <c r="C271" s="662" t="s">
        <v>1867</v>
      </c>
      <c r="D271" s="662" t="s">
        <v>2016</v>
      </c>
      <c r="E271" s="662" t="s">
        <v>968</v>
      </c>
      <c r="F271" s="665">
        <v>0.45</v>
      </c>
      <c r="G271" s="665">
        <v>890.12</v>
      </c>
      <c r="H271" s="665">
        <v>1</v>
      </c>
      <c r="I271" s="665">
        <v>1978.0444444444445</v>
      </c>
      <c r="J271" s="665">
        <v>0.5</v>
      </c>
      <c r="K271" s="665">
        <v>951.34</v>
      </c>
      <c r="L271" s="665">
        <v>1.0687772435177281</v>
      </c>
      <c r="M271" s="665">
        <v>1902.68</v>
      </c>
      <c r="N271" s="665"/>
      <c r="O271" s="665"/>
      <c r="P271" s="678"/>
      <c r="Q271" s="666"/>
    </row>
    <row r="272" spans="1:17" ht="14.4" customHeight="1" x14ac:dyDescent="0.3">
      <c r="A272" s="661" t="s">
        <v>2076</v>
      </c>
      <c r="B272" s="662" t="s">
        <v>1866</v>
      </c>
      <c r="C272" s="662" t="s">
        <v>1867</v>
      </c>
      <c r="D272" s="662" t="s">
        <v>2021</v>
      </c>
      <c r="E272" s="662" t="s">
        <v>986</v>
      </c>
      <c r="F272" s="665">
        <v>0.45</v>
      </c>
      <c r="G272" s="665">
        <v>982.94</v>
      </c>
      <c r="H272" s="665">
        <v>1</v>
      </c>
      <c r="I272" s="665">
        <v>2184.3111111111111</v>
      </c>
      <c r="J272" s="665"/>
      <c r="K272" s="665"/>
      <c r="L272" s="665"/>
      <c r="M272" s="665"/>
      <c r="N272" s="665">
        <v>1.05</v>
      </c>
      <c r="O272" s="665">
        <v>1859.3400000000001</v>
      </c>
      <c r="P272" s="678">
        <v>1.8916108816407919</v>
      </c>
      <c r="Q272" s="666">
        <v>1770.8</v>
      </c>
    </row>
    <row r="273" spans="1:17" ht="14.4" customHeight="1" x14ac:dyDescent="0.3">
      <c r="A273" s="661" t="s">
        <v>2076</v>
      </c>
      <c r="B273" s="662" t="s">
        <v>1866</v>
      </c>
      <c r="C273" s="662" t="s">
        <v>1867</v>
      </c>
      <c r="D273" s="662" t="s">
        <v>2022</v>
      </c>
      <c r="E273" s="662" t="s">
        <v>972</v>
      </c>
      <c r="F273" s="665"/>
      <c r="G273" s="665"/>
      <c r="H273" s="665"/>
      <c r="I273" s="665"/>
      <c r="J273" s="665"/>
      <c r="K273" s="665"/>
      <c r="L273" s="665"/>
      <c r="M273" s="665"/>
      <c r="N273" s="665">
        <v>0.1</v>
      </c>
      <c r="O273" s="665">
        <v>90.38</v>
      </c>
      <c r="P273" s="678"/>
      <c r="Q273" s="666">
        <v>903.8</v>
      </c>
    </row>
    <row r="274" spans="1:17" ht="14.4" customHeight="1" x14ac:dyDescent="0.3">
      <c r="A274" s="661" t="s">
        <v>2076</v>
      </c>
      <c r="B274" s="662" t="s">
        <v>1866</v>
      </c>
      <c r="C274" s="662" t="s">
        <v>1870</v>
      </c>
      <c r="D274" s="662" t="s">
        <v>1875</v>
      </c>
      <c r="E274" s="662" t="s">
        <v>1876</v>
      </c>
      <c r="F274" s="665"/>
      <c r="G274" s="665"/>
      <c r="H274" s="665"/>
      <c r="I274" s="665"/>
      <c r="J274" s="665">
        <v>180</v>
      </c>
      <c r="K274" s="665">
        <v>957.6</v>
      </c>
      <c r="L274" s="665"/>
      <c r="M274" s="665">
        <v>5.32</v>
      </c>
      <c r="N274" s="665">
        <v>210</v>
      </c>
      <c r="O274" s="665">
        <v>1165.5</v>
      </c>
      <c r="P274" s="678"/>
      <c r="Q274" s="666">
        <v>5.55</v>
      </c>
    </row>
    <row r="275" spans="1:17" ht="14.4" customHeight="1" x14ac:dyDescent="0.3">
      <c r="A275" s="661" t="s">
        <v>2076</v>
      </c>
      <c r="B275" s="662" t="s">
        <v>1866</v>
      </c>
      <c r="C275" s="662" t="s">
        <v>1870</v>
      </c>
      <c r="D275" s="662" t="s">
        <v>1875</v>
      </c>
      <c r="E275" s="662"/>
      <c r="F275" s="665">
        <v>180</v>
      </c>
      <c r="G275" s="665">
        <v>918</v>
      </c>
      <c r="H275" s="665">
        <v>1</v>
      </c>
      <c r="I275" s="665">
        <v>5.0999999999999996</v>
      </c>
      <c r="J275" s="665">
        <v>330</v>
      </c>
      <c r="K275" s="665">
        <v>1755.6</v>
      </c>
      <c r="L275" s="665">
        <v>1.9124183006535946</v>
      </c>
      <c r="M275" s="665">
        <v>5.3199999999999994</v>
      </c>
      <c r="N275" s="665">
        <v>330</v>
      </c>
      <c r="O275" s="665">
        <v>1777.5</v>
      </c>
      <c r="P275" s="678">
        <v>1.9362745098039216</v>
      </c>
      <c r="Q275" s="666">
        <v>5.3863636363636367</v>
      </c>
    </row>
    <row r="276" spans="1:17" ht="14.4" customHeight="1" x14ac:dyDescent="0.3">
      <c r="A276" s="661" t="s">
        <v>2076</v>
      </c>
      <c r="B276" s="662" t="s">
        <v>1866</v>
      </c>
      <c r="C276" s="662" t="s">
        <v>1870</v>
      </c>
      <c r="D276" s="662" t="s">
        <v>1891</v>
      </c>
      <c r="E276" s="662" t="s">
        <v>1892</v>
      </c>
      <c r="F276" s="665">
        <v>800</v>
      </c>
      <c r="G276" s="665">
        <v>15048</v>
      </c>
      <c r="H276" s="665">
        <v>1</v>
      </c>
      <c r="I276" s="665">
        <v>18.809999999999999</v>
      </c>
      <c r="J276" s="665">
        <v>700</v>
      </c>
      <c r="K276" s="665">
        <v>13167</v>
      </c>
      <c r="L276" s="665">
        <v>0.875</v>
      </c>
      <c r="M276" s="665">
        <v>18.809999999999999</v>
      </c>
      <c r="N276" s="665"/>
      <c r="O276" s="665"/>
      <c r="P276" s="678"/>
      <c r="Q276" s="666"/>
    </row>
    <row r="277" spans="1:17" ht="14.4" customHeight="1" x14ac:dyDescent="0.3">
      <c r="A277" s="661" t="s">
        <v>2076</v>
      </c>
      <c r="B277" s="662" t="s">
        <v>1866</v>
      </c>
      <c r="C277" s="662" t="s">
        <v>1870</v>
      </c>
      <c r="D277" s="662" t="s">
        <v>1891</v>
      </c>
      <c r="E277" s="662"/>
      <c r="F277" s="665"/>
      <c r="G277" s="665"/>
      <c r="H277" s="665"/>
      <c r="I277" s="665"/>
      <c r="J277" s="665">
        <v>1350</v>
      </c>
      <c r="K277" s="665">
        <v>25393.5</v>
      </c>
      <c r="L277" s="665"/>
      <c r="M277" s="665">
        <v>18.809999999999999</v>
      </c>
      <c r="N277" s="665"/>
      <c r="O277" s="665"/>
      <c r="P277" s="678"/>
      <c r="Q277" s="666"/>
    </row>
    <row r="278" spans="1:17" ht="14.4" customHeight="1" x14ac:dyDescent="0.3">
      <c r="A278" s="661" t="s">
        <v>2076</v>
      </c>
      <c r="B278" s="662" t="s">
        <v>1866</v>
      </c>
      <c r="C278" s="662" t="s">
        <v>1870</v>
      </c>
      <c r="D278" s="662" t="s">
        <v>1897</v>
      </c>
      <c r="E278" s="662"/>
      <c r="F278" s="665">
        <v>461</v>
      </c>
      <c r="G278" s="665">
        <v>8814.32</v>
      </c>
      <c r="H278" s="665">
        <v>1</v>
      </c>
      <c r="I278" s="665">
        <v>19.12</v>
      </c>
      <c r="J278" s="665">
        <v>3142</v>
      </c>
      <c r="K278" s="665">
        <v>62651.48</v>
      </c>
      <c r="L278" s="665">
        <v>7.1079198395338503</v>
      </c>
      <c r="M278" s="665">
        <v>19.940000000000001</v>
      </c>
      <c r="N278" s="665">
        <v>2635</v>
      </c>
      <c r="O278" s="665">
        <v>53737</v>
      </c>
      <c r="P278" s="678">
        <v>6.0965565125840682</v>
      </c>
      <c r="Q278" s="666">
        <v>20.393548387096775</v>
      </c>
    </row>
    <row r="279" spans="1:17" ht="14.4" customHeight="1" x14ac:dyDescent="0.3">
      <c r="A279" s="661" t="s">
        <v>2076</v>
      </c>
      <c r="B279" s="662" t="s">
        <v>1866</v>
      </c>
      <c r="C279" s="662" t="s">
        <v>1870</v>
      </c>
      <c r="D279" s="662" t="s">
        <v>1897</v>
      </c>
      <c r="E279" s="662" t="s">
        <v>1898</v>
      </c>
      <c r="F279" s="665"/>
      <c r="G279" s="665"/>
      <c r="H279" s="665"/>
      <c r="I279" s="665"/>
      <c r="J279" s="665">
        <v>380</v>
      </c>
      <c r="K279" s="665">
        <v>7577.2</v>
      </c>
      <c r="L279" s="665"/>
      <c r="M279" s="665">
        <v>19.940000000000001</v>
      </c>
      <c r="N279" s="665">
        <v>1570</v>
      </c>
      <c r="O279" s="665">
        <v>31509.9</v>
      </c>
      <c r="P279" s="678"/>
      <c r="Q279" s="666">
        <v>20.07</v>
      </c>
    </row>
    <row r="280" spans="1:17" ht="14.4" customHeight="1" x14ac:dyDescent="0.3">
      <c r="A280" s="661" t="s">
        <v>2076</v>
      </c>
      <c r="B280" s="662" t="s">
        <v>1866</v>
      </c>
      <c r="C280" s="662" t="s">
        <v>1870</v>
      </c>
      <c r="D280" s="662" t="s">
        <v>1902</v>
      </c>
      <c r="E280" s="662" t="s">
        <v>1903</v>
      </c>
      <c r="F280" s="665"/>
      <c r="G280" s="665"/>
      <c r="H280" s="665"/>
      <c r="I280" s="665"/>
      <c r="J280" s="665"/>
      <c r="K280" s="665"/>
      <c r="L280" s="665"/>
      <c r="M280" s="665"/>
      <c r="N280" s="665">
        <v>1</v>
      </c>
      <c r="O280" s="665">
        <v>2164.08</v>
      </c>
      <c r="P280" s="678"/>
      <c r="Q280" s="666">
        <v>2164.08</v>
      </c>
    </row>
    <row r="281" spans="1:17" ht="14.4" customHeight="1" x14ac:dyDescent="0.3">
      <c r="A281" s="661" t="s">
        <v>2076</v>
      </c>
      <c r="B281" s="662" t="s">
        <v>1866</v>
      </c>
      <c r="C281" s="662" t="s">
        <v>1870</v>
      </c>
      <c r="D281" s="662" t="s">
        <v>1906</v>
      </c>
      <c r="E281" s="662"/>
      <c r="F281" s="665">
        <v>1928</v>
      </c>
      <c r="G281" s="665">
        <v>6285.28</v>
      </c>
      <c r="H281" s="665">
        <v>1</v>
      </c>
      <c r="I281" s="665">
        <v>3.26</v>
      </c>
      <c r="J281" s="665"/>
      <c r="K281" s="665"/>
      <c r="L281" s="665"/>
      <c r="M281" s="665"/>
      <c r="N281" s="665"/>
      <c r="O281" s="665"/>
      <c r="P281" s="678"/>
      <c r="Q281" s="666"/>
    </row>
    <row r="282" spans="1:17" ht="14.4" customHeight="1" x14ac:dyDescent="0.3">
      <c r="A282" s="661" t="s">
        <v>2076</v>
      </c>
      <c r="B282" s="662" t="s">
        <v>1866</v>
      </c>
      <c r="C282" s="662" t="s">
        <v>1870</v>
      </c>
      <c r="D282" s="662" t="s">
        <v>2023</v>
      </c>
      <c r="E282" s="662" t="s">
        <v>2024</v>
      </c>
      <c r="F282" s="665">
        <v>420</v>
      </c>
      <c r="G282" s="665">
        <v>14091</v>
      </c>
      <c r="H282" s="665">
        <v>1</v>
      </c>
      <c r="I282" s="665">
        <v>33.549999999999997</v>
      </c>
      <c r="J282" s="665"/>
      <c r="K282" s="665"/>
      <c r="L282" s="665"/>
      <c r="M282" s="665"/>
      <c r="N282" s="665"/>
      <c r="O282" s="665"/>
      <c r="P282" s="678"/>
      <c r="Q282" s="666"/>
    </row>
    <row r="283" spans="1:17" ht="14.4" customHeight="1" x14ac:dyDescent="0.3">
      <c r="A283" s="661" t="s">
        <v>2076</v>
      </c>
      <c r="B283" s="662" t="s">
        <v>1866</v>
      </c>
      <c r="C283" s="662" t="s">
        <v>1870</v>
      </c>
      <c r="D283" s="662" t="s">
        <v>2023</v>
      </c>
      <c r="E283" s="662"/>
      <c r="F283" s="665">
        <v>388</v>
      </c>
      <c r="G283" s="665">
        <v>12920.4</v>
      </c>
      <c r="H283" s="665">
        <v>1</v>
      </c>
      <c r="I283" s="665">
        <v>33.299999999999997</v>
      </c>
      <c r="J283" s="665">
        <v>555</v>
      </c>
      <c r="K283" s="665">
        <v>18620.25</v>
      </c>
      <c r="L283" s="665">
        <v>1.4411512027491409</v>
      </c>
      <c r="M283" s="665">
        <v>33.549999999999997</v>
      </c>
      <c r="N283" s="665">
        <v>558</v>
      </c>
      <c r="O283" s="665">
        <v>18419.579999999998</v>
      </c>
      <c r="P283" s="678">
        <v>1.4256199498467539</v>
      </c>
      <c r="Q283" s="666">
        <v>33.01</v>
      </c>
    </row>
    <row r="284" spans="1:17" ht="14.4" customHeight="1" x14ac:dyDescent="0.3">
      <c r="A284" s="661" t="s">
        <v>2076</v>
      </c>
      <c r="B284" s="662" t="s">
        <v>1866</v>
      </c>
      <c r="C284" s="662" t="s">
        <v>2029</v>
      </c>
      <c r="D284" s="662" t="s">
        <v>2030</v>
      </c>
      <c r="E284" s="662" t="s">
        <v>2031</v>
      </c>
      <c r="F284" s="665">
        <v>1</v>
      </c>
      <c r="G284" s="665">
        <v>884.32</v>
      </c>
      <c r="H284" s="665">
        <v>1</v>
      </c>
      <c r="I284" s="665">
        <v>884.32</v>
      </c>
      <c r="J284" s="665">
        <v>1</v>
      </c>
      <c r="K284" s="665">
        <v>884.32</v>
      </c>
      <c r="L284" s="665">
        <v>1</v>
      </c>
      <c r="M284" s="665">
        <v>884.32</v>
      </c>
      <c r="N284" s="665"/>
      <c r="O284" s="665"/>
      <c r="P284" s="678"/>
      <c r="Q284" s="666"/>
    </row>
    <row r="285" spans="1:17" ht="14.4" customHeight="1" x14ac:dyDescent="0.3">
      <c r="A285" s="661" t="s">
        <v>2076</v>
      </c>
      <c r="B285" s="662" t="s">
        <v>1866</v>
      </c>
      <c r="C285" s="662" t="s">
        <v>2029</v>
      </c>
      <c r="D285" s="662" t="s">
        <v>2030</v>
      </c>
      <c r="E285" s="662" t="s">
        <v>2032</v>
      </c>
      <c r="F285" s="665">
        <v>1</v>
      </c>
      <c r="G285" s="665">
        <v>884.32</v>
      </c>
      <c r="H285" s="665">
        <v>1</v>
      </c>
      <c r="I285" s="665">
        <v>884.32</v>
      </c>
      <c r="J285" s="665"/>
      <c r="K285" s="665"/>
      <c r="L285" s="665"/>
      <c r="M285" s="665"/>
      <c r="N285" s="665"/>
      <c r="O285" s="665"/>
      <c r="P285" s="678"/>
      <c r="Q285" s="666"/>
    </row>
    <row r="286" spans="1:17" ht="14.4" customHeight="1" x14ac:dyDescent="0.3">
      <c r="A286" s="661" t="s">
        <v>2076</v>
      </c>
      <c r="B286" s="662" t="s">
        <v>1866</v>
      </c>
      <c r="C286" s="662" t="s">
        <v>1924</v>
      </c>
      <c r="D286" s="662" t="s">
        <v>1952</v>
      </c>
      <c r="E286" s="662" t="s">
        <v>1953</v>
      </c>
      <c r="F286" s="665">
        <v>1</v>
      </c>
      <c r="G286" s="665">
        <v>1169</v>
      </c>
      <c r="H286" s="665">
        <v>1</v>
      </c>
      <c r="I286" s="665">
        <v>1169</v>
      </c>
      <c r="J286" s="665"/>
      <c r="K286" s="665"/>
      <c r="L286" s="665"/>
      <c r="M286" s="665"/>
      <c r="N286" s="665"/>
      <c r="O286" s="665"/>
      <c r="P286" s="678"/>
      <c r="Q286" s="666"/>
    </row>
    <row r="287" spans="1:17" ht="14.4" customHeight="1" x14ac:dyDescent="0.3">
      <c r="A287" s="661" t="s">
        <v>2076</v>
      </c>
      <c r="B287" s="662" t="s">
        <v>1866</v>
      </c>
      <c r="C287" s="662" t="s">
        <v>1924</v>
      </c>
      <c r="D287" s="662" t="s">
        <v>1960</v>
      </c>
      <c r="E287" s="662" t="s">
        <v>1961</v>
      </c>
      <c r="F287" s="665">
        <v>1</v>
      </c>
      <c r="G287" s="665">
        <v>2538</v>
      </c>
      <c r="H287" s="665">
        <v>1</v>
      </c>
      <c r="I287" s="665">
        <v>2538</v>
      </c>
      <c r="J287" s="665">
        <v>3</v>
      </c>
      <c r="K287" s="665">
        <v>7629</v>
      </c>
      <c r="L287" s="665">
        <v>3.0059101654846336</v>
      </c>
      <c r="M287" s="665">
        <v>2543</v>
      </c>
      <c r="N287" s="665"/>
      <c r="O287" s="665"/>
      <c r="P287" s="678"/>
      <c r="Q287" s="666"/>
    </row>
    <row r="288" spans="1:17" ht="14.4" customHeight="1" x14ac:dyDescent="0.3">
      <c r="A288" s="661" t="s">
        <v>2076</v>
      </c>
      <c r="B288" s="662" t="s">
        <v>1866</v>
      </c>
      <c r="C288" s="662" t="s">
        <v>1924</v>
      </c>
      <c r="D288" s="662" t="s">
        <v>1962</v>
      </c>
      <c r="E288" s="662" t="s">
        <v>1963</v>
      </c>
      <c r="F288" s="665">
        <v>7</v>
      </c>
      <c r="G288" s="665">
        <v>12308</v>
      </c>
      <c r="H288" s="665">
        <v>1</v>
      </c>
      <c r="I288" s="665">
        <v>1758.2857142857142</v>
      </c>
      <c r="J288" s="665">
        <v>14</v>
      </c>
      <c r="K288" s="665">
        <v>24668</v>
      </c>
      <c r="L288" s="665">
        <v>2.0042248943776406</v>
      </c>
      <c r="M288" s="665">
        <v>1762</v>
      </c>
      <c r="N288" s="665">
        <v>11</v>
      </c>
      <c r="O288" s="665">
        <v>20075</v>
      </c>
      <c r="P288" s="678">
        <v>1.631052973675658</v>
      </c>
      <c r="Q288" s="666">
        <v>1825</v>
      </c>
    </row>
    <row r="289" spans="1:17" ht="14.4" customHeight="1" x14ac:dyDescent="0.3">
      <c r="A289" s="661" t="s">
        <v>2076</v>
      </c>
      <c r="B289" s="662" t="s">
        <v>1866</v>
      </c>
      <c r="C289" s="662" t="s">
        <v>1924</v>
      </c>
      <c r="D289" s="662" t="s">
        <v>2035</v>
      </c>
      <c r="E289" s="662" t="s">
        <v>2036</v>
      </c>
      <c r="F289" s="665">
        <v>2</v>
      </c>
      <c r="G289" s="665">
        <v>28672</v>
      </c>
      <c r="H289" s="665">
        <v>1</v>
      </c>
      <c r="I289" s="665">
        <v>14336</v>
      </c>
      <c r="J289" s="665">
        <v>1</v>
      </c>
      <c r="K289" s="665">
        <v>14340</v>
      </c>
      <c r="L289" s="665">
        <v>0.5001395089285714</v>
      </c>
      <c r="M289" s="665">
        <v>14340</v>
      </c>
      <c r="N289" s="665">
        <v>2</v>
      </c>
      <c r="O289" s="665">
        <v>29012</v>
      </c>
      <c r="P289" s="678">
        <v>1.0118582589285714</v>
      </c>
      <c r="Q289" s="666">
        <v>14506</v>
      </c>
    </row>
    <row r="290" spans="1:17" ht="14.4" customHeight="1" x14ac:dyDescent="0.3">
      <c r="A290" s="661" t="s">
        <v>2076</v>
      </c>
      <c r="B290" s="662" t="s">
        <v>1866</v>
      </c>
      <c r="C290" s="662" t="s">
        <v>1924</v>
      </c>
      <c r="D290" s="662" t="s">
        <v>1984</v>
      </c>
      <c r="E290" s="662" t="s">
        <v>1985</v>
      </c>
      <c r="F290" s="665">
        <v>3</v>
      </c>
      <c r="G290" s="665">
        <v>3870</v>
      </c>
      <c r="H290" s="665">
        <v>1</v>
      </c>
      <c r="I290" s="665">
        <v>1290</v>
      </c>
      <c r="J290" s="665"/>
      <c r="K290" s="665"/>
      <c r="L290" s="665"/>
      <c r="M290" s="665"/>
      <c r="N290" s="665"/>
      <c r="O290" s="665"/>
      <c r="P290" s="678"/>
      <c r="Q290" s="666"/>
    </row>
    <row r="291" spans="1:17" ht="14.4" customHeight="1" x14ac:dyDescent="0.3">
      <c r="A291" s="661" t="s">
        <v>2076</v>
      </c>
      <c r="B291" s="662" t="s">
        <v>1866</v>
      </c>
      <c r="C291" s="662" t="s">
        <v>1924</v>
      </c>
      <c r="D291" s="662" t="s">
        <v>1986</v>
      </c>
      <c r="E291" s="662" t="s">
        <v>1987</v>
      </c>
      <c r="F291" s="665">
        <v>1</v>
      </c>
      <c r="G291" s="665">
        <v>489</v>
      </c>
      <c r="H291" s="665">
        <v>1</v>
      </c>
      <c r="I291" s="665">
        <v>489</v>
      </c>
      <c r="J291" s="665">
        <v>3</v>
      </c>
      <c r="K291" s="665">
        <v>1470</v>
      </c>
      <c r="L291" s="665">
        <v>3.0061349693251533</v>
      </c>
      <c r="M291" s="665">
        <v>490</v>
      </c>
      <c r="N291" s="665">
        <v>3</v>
      </c>
      <c r="O291" s="665">
        <v>1527</v>
      </c>
      <c r="P291" s="678">
        <v>3.1226993865030677</v>
      </c>
      <c r="Q291" s="666">
        <v>509</v>
      </c>
    </row>
    <row r="292" spans="1:17" ht="14.4" customHeight="1" x14ac:dyDescent="0.3">
      <c r="A292" s="661" t="s">
        <v>2076</v>
      </c>
      <c r="B292" s="662" t="s">
        <v>1866</v>
      </c>
      <c r="C292" s="662" t="s">
        <v>1924</v>
      </c>
      <c r="D292" s="662" t="s">
        <v>1988</v>
      </c>
      <c r="E292" s="662" t="s">
        <v>1989</v>
      </c>
      <c r="F292" s="665">
        <v>1</v>
      </c>
      <c r="G292" s="665">
        <v>2242</v>
      </c>
      <c r="H292" s="665">
        <v>1</v>
      </c>
      <c r="I292" s="665">
        <v>2242</v>
      </c>
      <c r="J292" s="665">
        <v>7</v>
      </c>
      <c r="K292" s="665">
        <v>15806</v>
      </c>
      <c r="L292" s="665">
        <v>7.0499553969669941</v>
      </c>
      <c r="M292" s="665">
        <v>2258</v>
      </c>
      <c r="N292" s="665">
        <v>7</v>
      </c>
      <c r="O292" s="665">
        <v>16303</v>
      </c>
      <c r="P292" s="678">
        <v>7.2716324710080285</v>
      </c>
      <c r="Q292" s="666">
        <v>2329</v>
      </c>
    </row>
    <row r="293" spans="1:17" ht="14.4" customHeight="1" x14ac:dyDescent="0.3">
      <c r="A293" s="661" t="s">
        <v>2076</v>
      </c>
      <c r="B293" s="662" t="s">
        <v>1866</v>
      </c>
      <c r="C293" s="662" t="s">
        <v>1924</v>
      </c>
      <c r="D293" s="662" t="s">
        <v>2008</v>
      </c>
      <c r="E293" s="662" t="s">
        <v>2009</v>
      </c>
      <c r="F293" s="665"/>
      <c r="G293" s="665"/>
      <c r="H293" s="665"/>
      <c r="I293" s="665"/>
      <c r="J293" s="665">
        <v>3</v>
      </c>
      <c r="K293" s="665">
        <v>2085</v>
      </c>
      <c r="L293" s="665"/>
      <c r="M293" s="665">
        <v>695</v>
      </c>
      <c r="N293" s="665">
        <v>7</v>
      </c>
      <c r="O293" s="665">
        <v>5026</v>
      </c>
      <c r="P293" s="678"/>
      <c r="Q293" s="666">
        <v>718</v>
      </c>
    </row>
    <row r="294" spans="1:17" ht="14.4" customHeight="1" x14ac:dyDescent="0.3">
      <c r="A294" s="661" t="s">
        <v>2077</v>
      </c>
      <c r="B294" s="662" t="s">
        <v>1866</v>
      </c>
      <c r="C294" s="662" t="s">
        <v>1867</v>
      </c>
      <c r="D294" s="662" t="s">
        <v>2016</v>
      </c>
      <c r="E294" s="662" t="s">
        <v>968</v>
      </c>
      <c r="F294" s="665"/>
      <c r="G294" s="665"/>
      <c r="H294" s="665"/>
      <c r="I294" s="665"/>
      <c r="J294" s="665"/>
      <c r="K294" s="665"/>
      <c r="L294" s="665"/>
      <c r="M294" s="665"/>
      <c r="N294" s="665">
        <v>0.85000000000000009</v>
      </c>
      <c r="O294" s="665">
        <v>1708.2</v>
      </c>
      <c r="P294" s="678"/>
      <c r="Q294" s="666">
        <v>2009.6470588235293</v>
      </c>
    </row>
    <row r="295" spans="1:17" ht="14.4" customHeight="1" x14ac:dyDescent="0.3">
      <c r="A295" s="661" t="s">
        <v>2077</v>
      </c>
      <c r="B295" s="662" t="s">
        <v>1866</v>
      </c>
      <c r="C295" s="662" t="s">
        <v>1867</v>
      </c>
      <c r="D295" s="662" t="s">
        <v>2021</v>
      </c>
      <c r="E295" s="662" t="s">
        <v>986</v>
      </c>
      <c r="F295" s="665">
        <v>0.85</v>
      </c>
      <c r="G295" s="665">
        <v>1856.67</v>
      </c>
      <c r="H295" s="665">
        <v>1</v>
      </c>
      <c r="I295" s="665">
        <v>2184.3176470588237</v>
      </c>
      <c r="J295" s="665"/>
      <c r="K295" s="665"/>
      <c r="L295" s="665"/>
      <c r="M295" s="665"/>
      <c r="N295" s="665">
        <v>2.25</v>
      </c>
      <c r="O295" s="665">
        <v>4039.78</v>
      </c>
      <c r="P295" s="678">
        <v>2.1758201511307877</v>
      </c>
      <c r="Q295" s="666">
        <v>1795.4577777777779</v>
      </c>
    </row>
    <row r="296" spans="1:17" ht="14.4" customHeight="1" x14ac:dyDescent="0.3">
      <c r="A296" s="661" t="s">
        <v>2077</v>
      </c>
      <c r="B296" s="662" t="s">
        <v>1866</v>
      </c>
      <c r="C296" s="662" t="s">
        <v>1867</v>
      </c>
      <c r="D296" s="662" t="s">
        <v>2022</v>
      </c>
      <c r="E296" s="662" t="s">
        <v>972</v>
      </c>
      <c r="F296" s="665">
        <v>0.05</v>
      </c>
      <c r="G296" s="665">
        <v>47.24</v>
      </c>
      <c r="H296" s="665">
        <v>1</v>
      </c>
      <c r="I296" s="665">
        <v>944.8</v>
      </c>
      <c r="J296" s="665"/>
      <c r="K296" s="665"/>
      <c r="L296" s="665"/>
      <c r="M296" s="665"/>
      <c r="N296" s="665">
        <v>0.3</v>
      </c>
      <c r="O296" s="665">
        <v>271.14</v>
      </c>
      <c r="P296" s="678">
        <v>5.7396274343776454</v>
      </c>
      <c r="Q296" s="666">
        <v>903.8</v>
      </c>
    </row>
    <row r="297" spans="1:17" ht="14.4" customHeight="1" x14ac:dyDescent="0.3">
      <c r="A297" s="661" t="s">
        <v>2077</v>
      </c>
      <c r="B297" s="662" t="s">
        <v>1866</v>
      </c>
      <c r="C297" s="662" t="s">
        <v>1870</v>
      </c>
      <c r="D297" s="662" t="s">
        <v>1875</v>
      </c>
      <c r="E297" s="662" t="s">
        <v>1876</v>
      </c>
      <c r="F297" s="665">
        <v>180</v>
      </c>
      <c r="G297" s="665">
        <v>957.6</v>
      </c>
      <c r="H297" s="665">
        <v>1</v>
      </c>
      <c r="I297" s="665">
        <v>5.32</v>
      </c>
      <c r="J297" s="665"/>
      <c r="K297" s="665"/>
      <c r="L297" s="665"/>
      <c r="M297" s="665"/>
      <c r="N297" s="665">
        <v>330</v>
      </c>
      <c r="O297" s="665">
        <v>1831.5</v>
      </c>
      <c r="P297" s="678">
        <v>1.9125939849624061</v>
      </c>
      <c r="Q297" s="666">
        <v>5.55</v>
      </c>
    </row>
    <row r="298" spans="1:17" ht="14.4" customHeight="1" x14ac:dyDescent="0.3">
      <c r="A298" s="661" t="s">
        <v>2077</v>
      </c>
      <c r="B298" s="662" t="s">
        <v>1866</v>
      </c>
      <c r="C298" s="662" t="s">
        <v>1870</v>
      </c>
      <c r="D298" s="662" t="s">
        <v>1875</v>
      </c>
      <c r="E298" s="662"/>
      <c r="F298" s="665">
        <v>300</v>
      </c>
      <c r="G298" s="665">
        <v>1530</v>
      </c>
      <c r="H298" s="665">
        <v>1</v>
      </c>
      <c r="I298" s="665">
        <v>5.0999999999999996</v>
      </c>
      <c r="J298" s="665">
        <v>360</v>
      </c>
      <c r="K298" s="665">
        <v>1915.2</v>
      </c>
      <c r="L298" s="665">
        <v>1.2517647058823529</v>
      </c>
      <c r="M298" s="665">
        <v>5.32</v>
      </c>
      <c r="N298" s="665"/>
      <c r="O298" s="665"/>
      <c r="P298" s="678"/>
      <c r="Q298" s="666"/>
    </row>
    <row r="299" spans="1:17" ht="14.4" customHeight="1" x14ac:dyDescent="0.3">
      <c r="A299" s="661" t="s">
        <v>2077</v>
      </c>
      <c r="B299" s="662" t="s">
        <v>1866</v>
      </c>
      <c r="C299" s="662" t="s">
        <v>1870</v>
      </c>
      <c r="D299" s="662" t="s">
        <v>1882</v>
      </c>
      <c r="E299" s="662"/>
      <c r="F299" s="665"/>
      <c r="G299" s="665"/>
      <c r="H299" s="665"/>
      <c r="I299" s="665"/>
      <c r="J299" s="665"/>
      <c r="K299" s="665"/>
      <c r="L299" s="665"/>
      <c r="M299" s="665"/>
      <c r="N299" s="665">
        <v>664</v>
      </c>
      <c r="O299" s="665">
        <v>4057.04</v>
      </c>
      <c r="P299" s="678"/>
      <c r="Q299" s="666">
        <v>6.11</v>
      </c>
    </row>
    <row r="300" spans="1:17" ht="14.4" customHeight="1" x14ac:dyDescent="0.3">
      <c r="A300" s="661" t="s">
        <v>2077</v>
      </c>
      <c r="B300" s="662" t="s">
        <v>1866</v>
      </c>
      <c r="C300" s="662" t="s">
        <v>1870</v>
      </c>
      <c r="D300" s="662" t="s">
        <v>1884</v>
      </c>
      <c r="E300" s="662" t="s">
        <v>1885</v>
      </c>
      <c r="F300" s="665">
        <v>258</v>
      </c>
      <c r="G300" s="665">
        <v>2172.36</v>
      </c>
      <c r="H300" s="665">
        <v>1</v>
      </c>
      <c r="I300" s="665">
        <v>8.42</v>
      </c>
      <c r="J300" s="665"/>
      <c r="K300" s="665"/>
      <c r="L300" s="665"/>
      <c r="M300" s="665"/>
      <c r="N300" s="665"/>
      <c r="O300" s="665"/>
      <c r="P300" s="678"/>
      <c r="Q300" s="666"/>
    </row>
    <row r="301" spans="1:17" ht="14.4" customHeight="1" x14ac:dyDescent="0.3">
      <c r="A301" s="661" t="s">
        <v>2077</v>
      </c>
      <c r="B301" s="662" t="s">
        <v>1866</v>
      </c>
      <c r="C301" s="662" t="s">
        <v>1870</v>
      </c>
      <c r="D301" s="662" t="s">
        <v>1884</v>
      </c>
      <c r="E301" s="662"/>
      <c r="F301" s="665">
        <v>644</v>
      </c>
      <c r="G301" s="665">
        <v>5293.68</v>
      </c>
      <c r="H301" s="665">
        <v>1</v>
      </c>
      <c r="I301" s="665">
        <v>8.2200000000000006</v>
      </c>
      <c r="J301" s="665">
        <v>270</v>
      </c>
      <c r="K301" s="665">
        <v>2273.3999999999996</v>
      </c>
      <c r="L301" s="665">
        <v>0.4294555016548034</v>
      </c>
      <c r="M301" s="665">
        <v>8.4199999999999982</v>
      </c>
      <c r="N301" s="665">
        <v>310</v>
      </c>
      <c r="O301" s="665">
        <v>2827.5</v>
      </c>
      <c r="P301" s="678">
        <v>0.53412748787233078</v>
      </c>
      <c r="Q301" s="666">
        <v>9.120967741935484</v>
      </c>
    </row>
    <row r="302" spans="1:17" ht="14.4" customHeight="1" x14ac:dyDescent="0.3">
      <c r="A302" s="661" t="s">
        <v>2077</v>
      </c>
      <c r="B302" s="662" t="s">
        <v>1866</v>
      </c>
      <c r="C302" s="662" t="s">
        <v>1870</v>
      </c>
      <c r="D302" s="662" t="s">
        <v>1889</v>
      </c>
      <c r="E302" s="662"/>
      <c r="F302" s="665">
        <v>255</v>
      </c>
      <c r="G302" s="665">
        <v>2402.1000000000004</v>
      </c>
      <c r="H302" s="665">
        <v>1</v>
      </c>
      <c r="I302" s="665">
        <v>9.4200000000000017</v>
      </c>
      <c r="J302" s="665">
        <v>280</v>
      </c>
      <c r="K302" s="665">
        <v>2651.6</v>
      </c>
      <c r="L302" s="665">
        <v>1.1038674493151823</v>
      </c>
      <c r="M302" s="665">
        <v>9.4699999999999989</v>
      </c>
      <c r="N302" s="665">
        <v>290</v>
      </c>
      <c r="O302" s="665">
        <v>2969.6</v>
      </c>
      <c r="P302" s="678">
        <v>1.2362516131718078</v>
      </c>
      <c r="Q302" s="666">
        <v>10.24</v>
      </c>
    </row>
    <row r="303" spans="1:17" ht="14.4" customHeight="1" x14ac:dyDescent="0.3">
      <c r="A303" s="661" t="s">
        <v>2077</v>
      </c>
      <c r="B303" s="662" t="s">
        <v>1866</v>
      </c>
      <c r="C303" s="662" t="s">
        <v>1870</v>
      </c>
      <c r="D303" s="662" t="s">
        <v>1897</v>
      </c>
      <c r="E303" s="662"/>
      <c r="F303" s="665">
        <v>440</v>
      </c>
      <c r="G303" s="665">
        <v>8412.7999999999993</v>
      </c>
      <c r="H303" s="665">
        <v>1</v>
      </c>
      <c r="I303" s="665">
        <v>19.119999999999997</v>
      </c>
      <c r="J303" s="665"/>
      <c r="K303" s="665"/>
      <c r="L303" s="665"/>
      <c r="M303" s="665"/>
      <c r="N303" s="665">
        <v>600</v>
      </c>
      <c r="O303" s="665">
        <v>12228</v>
      </c>
      <c r="P303" s="678">
        <v>1.4534994294408521</v>
      </c>
      <c r="Q303" s="666">
        <v>20.38</v>
      </c>
    </row>
    <row r="304" spans="1:17" ht="14.4" customHeight="1" x14ac:dyDescent="0.3">
      <c r="A304" s="661" t="s">
        <v>2077</v>
      </c>
      <c r="B304" s="662" t="s">
        <v>1866</v>
      </c>
      <c r="C304" s="662" t="s">
        <v>1870</v>
      </c>
      <c r="D304" s="662" t="s">
        <v>1902</v>
      </c>
      <c r="E304" s="662" t="s">
        <v>1903</v>
      </c>
      <c r="F304" s="665"/>
      <c r="G304" s="665"/>
      <c r="H304" s="665"/>
      <c r="I304" s="665"/>
      <c r="J304" s="665"/>
      <c r="K304" s="665"/>
      <c r="L304" s="665"/>
      <c r="M304" s="665"/>
      <c r="N304" s="665">
        <v>1</v>
      </c>
      <c r="O304" s="665">
        <v>2164.08</v>
      </c>
      <c r="P304" s="678"/>
      <c r="Q304" s="666">
        <v>2164.08</v>
      </c>
    </row>
    <row r="305" spans="1:17" ht="14.4" customHeight="1" x14ac:dyDescent="0.3">
      <c r="A305" s="661" t="s">
        <v>2077</v>
      </c>
      <c r="B305" s="662" t="s">
        <v>1866</v>
      </c>
      <c r="C305" s="662" t="s">
        <v>1870</v>
      </c>
      <c r="D305" s="662" t="s">
        <v>1902</v>
      </c>
      <c r="E305" s="662"/>
      <c r="F305" s="665">
        <v>2</v>
      </c>
      <c r="G305" s="665">
        <v>4387.16</v>
      </c>
      <c r="H305" s="665">
        <v>1</v>
      </c>
      <c r="I305" s="665">
        <v>2193.58</v>
      </c>
      <c r="J305" s="665"/>
      <c r="K305" s="665"/>
      <c r="L305" s="665"/>
      <c r="M305" s="665"/>
      <c r="N305" s="665"/>
      <c r="O305" s="665"/>
      <c r="P305" s="678"/>
      <c r="Q305" s="666"/>
    </row>
    <row r="306" spans="1:17" ht="14.4" customHeight="1" x14ac:dyDescent="0.3">
      <c r="A306" s="661" t="s">
        <v>2077</v>
      </c>
      <c r="B306" s="662" t="s">
        <v>1866</v>
      </c>
      <c r="C306" s="662" t="s">
        <v>1870</v>
      </c>
      <c r="D306" s="662" t="s">
        <v>1906</v>
      </c>
      <c r="E306" s="662" t="s">
        <v>1907</v>
      </c>
      <c r="F306" s="665">
        <v>1312</v>
      </c>
      <c r="G306" s="665">
        <v>4487.04</v>
      </c>
      <c r="H306" s="665">
        <v>1</v>
      </c>
      <c r="I306" s="665">
        <v>3.42</v>
      </c>
      <c r="J306" s="665">
        <v>657</v>
      </c>
      <c r="K306" s="665">
        <v>2246.94</v>
      </c>
      <c r="L306" s="665">
        <v>0.50076219512195119</v>
      </c>
      <c r="M306" s="665">
        <v>3.42</v>
      </c>
      <c r="N306" s="665">
        <v>650</v>
      </c>
      <c r="O306" s="665">
        <v>2704</v>
      </c>
      <c r="P306" s="678">
        <v>0.60262444729710452</v>
      </c>
      <c r="Q306" s="666">
        <v>4.16</v>
      </c>
    </row>
    <row r="307" spans="1:17" ht="14.4" customHeight="1" x14ac:dyDescent="0.3">
      <c r="A307" s="661" t="s">
        <v>2077</v>
      </c>
      <c r="B307" s="662" t="s">
        <v>1866</v>
      </c>
      <c r="C307" s="662" t="s">
        <v>1870</v>
      </c>
      <c r="D307" s="662" t="s">
        <v>1906</v>
      </c>
      <c r="E307" s="662"/>
      <c r="F307" s="665">
        <v>2738</v>
      </c>
      <c r="G307" s="665">
        <v>8925.8799999999992</v>
      </c>
      <c r="H307" s="665">
        <v>1</v>
      </c>
      <c r="I307" s="665">
        <v>3.26</v>
      </c>
      <c r="J307" s="665">
        <v>5463</v>
      </c>
      <c r="K307" s="665">
        <v>18683.46</v>
      </c>
      <c r="L307" s="665">
        <v>2.0931784877233395</v>
      </c>
      <c r="M307" s="665">
        <v>3.42</v>
      </c>
      <c r="N307" s="665">
        <v>3823</v>
      </c>
      <c r="O307" s="665">
        <v>15266.880000000001</v>
      </c>
      <c r="P307" s="678">
        <v>1.7104061448282972</v>
      </c>
      <c r="Q307" s="666">
        <v>3.9934292440491763</v>
      </c>
    </row>
    <row r="308" spans="1:17" ht="14.4" customHeight="1" x14ac:dyDescent="0.3">
      <c r="A308" s="661" t="s">
        <v>2077</v>
      </c>
      <c r="B308" s="662" t="s">
        <v>1866</v>
      </c>
      <c r="C308" s="662" t="s">
        <v>1870</v>
      </c>
      <c r="D308" s="662" t="s">
        <v>2023</v>
      </c>
      <c r="E308" s="662" t="s">
        <v>2024</v>
      </c>
      <c r="F308" s="665">
        <v>379</v>
      </c>
      <c r="G308" s="665">
        <v>12715.45</v>
      </c>
      <c r="H308" s="665">
        <v>1</v>
      </c>
      <c r="I308" s="665">
        <v>33.550000000000004</v>
      </c>
      <c r="J308" s="665"/>
      <c r="K308" s="665"/>
      <c r="L308" s="665"/>
      <c r="M308" s="665"/>
      <c r="N308" s="665">
        <v>656</v>
      </c>
      <c r="O308" s="665">
        <v>21661.120000000003</v>
      </c>
      <c r="P308" s="678">
        <v>1.7035275983154352</v>
      </c>
      <c r="Q308" s="666">
        <v>33.020000000000003</v>
      </c>
    </row>
    <row r="309" spans="1:17" ht="14.4" customHeight="1" x14ac:dyDescent="0.3">
      <c r="A309" s="661" t="s">
        <v>2077</v>
      </c>
      <c r="B309" s="662" t="s">
        <v>1866</v>
      </c>
      <c r="C309" s="662" t="s">
        <v>1870</v>
      </c>
      <c r="D309" s="662" t="s">
        <v>2023</v>
      </c>
      <c r="E309" s="662"/>
      <c r="F309" s="665">
        <v>436</v>
      </c>
      <c r="G309" s="665">
        <v>14518.8</v>
      </c>
      <c r="H309" s="665">
        <v>1</v>
      </c>
      <c r="I309" s="665">
        <v>33.299999999999997</v>
      </c>
      <c r="J309" s="665">
        <v>508</v>
      </c>
      <c r="K309" s="665">
        <v>17043.400000000001</v>
      </c>
      <c r="L309" s="665">
        <v>1.1738848940683804</v>
      </c>
      <c r="M309" s="665">
        <v>33.550000000000004</v>
      </c>
      <c r="N309" s="665">
        <v>1051</v>
      </c>
      <c r="O309" s="665">
        <v>34693.509999999995</v>
      </c>
      <c r="P309" s="678">
        <v>2.3895576769429976</v>
      </c>
      <c r="Q309" s="666">
        <v>33.01</v>
      </c>
    </row>
    <row r="310" spans="1:17" ht="14.4" customHeight="1" x14ac:dyDescent="0.3">
      <c r="A310" s="661" t="s">
        <v>2077</v>
      </c>
      <c r="B310" s="662" t="s">
        <v>1866</v>
      </c>
      <c r="C310" s="662" t="s">
        <v>1870</v>
      </c>
      <c r="D310" s="662" t="s">
        <v>2027</v>
      </c>
      <c r="E310" s="662" t="s">
        <v>2028</v>
      </c>
      <c r="F310" s="665"/>
      <c r="G310" s="665"/>
      <c r="H310" s="665"/>
      <c r="I310" s="665"/>
      <c r="J310" s="665"/>
      <c r="K310" s="665"/>
      <c r="L310" s="665"/>
      <c r="M310" s="665"/>
      <c r="N310" s="665">
        <v>151</v>
      </c>
      <c r="O310" s="665">
        <v>8751.9599999999991</v>
      </c>
      <c r="P310" s="678"/>
      <c r="Q310" s="666">
        <v>57.959999999999994</v>
      </c>
    </row>
    <row r="311" spans="1:17" ht="14.4" customHeight="1" x14ac:dyDescent="0.3">
      <c r="A311" s="661" t="s">
        <v>2077</v>
      </c>
      <c r="B311" s="662" t="s">
        <v>1866</v>
      </c>
      <c r="C311" s="662" t="s">
        <v>2029</v>
      </c>
      <c r="D311" s="662" t="s">
        <v>2030</v>
      </c>
      <c r="E311" s="662" t="s">
        <v>2032</v>
      </c>
      <c r="F311" s="665">
        <v>1</v>
      </c>
      <c r="G311" s="665">
        <v>884.32</v>
      </c>
      <c r="H311" s="665">
        <v>1</v>
      </c>
      <c r="I311" s="665">
        <v>884.32</v>
      </c>
      <c r="J311" s="665"/>
      <c r="K311" s="665"/>
      <c r="L311" s="665"/>
      <c r="M311" s="665"/>
      <c r="N311" s="665"/>
      <c r="O311" s="665"/>
      <c r="P311" s="678"/>
      <c r="Q311" s="666"/>
    </row>
    <row r="312" spans="1:17" ht="14.4" customHeight="1" x14ac:dyDescent="0.3">
      <c r="A312" s="661" t="s">
        <v>2077</v>
      </c>
      <c r="B312" s="662" t="s">
        <v>1866</v>
      </c>
      <c r="C312" s="662" t="s">
        <v>1924</v>
      </c>
      <c r="D312" s="662" t="s">
        <v>1946</v>
      </c>
      <c r="E312" s="662" t="s">
        <v>1947</v>
      </c>
      <c r="F312" s="665">
        <v>6</v>
      </c>
      <c r="G312" s="665">
        <v>8310</v>
      </c>
      <c r="H312" s="665">
        <v>1</v>
      </c>
      <c r="I312" s="665">
        <v>1385</v>
      </c>
      <c r="J312" s="665">
        <v>1</v>
      </c>
      <c r="K312" s="665">
        <v>1391</v>
      </c>
      <c r="L312" s="665">
        <v>0.16738868832731649</v>
      </c>
      <c r="M312" s="665">
        <v>1391</v>
      </c>
      <c r="N312" s="665"/>
      <c r="O312" s="665"/>
      <c r="P312" s="678"/>
      <c r="Q312" s="666"/>
    </row>
    <row r="313" spans="1:17" ht="14.4" customHeight="1" x14ac:dyDescent="0.3">
      <c r="A313" s="661" t="s">
        <v>2077</v>
      </c>
      <c r="B313" s="662" t="s">
        <v>1866</v>
      </c>
      <c r="C313" s="662" t="s">
        <v>1924</v>
      </c>
      <c r="D313" s="662" t="s">
        <v>1948</v>
      </c>
      <c r="E313" s="662" t="s">
        <v>1949</v>
      </c>
      <c r="F313" s="665">
        <v>2</v>
      </c>
      <c r="G313" s="665">
        <v>3686</v>
      </c>
      <c r="H313" s="665">
        <v>1</v>
      </c>
      <c r="I313" s="665">
        <v>1843</v>
      </c>
      <c r="J313" s="665">
        <v>2</v>
      </c>
      <c r="K313" s="665">
        <v>3698</v>
      </c>
      <c r="L313" s="665">
        <v>1.0032555615843732</v>
      </c>
      <c r="M313" s="665">
        <v>1849</v>
      </c>
      <c r="N313" s="665">
        <v>2</v>
      </c>
      <c r="O313" s="665">
        <v>3824</v>
      </c>
      <c r="P313" s="678">
        <v>1.037438958220293</v>
      </c>
      <c r="Q313" s="666">
        <v>1912</v>
      </c>
    </row>
    <row r="314" spans="1:17" ht="14.4" customHeight="1" x14ac:dyDescent="0.3">
      <c r="A314" s="661" t="s">
        <v>2077</v>
      </c>
      <c r="B314" s="662" t="s">
        <v>1866</v>
      </c>
      <c r="C314" s="662" t="s">
        <v>1924</v>
      </c>
      <c r="D314" s="662" t="s">
        <v>1956</v>
      </c>
      <c r="E314" s="662" t="s">
        <v>1957</v>
      </c>
      <c r="F314" s="665">
        <v>2</v>
      </c>
      <c r="G314" s="665">
        <v>1314</v>
      </c>
      <c r="H314" s="665">
        <v>1</v>
      </c>
      <c r="I314" s="665">
        <v>657</v>
      </c>
      <c r="J314" s="665"/>
      <c r="K314" s="665"/>
      <c r="L314" s="665"/>
      <c r="M314" s="665"/>
      <c r="N314" s="665">
        <v>1</v>
      </c>
      <c r="O314" s="665">
        <v>681</v>
      </c>
      <c r="P314" s="678">
        <v>0.5182648401826484</v>
      </c>
      <c r="Q314" s="666">
        <v>681</v>
      </c>
    </row>
    <row r="315" spans="1:17" ht="14.4" customHeight="1" x14ac:dyDescent="0.3">
      <c r="A315" s="661" t="s">
        <v>2077</v>
      </c>
      <c r="B315" s="662" t="s">
        <v>1866</v>
      </c>
      <c r="C315" s="662" t="s">
        <v>1924</v>
      </c>
      <c r="D315" s="662" t="s">
        <v>1962</v>
      </c>
      <c r="E315" s="662" t="s">
        <v>1963</v>
      </c>
      <c r="F315" s="665">
        <v>13</v>
      </c>
      <c r="G315" s="665">
        <v>22874</v>
      </c>
      <c r="H315" s="665">
        <v>1</v>
      </c>
      <c r="I315" s="665">
        <v>1759.5384615384614</v>
      </c>
      <c r="J315" s="665">
        <v>18</v>
      </c>
      <c r="K315" s="665">
        <v>31716</v>
      </c>
      <c r="L315" s="665">
        <v>1.3865524175920259</v>
      </c>
      <c r="M315" s="665">
        <v>1762</v>
      </c>
      <c r="N315" s="665">
        <v>12</v>
      </c>
      <c r="O315" s="665">
        <v>21900</v>
      </c>
      <c r="P315" s="678">
        <v>0.95741890355862547</v>
      </c>
      <c r="Q315" s="666">
        <v>1825</v>
      </c>
    </row>
    <row r="316" spans="1:17" ht="14.4" customHeight="1" x14ac:dyDescent="0.3">
      <c r="A316" s="661" t="s">
        <v>2077</v>
      </c>
      <c r="B316" s="662" t="s">
        <v>1866</v>
      </c>
      <c r="C316" s="662" t="s">
        <v>1924</v>
      </c>
      <c r="D316" s="662" t="s">
        <v>1964</v>
      </c>
      <c r="E316" s="662" t="s">
        <v>1965</v>
      </c>
      <c r="F316" s="665"/>
      <c r="G316" s="665"/>
      <c r="H316" s="665"/>
      <c r="I316" s="665"/>
      <c r="J316" s="665"/>
      <c r="K316" s="665"/>
      <c r="L316" s="665"/>
      <c r="M316" s="665"/>
      <c r="N316" s="665">
        <v>2</v>
      </c>
      <c r="O316" s="665">
        <v>858</v>
      </c>
      <c r="P316" s="678"/>
      <c r="Q316" s="666">
        <v>429</v>
      </c>
    </row>
    <row r="317" spans="1:17" ht="14.4" customHeight="1" x14ac:dyDescent="0.3">
      <c r="A317" s="661" t="s">
        <v>2077</v>
      </c>
      <c r="B317" s="662" t="s">
        <v>1866</v>
      </c>
      <c r="C317" s="662" t="s">
        <v>1924</v>
      </c>
      <c r="D317" s="662" t="s">
        <v>2035</v>
      </c>
      <c r="E317" s="662" t="s">
        <v>2036</v>
      </c>
      <c r="F317" s="665">
        <v>2</v>
      </c>
      <c r="G317" s="665">
        <v>28664</v>
      </c>
      <c r="H317" s="665">
        <v>1</v>
      </c>
      <c r="I317" s="665">
        <v>14332</v>
      </c>
      <c r="J317" s="665">
        <v>1</v>
      </c>
      <c r="K317" s="665">
        <v>14340</v>
      </c>
      <c r="L317" s="665">
        <v>0.50027909572983531</v>
      </c>
      <c r="M317" s="665">
        <v>14340</v>
      </c>
      <c r="N317" s="665">
        <v>6</v>
      </c>
      <c r="O317" s="665">
        <v>87036</v>
      </c>
      <c r="P317" s="678">
        <v>3.0364219927435112</v>
      </c>
      <c r="Q317" s="666">
        <v>14506</v>
      </c>
    </row>
    <row r="318" spans="1:17" ht="14.4" customHeight="1" x14ac:dyDescent="0.3">
      <c r="A318" s="661" t="s">
        <v>2077</v>
      </c>
      <c r="B318" s="662" t="s">
        <v>1866</v>
      </c>
      <c r="C318" s="662" t="s">
        <v>1924</v>
      </c>
      <c r="D318" s="662" t="s">
        <v>1976</v>
      </c>
      <c r="E318" s="662" t="s">
        <v>1977</v>
      </c>
      <c r="F318" s="665"/>
      <c r="G318" s="665"/>
      <c r="H318" s="665"/>
      <c r="I318" s="665"/>
      <c r="J318" s="665"/>
      <c r="K318" s="665"/>
      <c r="L318" s="665"/>
      <c r="M318" s="665"/>
      <c r="N318" s="665">
        <v>1</v>
      </c>
      <c r="O318" s="665">
        <v>609</v>
      </c>
      <c r="P318" s="678"/>
      <c r="Q318" s="666">
        <v>609</v>
      </c>
    </row>
    <row r="319" spans="1:17" ht="14.4" customHeight="1" x14ac:dyDescent="0.3">
      <c r="A319" s="661" t="s">
        <v>2077</v>
      </c>
      <c r="B319" s="662" t="s">
        <v>1866</v>
      </c>
      <c r="C319" s="662" t="s">
        <v>1924</v>
      </c>
      <c r="D319" s="662" t="s">
        <v>1984</v>
      </c>
      <c r="E319" s="662" t="s">
        <v>1985</v>
      </c>
      <c r="F319" s="665">
        <v>6</v>
      </c>
      <c r="G319" s="665">
        <v>7746</v>
      </c>
      <c r="H319" s="665">
        <v>1</v>
      </c>
      <c r="I319" s="665">
        <v>1291</v>
      </c>
      <c r="J319" s="665">
        <v>9</v>
      </c>
      <c r="K319" s="665">
        <v>11646</v>
      </c>
      <c r="L319" s="665">
        <v>1.5034856700232377</v>
      </c>
      <c r="M319" s="665">
        <v>1294</v>
      </c>
      <c r="N319" s="665">
        <v>6</v>
      </c>
      <c r="O319" s="665">
        <v>8052</v>
      </c>
      <c r="P319" s="678">
        <v>1.0395042602633617</v>
      </c>
      <c r="Q319" s="666">
        <v>1342</v>
      </c>
    </row>
    <row r="320" spans="1:17" ht="14.4" customHeight="1" x14ac:dyDescent="0.3">
      <c r="A320" s="661" t="s">
        <v>2077</v>
      </c>
      <c r="B320" s="662" t="s">
        <v>1866</v>
      </c>
      <c r="C320" s="662" t="s">
        <v>1924</v>
      </c>
      <c r="D320" s="662" t="s">
        <v>1986</v>
      </c>
      <c r="E320" s="662" t="s">
        <v>1987</v>
      </c>
      <c r="F320" s="665">
        <v>3</v>
      </c>
      <c r="G320" s="665">
        <v>1467</v>
      </c>
      <c r="H320" s="665">
        <v>1</v>
      </c>
      <c r="I320" s="665">
        <v>489</v>
      </c>
      <c r="J320" s="665">
        <v>2</v>
      </c>
      <c r="K320" s="665">
        <v>980</v>
      </c>
      <c r="L320" s="665">
        <v>0.66802999318336742</v>
      </c>
      <c r="M320" s="665">
        <v>490</v>
      </c>
      <c r="N320" s="665">
        <v>2</v>
      </c>
      <c r="O320" s="665">
        <v>1018</v>
      </c>
      <c r="P320" s="678">
        <v>0.69393319700068168</v>
      </c>
      <c r="Q320" s="666">
        <v>509</v>
      </c>
    </row>
    <row r="321" spans="1:17" ht="14.4" customHeight="1" x14ac:dyDescent="0.3">
      <c r="A321" s="661" t="s">
        <v>2077</v>
      </c>
      <c r="B321" s="662" t="s">
        <v>1866</v>
      </c>
      <c r="C321" s="662" t="s">
        <v>1924</v>
      </c>
      <c r="D321" s="662" t="s">
        <v>1988</v>
      </c>
      <c r="E321" s="662" t="s">
        <v>1989</v>
      </c>
      <c r="F321" s="665">
        <v>1</v>
      </c>
      <c r="G321" s="665">
        <v>2253</v>
      </c>
      <c r="H321" s="665">
        <v>1</v>
      </c>
      <c r="I321" s="665">
        <v>2253</v>
      </c>
      <c r="J321" s="665"/>
      <c r="K321" s="665"/>
      <c r="L321" s="665"/>
      <c r="M321" s="665"/>
      <c r="N321" s="665">
        <v>1</v>
      </c>
      <c r="O321" s="665">
        <v>2329</v>
      </c>
      <c r="P321" s="678">
        <v>1.0337328007101643</v>
      </c>
      <c r="Q321" s="666">
        <v>2329</v>
      </c>
    </row>
    <row r="322" spans="1:17" ht="14.4" customHeight="1" x14ac:dyDescent="0.3">
      <c r="A322" s="661" t="s">
        <v>2077</v>
      </c>
      <c r="B322" s="662" t="s">
        <v>1866</v>
      </c>
      <c r="C322" s="662" t="s">
        <v>1924</v>
      </c>
      <c r="D322" s="662" t="s">
        <v>1998</v>
      </c>
      <c r="E322" s="662" t="s">
        <v>1999</v>
      </c>
      <c r="F322" s="665">
        <v>1</v>
      </c>
      <c r="G322" s="665">
        <v>501</v>
      </c>
      <c r="H322" s="665">
        <v>1</v>
      </c>
      <c r="I322" s="665">
        <v>501</v>
      </c>
      <c r="J322" s="665">
        <v>1</v>
      </c>
      <c r="K322" s="665">
        <v>502</v>
      </c>
      <c r="L322" s="665">
        <v>1.001996007984032</v>
      </c>
      <c r="M322" s="665">
        <v>502</v>
      </c>
      <c r="N322" s="665">
        <v>2</v>
      </c>
      <c r="O322" s="665">
        <v>1050</v>
      </c>
      <c r="P322" s="678">
        <v>2.0958083832335328</v>
      </c>
      <c r="Q322" s="666">
        <v>525</v>
      </c>
    </row>
    <row r="323" spans="1:17" ht="14.4" customHeight="1" x14ac:dyDescent="0.3">
      <c r="A323" s="661" t="s">
        <v>2077</v>
      </c>
      <c r="B323" s="662" t="s">
        <v>1866</v>
      </c>
      <c r="C323" s="662" t="s">
        <v>1924</v>
      </c>
      <c r="D323" s="662" t="s">
        <v>2008</v>
      </c>
      <c r="E323" s="662" t="s">
        <v>2009</v>
      </c>
      <c r="F323" s="665"/>
      <c r="G323" s="665"/>
      <c r="H323" s="665"/>
      <c r="I323" s="665"/>
      <c r="J323" s="665"/>
      <c r="K323" s="665"/>
      <c r="L323" s="665"/>
      <c r="M323" s="665"/>
      <c r="N323" s="665">
        <v>1</v>
      </c>
      <c r="O323" s="665">
        <v>718</v>
      </c>
      <c r="P323" s="678"/>
      <c r="Q323" s="666">
        <v>718</v>
      </c>
    </row>
    <row r="324" spans="1:17" ht="14.4" customHeight="1" x14ac:dyDescent="0.3">
      <c r="A324" s="661" t="s">
        <v>2078</v>
      </c>
      <c r="B324" s="662" t="s">
        <v>1866</v>
      </c>
      <c r="C324" s="662" t="s">
        <v>1867</v>
      </c>
      <c r="D324" s="662" t="s">
        <v>2016</v>
      </c>
      <c r="E324" s="662" t="s">
        <v>968</v>
      </c>
      <c r="F324" s="665">
        <v>1.45</v>
      </c>
      <c r="G324" s="665">
        <v>2868.15</v>
      </c>
      <c r="H324" s="665">
        <v>1</v>
      </c>
      <c r="I324" s="665">
        <v>1978.0344827586209</v>
      </c>
      <c r="J324" s="665">
        <v>0.4</v>
      </c>
      <c r="K324" s="665">
        <v>761.07</v>
      </c>
      <c r="L324" s="665">
        <v>0.26535223053187595</v>
      </c>
      <c r="M324" s="665">
        <v>1902.675</v>
      </c>
      <c r="N324" s="665"/>
      <c r="O324" s="665"/>
      <c r="P324" s="678"/>
      <c r="Q324" s="666"/>
    </row>
    <row r="325" spans="1:17" ht="14.4" customHeight="1" x14ac:dyDescent="0.3">
      <c r="A325" s="661" t="s">
        <v>2078</v>
      </c>
      <c r="B325" s="662" t="s">
        <v>1866</v>
      </c>
      <c r="C325" s="662" t="s">
        <v>1867</v>
      </c>
      <c r="D325" s="662" t="s">
        <v>2021</v>
      </c>
      <c r="E325" s="662" t="s">
        <v>986</v>
      </c>
      <c r="F325" s="665">
        <v>2.2000000000000002</v>
      </c>
      <c r="G325" s="665">
        <v>4805.49</v>
      </c>
      <c r="H325" s="665">
        <v>1</v>
      </c>
      <c r="I325" s="665">
        <v>2184.3136363636363</v>
      </c>
      <c r="J325" s="665">
        <v>3.6</v>
      </c>
      <c r="K325" s="665">
        <v>6374.8799999999992</v>
      </c>
      <c r="L325" s="665">
        <v>1.3265827210128414</v>
      </c>
      <c r="M325" s="665">
        <v>1770.7999999999997</v>
      </c>
      <c r="N325" s="665">
        <v>4.3</v>
      </c>
      <c r="O325" s="665">
        <v>7821.88</v>
      </c>
      <c r="P325" s="678">
        <v>1.6276966552838525</v>
      </c>
      <c r="Q325" s="666">
        <v>1819.0418604651163</v>
      </c>
    </row>
    <row r="326" spans="1:17" ht="14.4" customHeight="1" x14ac:dyDescent="0.3">
      <c r="A326" s="661" t="s">
        <v>2078</v>
      </c>
      <c r="B326" s="662" t="s">
        <v>1866</v>
      </c>
      <c r="C326" s="662" t="s">
        <v>1867</v>
      </c>
      <c r="D326" s="662" t="s">
        <v>2022</v>
      </c>
      <c r="E326" s="662" t="s">
        <v>972</v>
      </c>
      <c r="F326" s="665">
        <v>0.16</v>
      </c>
      <c r="G326" s="665">
        <v>141.72</v>
      </c>
      <c r="H326" s="665">
        <v>1</v>
      </c>
      <c r="I326" s="665">
        <v>885.75</v>
      </c>
      <c r="J326" s="665">
        <v>0.18</v>
      </c>
      <c r="K326" s="665">
        <v>158.16</v>
      </c>
      <c r="L326" s="665">
        <v>1.1160033869602033</v>
      </c>
      <c r="M326" s="665">
        <v>878.66666666666663</v>
      </c>
      <c r="N326" s="665">
        <v>0.31</v>
      </c>
      <c r="O326" s="665">
        <v>271.13</v>
      </c>
      <c r="P326" s="678">
        <v>1.9131385831216483</v>
      </c>
      <c r="Q326" s="666">
        <v>874.61290322580646</v>
      </c>
    </row>
    <row r="327" spans="1:17" ht="14.4" customHeight="1" x14ac:dyDescent="0.3">
      <c r="A327" s="661" t="s">
        <v>2078</v>
      </c>
      <c r="B327" s="662" t="s">
        <v>1866</v>
      </c>
      <c r="C327" s="662" t="s">
        <v>1870</v>
      </c>
      <c r="D327" s="662" t="s">
        <v>1873</v>
      </c>
      <c r="E327" s="662"/>
      <c r="F327" s="665"/>
      <c r="G327" s="665"/>
      <c r="H327" s="665"/>
      <c r="I327" s="665"/>
      <c r="J327" s="665"/>
      <c r="K327" s="665"/>
      <c r="L327" s="665"/>
      <c r="M327" s="665"/>
      <c r="N327" s="665">
        <v>150</v>
      </c>
      <c r="O327" s="665">
        <v>400.5</v>
      </c>
      <c r="P327" s="678"/>
      <c r="Q327" s="666">
        <v>2.67</v>
      </c>
    </row>
    <row r="328" spans="1:17" ht="14.4" customHeight="1" x14ac:dyDescent="0.3">
      <c r="A328" s="661" t="s">
        <v>2078</v>
      </c>
      <c r="B328" s="662" t="s">
        <v>1866</v>
      </c>
      <c r="C328" s="662" t="s">
        <v>1870</v>
      </c>
      <c r="D328" s="662" t="s">
        <v>1877</v>
      </c>
      <c r="E328" s="662"/>
      <c r="F328" s="665">
        <v>0</v>
      </c>
      <c r="G328" s="665">
        <v>0</v>
      </c>
      <c r="H328" s="665"/>
      <c r="I328" s="665"/>
      <c r="J328" s="665"/>
      <c r="K328" s="665"/>
      <c r="L328" s="665"/>
      <c r="M328" s="665"/>
      <c r="N328" s="665"/>
      <c r="O328" s="665"/>
      <c r="P328" s="678"/>
      <c r="Q328" s="666"/>
    </row>
    <row r="329" spans="1:17" ht="14.4" customHeight="1" x14ac:dyDescent="0.3">
      <c r="A329" s="661" t="s">
        <v>2078</v>
      </c>
      <c r="B329" s="662" t="s">
        <v>1866</v>
      </c>
      <c r="C329" s="662" t="s">
        <v>1870</v>
      </c>
      <c r="D329" s="662" t="s">
        <v>1897</v>
      </c>
      <c r="E329" s="662" t="s">
        <v>1898</v>
      </c>
      <c r="F329" s="665">
        <v>300</v>
      </c>
      <c r="G329" s="665">
        <v>5982</v>
      </c>
      <c r="H329" s="665">
        <v>1</v>
      </c>
      <c r="I329" s="665">
        <v>19.940000000000001</v>
      </c>
      <c r="J329" s="665"/>
      <c r="K329" s="665"/>
      <c r="L329" s="665"/>
      <c r="M329" s="665"/>
      <c r="N329" s="665"/>
      <c r="O329" s="665"/>
      <c r="P329" s="678"/>
      <c r="Q329" s="666"/>
    </row>
    <row r="330" spans="1:17" ht="14.4" customHeight="1" x14ac:dyDescent="0.3">
      <c r="A330" s="661" t="s">
        <v>2078</v>
      </c>
      <c r="B330" s="662" t="s">
        <v>1866</v>
      </c>
      <c r="C330" s="662" t="s">
        <v>1870</v>
      </c>
      <c r="D330" s="662" t="s">
        <v>2023</v>
      </c>
      <c r="E330" s="662" t="s">
        <v>2024</v>
      </c>
      <c r="F330" s="665">
        <v>712</v>
      </c>
      <c r="G330" s="665">
        <v>23887.599999999999</v>
      </c>
      <c r="H330" s="665">
        <v>1</v>
      </c>
      <c r="I330" s="665">
        <v>33.549999999999997</v>
      </c>
      <c r="J330" s="665">
        <v>633</v>
      </c>
      <c r="K330" s="665">
        <v>21237.15</v>
      </c>
      <c r="L330" s="665">
        <v>0.88904494382022481</v>
      </c>
      <c r="M330" s="665">
        <v>33.550000000000004</v>
      </c>
      <c r="N330" s="665">
        <v>1522</v>
      </c>
      <c r="O330" s="665">
        <v>50256.44</v>
      </c>
      <c r="P330" s="678">
        <v>2.103871464692979</v>
      </c>
      <c r="Q330" s="666">
        <v>33.020000000000003</v>
      </c>
    </row>
    <row r="331" spans="1:17" ht="14.4" customHeight="1" x14ac:dyDescent="0.3">
      <c r="A331" s="661" t="s">
        <v>2078</v>
      </c>
      <c r="B331" s="662" t="s">
        <v>1866</v>
      </c>
      <c r="C331" s="662" t="s">
        <v>1870</v>
      </c>
      <c r="D331" s="662" t="s">
        <v>2023</v>
      </c>
      <c r="E331" s="662"/>
      <c r="F331" s="665">
        <v>2502</v>
      </c>
      <c r="G331" s="665">
        <v>83316.600000000006</v>
      </c>
      <c r="H331" s="665">
        <v>1</v>
      </c>
      <c r="I331" s="665">
        <v>33.300000000000004</v>
      </c>
      <c r="J331" s="665">
        <v>2425</v>
      </c>
      <c r="K331" s="665">
        <v>81358.75</v>
      </c>
      <c r="L331" s="665">
        <v>0.97650108141714853</v>
      </c>
      <c r="M331" s="665">
        <v>33.549999999999997</v>
      </c>
      <c r="N331" s="665">
        <v>789</v>
      </c>
      <c r="O331" s="665">
        <v>26052.78</v>
      </c>
      <c r="P331" s="678">
        <v>0.31269614938679685</v>
      </c>
      <c r="Q331" s="666">
        <v>33.019999999999996</v>
      </c>
    </row>
    <row r="332" spans="1:17" ht="14.4" customHeight="1" x14ac:dyDescent="0.3">
      <c r="A332" s="661" t="s">
        <v>2078</v>
      </c>
      <c r="B332" s="662" t="s">
        <v>1866</v>
      </c>
      <c r="C332" s="662" t="s">
        <v>1870</v>
      </c>
      <c r="D332" s="662" t="s">
        <v>1916</v>
      </c>
      <c r="E332" s="662" t="s">
        <v>1917</v>
      </c>
      <c r="F332" s="665"/>
      <c r="G332" s="665"/>
      <c r="H332" s="665"/>
      <c r="I332" s="665"/>
      <c r="J332" s="665"/>
      <c r="K332" s="665"/>
      <c r="L332" s="665"/>
      <c r="M332" s="665"/>
      <c r="N332" s="665">
        <v>50</v>
      </c>
      <c r="O332" s="665">
        <v>1008.5</v>
      </c>
      <c r="P332" s="678"/>
      <c r="Q332" s="666">
        <v>20.170000000000002</v>
      </c>
    </row>
    <row r="333" spans="1:17" ht="14.4" customHeight="1" x14ac:dyDescent="0.3">
      <c r="A333" s="661" t="s">
        <v>2078</v>
      </c>
      <c r="B333" s="662" t="s">
        <v>1866</v>
      </c>
      <c r="C333" s="662" t="s">
        <v>2029</v>
      </c>
      <c r="D333" s="662" t="s">
        <v>2030</v>
      </c>
      <c r="E333" s="662" t="s">
        <v>2031</v>
      </c>
      <c r="F333" s="665">
        <v>6</v>
      </c>
      <c r="G333" s="665">
        <v>5305.92</v>
      </c>
      <c r="H333" s="665">
        <v>1</v>
      </c>
      <c r="I333" s="665">
        <v>884.32</v>
      </c>
      <c r="J333" s="665">
        <v>6</v>
      </c>
      <c r="K333" s="665">
        <v>5305.92</v>
      </c>
      <c r="L333" s="665">
        <v>1</v>
      </c>
      <c r="M333" s="665">
        <v>884.32</v>
      </c>
      <c r="N333" s="665"/>
      <c r="O333" s="665"/>
      <c r="P333" s="678"/>
      <c r="Q333" s="666"/>
    </row>
    <row r="334" spans="1:17" ht="14.4" customHeight="1" x14ac:dyDescent="0.3">
      <c r="A334" s="661" t="s">
        <v>2078</v>
      </c>
      <c r="B334" s="662" t="s">
        <v>1866</v>
      </c>
      <c r="C334" s="662" t="s">
        <v>2029</v>
      </c>
      <c r="D334" s="662" t="s">
        <v>2030</v>
      </c>
      <c r="E334" s="662" t="s">
        <v>2032</v>
      </c>
      <c r="F334" s="665">
        <v>2</v>
      </c>
      <c r="G334" s="665">
        <v>1768.64</v>
      </c>
      <c r="H334" s="665">
        <v>1</v>
      </c>
      <c r="I334" s="665">
        <v>884.32</v>
      </c>
      <c r="J334" s="665"/>
      <c r="K334" s="665"/>
      <c r="L334" s="665"/>
      <c r="M334" s="665"/>
      <c r="N334" s="665"/>
      <c r="O334" s="665"/>
      <c r="P334" s="678"/>
      <c r="Q334" s="666"/>
    </row>
    <row r="335" spans="1:17" ht="14.4" customHeight="1" x14ac:dyDescent="0.3">
      <c r="A335" s="661" t="s">
        <v>2078</v>
      </c>
      <c r="B335" s="662" t="s">
        <v>1866</v>
      </c>
      <c r="C335" s="662" t="s">
        <v>1924</v>
      </c>
      <c r="D335" s="662" t="s">
        <v>1925</v>
      </c>
      <c r="E335" s="662" t="s">
        <v>1926</v>
      </c>
      <c r="F335" s="665">
        <v>1</v>
      </c>
      <c r="G335" s="665">
        <v>35</v>
      </c>
      <c r="H335" s="665">
        <v>1</v>
      </c>
      <c r="I335" s="665">
        <v>35</v>
      </c>
      <c r="J335" s="665"/>
      <c r="K335" s="665"/>
      <c r="L335" s="665"/>
      <c r="M335" s="665"/>
      <c r="N335" s="665">
        <v>1</v>
      </c>
      <c r="O335" s="665">
        <v>37</v>
      </c>
      <c r="P335" s="678">
        <v>1.0571428571428572</v>
      </c>
      <c r="Q335" s="666">
        <v>37</v>
      </c>
    </row>
    <row r="336" spans="1:17" ht="14.4" customHeight="1" x14ac:dyDescent="0.3">
      <c r="A336" s="661" t="s">
        <v>2078</v>
      </c>
      <c r="B336" s="662" t="s">
        <v>1866</v>
      </c>
      <c r="C336" s="662" t="s">
        <v>1924</v>
      </c>
      <c r="D336" s="662" t="s">
        <v>1962</v>
      </c>
      <c r="E336" s="662" t="s">
        <v>1963</v>
      </c>
      <c r="F336" s="665">
        <v>1</v>
      </c>
      <c r="G336" s="665">
        <v>1760</v>
      </c>
      <c r="H336" s="665">
        <v>1</v>
      </c>
      <c r="I336" s="665">
        <v>1760</v>
      </c>
      <c r="J336" s="665"/>
      <c r="K336" s="665"/>
      <c r="L336" s="665"/>
      <c r="M336" s="665"/>
      <c r="N336" s="665"/>
      <c r="O336" s="665"/>
      <c r="P336" s="678"/>
      <c r="Q336" s="666"/>
    </row>
    <row r="337" spans="1:17" ht="14.4" customHeight="1" x14ac:dyDescent="0.3">
      <c r="A337" s="661" t="s">
        <v>2078</v>
      </c>
      <c r="B337" s="662" t="s">
        <v>1866</v>
      </c>
      <c r="C337" s="662" t="s">
        <v>1924</v>
      </c>
      <c r="D337" s="662" t="s">
        <v>1966</v>
      </c>
      <c r="E337" s="662" t="s">
        <v>1967</v>
      </c>
      <c r="F337" s="665">
        <v>1</v>
      </c>
      <c r="G337" s="665">
        <v>3437</v>
      </c>
      <c r="H337" s="665">
        <v>1</v>
      </c>
      <c r="I337" s="665">
        <v>3437</v>
      </c>
      <c r="J337" s="665"/>
      <c r="K337" s="665"/>
      <c r="L337" s="665"/>
      <c r="M337" s="665"/>
      <c r="N337" s="665">
        <v>1</v>
      </c>
      <c r="O337" s="665">
        <v>3518</v>
      </c>
      <c r="P337" s="678">
        <v>1.0235670643002619</v>
      </c>
      <c r="Q337" s="666">
        <v>3518</v>
      </c>
    </row>
    <row r="338" spans="1:17" ht="14.4" customHeight="1" x14ac:dyDescent="0.3">
      <c r="A338" s="661" t="s">
        <v>2078</v>
      </c>
      <c r="B338" s="662" t="s">
        <v>1866</v>
      </c>
      <c r="C338" s="662" t="s">
        <v>1924</v>
      </c>
      <c r="D338" s="662" t="s">
        <v>2035</v>
      </c>
      <c r="E338" s="662" t="s">
        <v>2036</v>
      </c>
      <c r="F338" s="665">
        <v>8</v>
      </c>
      <c r="G338" s="665">
        <v>114664</v>
      </c>
      <c r="H338" s="665">
        <v>1</v>
      </c>
      <c r="I338" s="665">
        <v>14333</v>
      </c>
      <c r="J338" s="665">
        <v>9</v>
      </c>
      <c r="K338" s="665">
        <v>129060</v>
      </c>
      <c r="L338" s="665">
        <v>1.1255494313821253</v>
      </c>
      <c r="M338" s="665">
        <v>14340</v>
      </c>
      <c r="N338" s="665">
        <v>9</v>
      </c>
      <c r="O338" s="665">
        <v>130554</v>
      </c>
      <c r="P338" s="678">
        <v>1.1385788041582363</v>
      </c>
      <c r="Q338" s="666">
        <v>14506</v>
      </c>
    </row>
    <row r="339" spans="1:17" ht="14.4" customHeight="1" x14ac:dyDescent="0.3">
      <c r="A339" s="661" t="s">
        <v>2078</v>
      </c>
      <c r="B339" s="662" t="s">
        <v>1866</v>
      </c>
      <c r="C339" s="662" t="s">
        <v>1924</v>
      </c>
      <c r="D339" s="662" t="s">
        <v>1988</v>
      </c>
      <c r="E339" s="662" t="s">
        <v>1989</v>
      </c>
      <c r="F339" s="665">
        <v>1</v>
      </c>
      <c r="G339" s="665">
        <v>2253</v>
      </c>
      <c r="H339" s="665">
        <v>1</v>
      </c>
      <c r="I339" s="665">
        <v>2253</v>
      </c>
      <c r="J339" s="665"/>
      <c r="K339" s="665"/>
      <c r="L339" s="665"/>
      <c r="M339" s="665"/>
      <c r="N339" s="665"/>
      <c r="O339" s="665"/>
      <c r="P339" s="678"/>
      <c r="Q339" s="666"/>
    </row>
    <row r="340" spans="1:17" ht="14.4" customHeight="1" x14ac:dyDescent="0.3">
      <c r="A340" s="661" t="s">
        <v>2078</v>
      </c>
      <c r="B340" s="662" t="s">
        <v>1866</v>
      </c>
      <c r="C340" s="662" t="s">
        <v>1924</v>
      </c>
      <c r="D340" s="662" t="s">
        <v>1992</v>
      </c>
      <c r="E340" s="662" t="s">
        <v>1993</v>
      </c>
      <c r="F340" s="665">
        <v>1</v>
      </c>
      <c r="G340" s="665">
        <v>327</v>
      </c>
      <c r="H340" s="665">
        <v>1</v>
      </c>
      <c r="I340" s="665">
        <v>327</v>
      </c>
      <c r="J340" s="665"/>
      <c r="K340" s="665"/>
      <c r="L340" s="665"/>
      <c r="M340" s="665"/>
      <c r="N340" s="665"/>
      <c r="O340" s="665"/>
      <c r="P340" s="678"/>
      <c r="Q340" s="666"/>
    </row>
    <row r="341" spans="1:17" ht="14.4" customHeight="1" x14ac:dyDescent="0.3">
      <c r="A341" s="661" t="s">
        <v>2078</v>
      </c>
      <c r="B341" s="662" t="s">
        <v>1866</v>
      </c>
      <c r="C341" s="662" t="s">
        <v>1924</v>
      </c>
      <c r="D341" s="662" t="s">
        <v>2008</v>
      </c>
      <c r="E341" s="662" t="s">
        <v>2009</v>
      </c>
      <c r="F341" s="665"/>
      <c r="G341" s="665"/>
      <c r="H341" s="665"/>
      <c r="I341" s="665"/>
      <c r="J341" s="665"/>
      <c r="K341" s="665"/>
      <c r="L341" s="665"/>
      <c r="M341" s="665"/>
      <c r="N341" s="665">
        <v>1</v>
      </c>
      <c r="O341" s="665">
        <v>718</v>
      </c>
      <c r="P341" s="678"/>
      <c r="Q341" s="666">
        <v>718</v>
      </c>
    </row>
    <row r="342" spans="1:17" ht="14.4" customHeight="1" x14ac:dyDescent="0.3">
      <c r="A342" s="661" t="s">
        <v>2079</v>
      </c>
      <c r="B342" s="662" t="s">
        <v>1866</v>
      </c>
      <c r="C342" s="662" t="s">
        <v>1867</v>
      </c>
      <c r="D342" s="662" t="s">
        <v>2016</v>
      </c>
      <c r="E342" s="662" t="s">
        <v>968</v>
      </c>
      <c r="F342" s="665">
        <v>2.5999999999999996</v>
      </c>
      <c r="G342" s="665">
        <v>5142.8899999999994</v>
      </c>
      <c r="H342" s="665">
        <v>1</v>
      </c>
      <c r="I342" s="665">
        <v>1978.0346153846153</v>
      </c>
      <c r="J342" s="665">
        <v>1.3</v>
      </c>
      <c r="K342" s="665">
        <v>2473.4700000000003</v>
      </c>
      <c r="L342" s="665">
        <v>0.48094942726754814</v>
      </c>
      <c r="M342" s="665">
        <v>1902.6692307692308</v>
      </c>
      <c r="N342" s="665">
        <v>0.85000000000000009</v>
      </c>
      <c r="O342" s="665">
        <v>1708.2</v>
      </c>
      <c r="P342" s="678">
        <v>0.33214787794411316</v>
      </c>
      <c r="Q342" s="666">
        <v>2009.6470588235293</v>
      </c>
    </row>
    <row r="343" spans="1:17" ht="14.4" customHeight="1" x14ac:dyDescent="0.3">
      <c r="A343" s="661" t="s">
        <v>2079</v>
      </c>
      <c r="B343" s="662" t="s">
        <v>1866</v>
      </c>
      <c r="C343" s="662" t="s">
        <v>1867</v>
      </c>
      <c r="D343" s="662" t="s">
        <v>2019</v>
      </c>
      <c r="E343" s="662" t="s">
        <v>986</v>
      </c>
      <c r="F343" s="665">
        <v>0.14000000000000001</v>
      </c>
      <c r="G343" s="665">
        <v>1504.3200000000002</v>
      </c>
      <c r="H343" s="665">
        <v>1</v>
      </c>
      <c r="I343" s="665">
        <v>10745.142857142857</v>
      </c>
      <c r="J343" s="665">
        <v>0.24</v>
      </c>
      <c r="K343" s="665">
        <v>2124.96</v>
      </c>
      <c r="L343" s="665">
        <v>1.4125717932354818</v>
      </c>
      <c r="M343" s="665">
        <v>8854</v>
      </c>
      <c r="N343" s="665">
        <v>0.04</v>
      </c>
      <c r="O343" s="665">
        <v>358.98</v>
      </c>
      <c r="P343" s="678">
        <v>0.23863273771537968</v>
      </c>
      <c r="Q343" s="666">
        <v>8974.5</v>
      </c>
    </row>
    <row r="344" spans="1:17" ht="14.4" customHeight="1" x14ac:dyDescent="0.3">
      <c r="A344" s="661" t="s">
        <v>2079</v>
      </c>
      <c r="B344" s="662" t="s">
        <v>1866</v>
      </c>
      <c r="C344" s="662" t="s">
        <v>1867</v>
      </c>
      <c r="D344" s="662" t="s">
        <v>2020</v>
      </c>
      <c r="E344" s="662"/>
      <c r="F344" s="665">
        <v>0.2</v>
      </c>
      <c r="G344" s="665">
        <v>218.43</v>
      </c>
      <c r="H344" s="665">
        <v>1</v>
      </c>
      <c r="I344" s="665">
        <v>1092.1499999999999</v>
      </c>
      <c r="J344" s="665"/>
      <c r="K344" s="665"/>
      <c r="L344" s="665"/>
      <c r="M344" s="665"/>
      <c r="N344" s="665"/>
      <c r="O344" s="665"/>
      <c r="P344" s="678"/>
      <c r="Q344" s="666"/>
    </row>
    <row r="345" spans="1:17" ht="14.4" customHeight="1" x14ac:dyDescent="0.3">
      <c r="A345" s="661" t="s">
        <v>2079</v>
      </c>
      <c r="B345" s="662" t="s">
        <v>1866</v>
      </c>
      <c r="C345" s="662" t="s">
        <v>1867</v>
      </c>
      <c r="D345" s="662" t="s">
        <v>2021</v>
      </c>
      <c r="E345" s="662" t="s">
        <v>986</v>
      </c>
      <c r="F345" s="665">
        <v>16</v>
      </c>
      <c r="G345" s="665">
        <v>34949.049999999996</v>
      </c>
      <c r="H345" s="665">
        <v>1</v>
      </c>
      <c r="I345" s="665">
        <v>2184.3156249999997</v>
      </c>
      <c r="J345" s="665">
        <v>10.9</v>
      </c>
      <c r="K345" s="665">
        <v>19301.72</v>
      </c>
      <c r="L345" s="665">
        <v>0.55228167861501254</v>
      </c>
      <c r="M345" s="665">
        <v>1770.8</v>
      </c>
      <c r="N345" s="665">
        <v>14.68</v>
      </c>
      <c r="O345" s="665">
        <v>26304.899999999998</v>
      </c>
      <c r="P345" s="678">
        <v>0.75266423550854744</v>
      </c>
      <c r="Q345" s="666">
        <v>1791.8869209809263</v>
      </c>
    </row>
    <row r="346" spans="1:17" ht="14.4" customHeight="1" x14ac:dyDescent="0.3">
      <c r="A346" s="661" t="s">
        <v>2079</v>
      </c>
      <c r="B346" s="662" t="s">
        <v>1866</v>
      </c>
      <c r="C346" s="662" t="s">
        <v>1867</v>
      </c>
      <c r="D346" s="662" t="s">
        <v>2022</v>
      </c>
      <c r="E346" s="662" t="s">
        <v>972</v>
      </c>
      <c r="F346" s="665">
        <v>1.4000000000000001</v>
      </c>
      <c r="G346" s="665">
        <v>1322.72</v>
      </c>
      <c r="H346" s="665">
        <v>1</v>
      </c>
      <c r="I346" s="665">
        <v>944.8</v>
      </c>
      <c r="J346" s="665">
        <v>0.8</v>
      </c>
      <c r="K346" s="665">
        <v>723.04</v>
      </c>
      <c r="L346" s="665">
        <v>0.54663118422644241</v>
      </c>
      <c r="M346" s="665">
        <v>903.8</v>
      </c>
      <c r="N346" s="665">
        <v>1.1000000000000003</v>
      </c>
      <c r="O346" s="665">
        <v>994.18000000000006</v>
      </c>
      <c r="P346" s="678">
        <v>0.7516178783113584</v>
      </c>
      <c r="Q346" s="666">
        <v>903.79999999999984</v>
      </c>
    </row>
    <row r="347" spans="1:17" ht="14.4" customHeight="1" x14ac:dyDescent="0.3">
      <c r="A347" s="661" t="s">
        <v>2079</v>
      </c>
      <c r="B347" s="662" t="s">
        <v>1866</v>
      </c>
      <c r="C347" s="662" t="s">
        <v>1870</v>
      </c>
      <c r="D347" s="662" t="s">
        <v>1873</v>
      </c>
      <c r="E347" s="662"/>
      <c r="F347" s="665">
        <v>100</v>
      </c>
      <c r="G347" s="665">
        <v>200</v>
      </c>
      <c r="H347" s="665">
        <v>1</v>
      </c>
      <c r="I347" s="665">
        <v>2</v>
      </c>
      <c r="J347" s="665"/>
      <c r="K347" s="665"/>
      <c r="L347" s="665"/>
      <c r="M347" s="665"/>
      <c r="N347" s="665"/>
      <c r="O347" s="665"/>
      <c r="P347" s="678"/>
      <c r="Q347" s="666"/>
    </row>
    <row r="348" spans="1:17" ht="14.4" customHeight="1" x14ac:dyDescent="0.3">
      <c r="A348" s="661" t="s">
        <v>2079</v>
      </c>
      <c r="B348" s="662" t="s">
        <v>1866</v>
      </c>
      <c r="C348" s="662" t="s">
        <v>1870</v>
      </c>
      <c r="D348" s="662" t="s">
        <v>1873</v>
      </c>
      <c r="E348" s="662" t="s">
        <v>1874</v>
      </c>
      <c r="F348" s="665">
        <v>180</v>
      </c>
      <c r="G348" s="665">
        <v>379.8</v>
      </c>
      <c r="H348" s="665">
        <v>1</v>
      </c>
      <c r="I348" s="665">
        <v>2.11</v>
      </c>
      <c r="J348" s="665"/>
      <c r="K348" s="665"/>
      <c r="L348" s="665"/>
      <c r="M348" s="665"/>
      <c r="N348" s="665">
        <v>280</v>
      </c>
      <c r="O348" s="665">
        <v>725.2</v>
      </c>
      <c r="P348" s="678">
        <v>1.9094260136914165</v>
      </c>
      <c r="Q348" s="666">
        <v>2.5900000000000003</v>
      </c>
    </row>
    <row r="349" spans="1:17" ht="14.4" customHeight="1" x14ac:dyDescent="0.3">
      <c r="A349" s="661" t="s">
        <v>2079</v>
      </c>
      <c r="B349" s="662" t="s">
        <v>1866</v>
      </c>
      <c r="C349" s="662" t="s">
        <v>1870</v>
      </c>
      <c r="D349" s="662" t="s">
        <v>1875</v>
      </c>
      <c r="E349" s="662" t="s">
        <v>1876</v>
      </c>
      <c r="F349" s="665">
        <v>2425</v>
      </c>
      <c r="G349" s="665">
        <v>12868.000000000002</v>
      </c>
      <c r="H349" s="665">
        <v>1</v>
      </c>
      <c r="I349" s="665">
        <v>5.3063917525773201</v>
      </c>
      <c r="J349" s="665">
        <v>2690</v>
      </c>
      <c r="K349" s="665">
        <v>14310.800000000001</v>
      </c>
      <c r="L349" s="665">
        <v>1.1121230960522226</v>
      </c>
      <c r="M349" s="665">
        <v>5.32</v>
      </c>
      <c r="N349" s="665">
        <v>3280</v>
      </c>
      <c r="O349" s="665">
        <v>18204</v>
      </c>
      <c r="P349" s="678">
        <v>1.4146720547093563</v>
      </c>
      <c r="Q349" s="666">
        <v>5.55</v>
      </c>
    </row>
    <row r="350" spans="1:17" ht="14.4" customHeight="1" x14ac:dyDescent="0.3">
      <c r="A350" s="661" t="s">
        <v>2079</v>
      </c>
      <c r="B350" s="662" t="s">
        <v>1866</v>
      </c>
      <c r="C350" s="662" t="s">
        <v>1870</v>
      </c>
      <c r="D350" s="662" t="s">
        <v>1875</v>
      </c>
      <c r="E350" s="662"/>
      <c r="F350" s="665">
        <v>7190</v>
      </c>
      <c r="G350" s="665">
        <v>36669</v>
      </c>
      <c r="H350" s="665">
        <v>1</v>
      </c>
      <c r="I350" s="665">
        <v>5.0999999999999996</v>
      </c>
      <c r="J350" s="665">
        <v>6060</v>
      </c>
      <c r="K350" s="665">
        <v>32239.199999999993</v>
      </c>
      <c r="L350" s="665">
        <v>0.87919496032070665</v>
      </c>
      <c r="M350" s="665">
        <v>5.3199999999999985</v>
      </c>
      <c r="N350" s="665">
        <v>6594</v>
      </c>
      <c r="O350" s="665">
        <v>34972.5</v>
      </c>
      <c r="P350" s="678">
        <v>0.95373476233330601</v>
      </c>
      <c r="Q350" s="666">
        <v>5.3036851683348498</v>
      </c>
    </row>
    <row r="351" spans="1:17" ht="14.4" customHeight="1" x14ac:dyDescent="0.3">
      <c r="A351" s="661" t="s">
        <v>2079</v>
      </c>
      <c r="B351" s="662" t="s">
        <v>1866</v>
      </c>
      <c r="C351" s="662" t="s">
        <v>1870</v>
      </c>
      <c r="D351" s="662" t="s">
        <v>1882</v>
      </c>
      <c r="E351" s="662" t="s">
        <v>1883</v>
      </c>
      <c r="F351" s="665">
        <v>306</v>
      </c>
      <c r="G351" s="665">
        <v>1787.04</v>
      </c>
      <c r="H351" s="665">
        <v>1</v>
      </c>
      <c r="I351" s="665">
        <v>5.84</v>
      </c>
      <c r="J351" s="665">
        <v>260</v>
      </c>
      <c r="K351" s="665">
        <v>1518.4</v>
      </c>
      <c r="L351" s="665">
        <v>0.84967320261437917</v>
      </c>
      <c r="M351" s="665">
        <v>5.8400000000000007</v>
      </c>
      <c r="N351" s="665">
        <v>1511</v>
      </c>
      <c r="O351" s="665">
        <v>9035.7800000000007</v>
      </c>
      <c r="P351" s="678">
        <v>5.056283015489301</v>
      </c>
      <c r="Q351" s="666">
        <v>5.98</v>
      </c>
    </row>
    <row r="352" spans="1:17" ht="14.4" customHeight="1" x14ac:dyDescent="0.3">
      <c r="A352" s="661" t="s">
        <v>2079</v>
      </c>
      <c r="B352" s="662" t="s">
        <v>1866</v>
      </c>
      <c r="C352" s="662" t="s">
        <v>1870</v>
      </c>
      <c r="D352" s="662" t="s">
        <v>1882</v>
      </c>
      <c r="E352" s="662"/>
      <c r="F352" s="665">
        <v>3406</v>
      </c>
      <c r="G352" s="665">
        <v>18903.3</v>
      </c>
      <c r="H352" s="665">
        <v>1</v>
      </c>
      <c r="I352" s="665">
        <v>5.55</v>
      </c>
      <c r="J352" s="665">
        <v>1791</v>
      </c>
      <c r="K352" s="665">
        <v>10459.44</v>
      </c>
      <c r="L352" s="665">
        <v>0.55331291361825719</v>
      </c>
      <c r="M352" s="665">
        <v>5.84</v>
      </c>
      <c r="N352" s="665">
        <v>3142</v>
      </c>
      <c r="O352" s="665">
        <v>19215.09</v>
      </c>
      <c r="P352" s="678">
        <v>1.0164939455015791</v>
      </c>
      <c r="Q352" s="666">
        <v>6.1155601527689374</v>
      </c>
    </row>
    <row r="353" spans="1:17" ht="14.4" customHeight="1" x14ac:dyDescent="0.3">
      <c r="A353" s="661" t="s">
        <v>2079</v>
      </c>
      <c r="B353" s="662" t="s">
        <v>1866</v>
      </c>
      <c r="C353" s="662" t="s">
        <v>1870</v>
      </c>
      <c r="D353" s="662" t="s">
        <v>1887</v>
      </c>
      <c r="E353" s="662" t="s">
        <v>1888</v>
      </c>
      <c r="F353" s="665">
        <v>140</v>
      </c>
      <c r="G353" s="665">
        <v>1127</v>
      </c>
      <c r="H353" s="665">
        <v>1</v>
      </c>
      <c r="I353" s="665">
        <v>8.0500000000000007</v>
      </c>
      <c r="J353" s="665">
        <v>550</v>
      </c>
      <c r="K353" s="665">
        <v>4427.5</v>
      </c>
      <c r="L353" s="665">
        <v>3.9285714285714284</v>
      </c>
      <c r="M353" s="665">
        <v>8.0500000000000007</v>
      </c>
      <c r="N353" s="665">
        <v>700</v>
      </c>
      <c r="O353" s="665">
        <v>6398.2</v>
      </c>
      <c r="P353" s="678">
        <v>5.6771960958296361</v>
      </c>
      <c r="Q353" s="666">
        <v>9.1402857142857137</v>
      </c>
    </row>
    <row r="354" spans="1:17" ht="14.4" customHeight="1" x14ac:dyDescent="0.3">
      <c r="A354" s="661" t="s">
        <v>2079</v>
      </c>
      <c r="B354" s="662" t="s">
        <v>1866</v>
      </c>
      <c r="C354" s="662" t="s">
        <v>1870</v>
      </c>
      <c r="D354" s="662" t="s">
        <v>1887</v>
      </c>
      <c r="E354" s="662"/>
      <c r="F354" s="665">
        <v>1620</v>
      </c>
      <c r="G354" s="665">
        <v>12781.800000000001</v>
      </c>
      <c r="H354" s="665">
        <v>1</v>
      </c>
      <c r="I354" s="665">
        <v>7.8900000000000006</v>
      </c>
      <c r="J354" s="665">
        <v>700</v>
      </c>
      <c r="K354" s="665">
        <v>5635</v>
      </c>
      <c r="L354" s="665">
        <v>0.44086122455366222</v>
      </c>
      <c r="M354" s="665">
        <v>8.0500000000000007</v>
      </c>
      <c r="N354" s="665">
        <v>270</v>
      </c>
      <c r="O354" s="665">
        <v>2474.8000000000002</v>
      </c>
      <c r="P354" s="678">
        <v>0.19361905208969002</v>
      </c>
      <c r="Q354" s="666">
        <v>9.1659259259259258</v>
      </c>
    </row>
    <row r="355" spans="1:17" ht="14.4" customHeight="1" x14ac:dyDescent="0.3">
      <c r="A355" s="661" t="s">
        <v>2079</v>
      </c>
      <c r="B355" s="662" t="s">
        <v>1866</v>
      </c>
      <c r="C355" s="662" t="s">
        <v>1870</v>
      </c>
      <c r="D355" s="662" t="s">
        <v>1889</v>
      </c>
      <c r="E355" s="662" t="s">
        <v>1890</v>
      </c>
      <c r="F355" s="665"/>
      <c r="G355" s="665"/>
      <c r="H355" s="665"/>
      <c r="I355" s="665"/>
      <c r="J355" s="665">
        <v>120</v>
      </c>
      <c r="K355" s="665">
        <v>1136.4000000000001</v>
      </c>
      <c r="L355" s="665"/>
      <c r="M355" s="665">
        <v>9.4700000000000006</v>
      </c>
      <c r="N355" s="665"/>
      <c r="O355" s="665"/>
      <c r="P355" s="678"/>
      <c r="Q355" s="666"/>
    </row>
    <row r="356" spans="1:17" ht="14.4" customHeight="1" x14ac:dyDescent="0.3">
      <c r="A356" s="661" t="s">
        <v>2079</v>
      </c>
      <c r="B356" s="662" t="s">
        <v>1866</v>
      </c>
      <c r="C356" s="662" t="s">
        <v>1870</v>
      </c>
      <c r="D356" s="662" t="s">
        <v>1889</v>
      </c>
      <c r="E356" s="662"/>
      <c r="F356" s="665">
        <v>120</v>
      </c>
      <c r="G356" s="665">
        <v>1130.4000000000001</v>
      </c>
      <c r="H356" s="665">
        <v>1</v>
      </c>
      <c r="I356" s="665">
        <v>9.42</v>
      </c>
      <c r="J356" s="665">
        <v>120</v>
      </c>
      <c r="K356" s="665">
        <v>1136.4000000000001</v>
      </c>
      <c r="L356" s="665">
        <v>1.0053078556263271</v>
      </c>
      <c r="M356" s="665">
        <v>9.4700000000000006</v>
      </c>
      <c r="N356" s="665"/>
      <c r="O356" s="665"/>
      <c r="P356" s="678"/>
      <c r="Q356" s="666"/>
    </row>
    <row r="357" spans="1:17" ht="14.4" customHeight="1" x14ac:dyDescent="0.3">
      <c r="A357" s="661" t="s">
        <v>2079</v>
      </c>
      <c r="B357" s="662" t="s">
        <v>1866</v>
      </c>
      <c r="C357" s="662" t="s">
        <v>1870</v>
      </c>
      <c r="D357" s="662" t="s">
        <v>1897</v>
      </c>
      <c r="E357" s="662"/>
      <c r="F357" s="665"/>
      <c r="G357" s="665"/>
      <c r="H357" s="665"/>
      <c r="I357" s="665"/>
      <c r="J357" s="665">
        <v>460</v>
      </c>
      <c r="K357" s="665">
        <v>9172.4</v>
      </c>
      <c r="L357" s="665"/>
      <c r="M357" s="665">
        <v>19.939999999999998</v>
      </c>
      <c r="N357" s="665"/>
      <c r="O357" s="665"/>
      <c r="P357" s="678"/>
      <c r="Q357" s="666"/>
    </row>
    <row r="358" spans="1:17" ht="14.4" customHeight="1" x14ac:dyDescent="0.3">
      <c r="A358" s="661" t="s">
        <v>2079</v>
      </c>
      <c r="B358" s="662" t="s">
        <v>1866</v>
      </c>
      <c r="C358" s="662" t="s">
        <v>1870</v>
      </c>
      <c r="D358" s="662" t="s">
        <v>1897</v>
      </c>
      <c r="E358" s="662" t="s">
        <v>1898</v>
      </c>
      <c r="F358" s="665"/>
      <c r="G358" s="665"/>
      <c r="H358" s="665"/>
      <c r="I358" s="665"/>
      <c r="J358" s="665">
        <v>500</v>
      </c>
      <c r="K358" s="665">
        <v>9970</v>
      </c>
      <c r="L358" s="665"/>
      <c r="M358" s="665">
        <v>19.940000000000001</v>
      </c>
      <c r="N358" s="665"/>
      <c r="O358" s="665"/>
      <c r="P358" s="678"/>
      <c r="Q358" s="666"/>
    </row>
    <row r="359" spans="1:17" ht="14.4" customHeight="1" x14ac:dyDescent="0.3">
      <c r="A359" s="661" t="s">
        <v>2079</v>
      </c>
      <c r="B359" s="662" t="s">
        <v>1866</v>
      </c>
      <c r="C359" s="662" t="s">
        <v>1870</v>
      </c>
      <c r="D359" s="662" t="s">
        <v>1902</v>
      </c>
      <c r="E359" s="662" t="s">
        <v>1903</v>
      </c>
      <c r="F359" s="665">
        <v>8</v>
      </c>
      <c r="G359" s="665">
        <v>17548.64</v>
      </c>
      <c r="H359" s="665">
        <v>1</v>
      </c>
      <c r="I359" s="665">
        <v>2193.58</v>
      </c>
      <c r="J359" s="665">
        <v>13</v>
      </c>
      <c r="K359" s="665">
        <v>28516.54</v>
      </c>
      <c r="L359" s="665">
        <v>1.625</v>
      </c>
      <c r="M359" s="665">
        <v>2193.58</v>
      </c>
      <c r="N359" s="665">
        <v>9</v>
      </c>
      <c r="O359" s="665">
        <v>19476.72</v>
      </c>
      <c r="P359" s="678">
        <v>1.1098706224527941</v>
      </c>
      <c r="Q359" s="666">
        <v>2164.08</v>
      </c>
    </row>
    <row r="360" spans="1:17" ht="14.4" customHeight="1" x14ac:dyDescent="0.3">
      <c r="A360" s="661" t="s">
        <v>2079</v>
      </c>
      <c r="B360" s="662" t="s">
        <v>1866</v>
      </c>
      <c r="C360" s="662" t="s">
        <v>1870</v>
      </c>
      <c r="D360" s="662" t="s">
        <v>1902</v>
      </c>
      <c r="E360" s="662"/>
      <c r="F360" s="665">
        <v>28</v>
      </c>
      <c r="G360" s="665">
        <v>61443.249999999993</v>
      </c>
      <c r="H360" s="665">
        <v>1</v>
      </c>
      <c r="I360" s="665">
        <v>2194.4017857142853</v>
      </c>
      <c r="J360" s="665">
        <v>19</v>
      </c>
      <c r="K360" s="665">
        <v>41678.020000000004</v>
      </c>
      <c r="L360" s="665">
        <v>0.67831730906161392</v>
      </c>
      <c r="M360" s="665">
        <v>2193.5800000000004</v>
      </c>
      <c r="N360" s="665">
        <v>23</v>
      </c>
      <c r="O360" s="665">
        <v>49767.38</v>
      </c>
      <c r="P360" s="678">
        <v>0.8099731052638004</v>
      </c>
      <c r="Q360" s="666">
        <v>2163.7991304347825</v>
      </c>
    </row>
    <row r="361" spans="1:17" ht="14.4" customHeight="1" x14ac:dyDescent="0.3">
      <c r="A361" s="661" t="s">
        <v>2079</v>
      </c>
      <c r="B361" s="662" t="s">
        <v>1866</v>
      </c>
      <c r="C361" s="662" t="s">
        <v>1870</v>
      </c>
      <c r="D361" s="662" t="s">
        <v>1906</v>
      </c>
      <c r="E361" s="662" t="s">
        <v>1907</v>
      </c>
      <c r="F361" s="665">
        <v>8396</v>
      </c>
      <c r="G361" s="665">
        <v>28714.32</v>
      </c>
      <c r="H361" s="665">
        <v>1</v>
      </c>
      <c r="I361" s="665">
        <v>3.42</v>
      </c>
      <c r="J361" s="665">
        <v>7665</v>
      </c>
      <c r="K361" s="665">
        <v>26214.3</v>
      </c>
      <c r="L361" s="665">
        <v>0.91293473082420196</v>
      </c>
      <c r="M361" s="665">
        <v>3.42</v>
      </c>
      <c r="N361" s="665">
        <v>4245</v>
      </c>
      <c r="O361" s="665">
        <v>17411.04</v>
      </c>
      <c r="P361" s="678">
        <v>0.60635390286101154</v>
      </c>
      <c r="Q361" s="666">
        <v>4.1015406360424027</v>
      </c>
    </row>
    <row r="362" spans="1:17" ht="14.4" customHeight="1" x14ac:dyDescent="0.3">
      <c r="A362" s="661" t="s">
        <v>2079</v>
      </c>
      <c r="B362" s="662" t="s">
        <v>1866</v>
      </c>
      <c r="C362" s="662" t="s">
        <v>1870</v>
      </c>
      <c r="D362" s="662" t="s">
        <v>1906</v>
      </c>
      <c r="E362" s="662"/>
      <c r="F362" s="665">
        <v>25782</v>
      </c>
      <c r="G362" s="665">
        <v>84049.319999999992</v>
      </c>
      <c r="H362" s="665">
        <v>1</v>
      </c>
      <c r="I362" s="665">
        <v>3.26</v>
      </c>
      <c r="J362" s="665">
        <v>28461</v>
      </c>
      <c r="K362" s="665">
        <v>97336.619999999981</v>
      </c>
      <c r="L362" s="665">
        <v>1.1580893218410333</v>
      </c>
      <c r="M362" s="665">
        <v>3.4199999999999995</v>
      </c>
      <c r="N362" s="665">
        <v>9964</v>
      </c>
      <c r="O362" s="665">
        <v>40892.990000000005</v>
      </c>
      <c r="P362" s="678">
        <v>0.48653564359592688</v>
      </c>
      <c r="Q362" s="666">
        <v>4.1040736651947016</v>
      </c>
    </row>
    <row r="363" spans="1:17" ht="14.4" customHeight="1" x14ac:dyDescent="0.3">
      <c r="A363" s="661" t="s">
        <v>2079</v>
      </c>
      <c r="B363" s="662" t="s">
        <v>1866</v>
      </c>
      <c r="C363" s="662" t="s">
        <v>1870</v>
      </c>
      <c r="D363" s="662" t="s">
        <v>1908</v>
      </c>
      <c r="E363" s="662"/>
      <c r="F363" s="665">
        <v>220</v>
      </c>
      <c r="G363" s="665">
        <v>53528.2</v>
      </c>
      <c r="H363" s="665">
        <v>1</v>
      </c>
      <c r="I363" s="665">
        <v>243.30999999999997</v>
      </c>
      <c r="J363" s="665"/>
      <c r="K363" s="665"/>
      <c r="L363" s="665"/>
      <c r="M363" s="665"/>
      <c r="N363" s="665"/>
      <c r="O363" s="665"/>
      <c r="P363" s="678"/>
      <c r="Q363" s="666"/>
    </row>
    <row r="364" spans="1:17" ht="14.4" customHeight="1" x14ac:dyDescent="0.3">
      <c r="A364" s="661" t="s">
        <v>2079</v>
      </c>
      <c r="B364" s="662" t="s">
        <v>1866</v>
      </c>
      <c r="C364" s="662" t="s">
        <v>1870</v>
      </c>
      <c r="D364" s="662" t="s">
        <v>2023</v>
      </c>
      <c r="E364" s="662" t="s">
        <v>2024</v>
      </c>
      <c r="F364" s="665">
        <v>2794</v>
      </c>
      <c r="G364" s="665">
        <v>93738.7</v>
      </c>
      <c r="H364" s="665">
        <v>1</v>
      </c>
      <c r="I364" s="665">
        <v>33.549999999999997</v>
      </c>
      <c r="J364" s="665">
        <v>3251</v>
      </c>
      <c r="K364" s="665">
        <v>109071.04999999999</v>
      </c>
      <c r="L364" s="665">
        <v>1.1635647816750179</v>
      </c>
      <c r="M364" s="665">
        <v>33.549999999999997</v>
      </c>
      <c r="N364" s="665">
        <v>3201</v>
      </c>
      <c r="O364" s="665">
        <v>105697.02000000002</v>
      </c>
      <c r="P364" s="678">
        <v>1.127570789865872</v>
      </c>
      <c r="Q364" s="666">
        <v>33.020000000000003</v>
      </c>
    </row>
    <row r="365" spans="1:17" ht="14.4" customHeight="1" x14ac:dyDescent="0.3">
      <c r="A365" s="661" t="s">
        <v>2079</v>
      </c>
      <c r="B365" s="662" t="s">
        <v>1866</v>
      </c>
      <c r="C365" s="662" t="s">
        <v>1870</v>
      </c>
      <c r="D365" s="662" t="s">
        <v>2023</v>
      </c>
      <c r="E365" s="662"/>
      <c r="F365" s="665">
        <v>12263</v>
      </c>
      <c r="G365" s="665">
        <v>408357.89999999991</v>
      </c>
      <c r="H365" s="665">
        <v>1</v>
      </c>
      <c r="I365" s="665">
        <v>33.29999999999999</v>
      </c>
      <c r="J365" s="665">
        <v>6530</v>
      </c>
      <c r="K365" s="665">
        <v>219081.5</v>
      </c>
      <c r="L365" s="665">
        <v>0.53649384522743415</v>
      </c>
      <c r="M365" s="665">
        <v>33.549999999999997</v>
      </c>
      <c r="N365" s="665">
        <v>5062</v>
      </c>
      <c r="O365" s="665">
        <v>167101.16999999998</v>
      </c>
      <c r="P365" s="678">
        <v>0.40920273612926311</v>
      </c>
      <c r="Q365" s="666">
        <v>33.010898854207817</v>
      </c>
    </row>
    <row r="366" spans="1:17" ht="14.4" customHeight="1" x14ac:dyDescent="0.3">
      <c r="A366" s="661" t="s">
        <v>2079</v>
      </c>
      <c r="B366" s="662" t="s">
        <v>1866</v>
      </c>
      <c r="C366" s="662" t="s">
        <v>1870</v>
      </c>
      <c r="D366" s="662" t="s">
        <v>2027</v>
      </c>
      <c r="E366" s="662" t="s">
        <v>2028</v>
      </c>
      <c r="F366" s="665"/>
      <c r="G366" s="665"/>
      <c r="H366" s="665"/>
      <c r="I366" s="665"/>
      <c r="J366" s="665">
        <v>150</v>
      </c>
      <c r="K366" s="665">
        <v>9157.5</v>
      </c>
      <c r="L366" s="665"/>
      <c r="M366" s="665">
        <v>61.05</v>
      </c>
      <c r="N366" s="665">
        <v>164</v>
      </c>
      <c r="O366" s="665">
        <v>9362.76</v>
      </c>
      <c r="P366" s="678"/>
      <c r="Q366" s="666">
        <v>57.09</v>
      </c>
    </row>
    <row r="367" spans="1:17" ht="14.4" customHeight="1" x14ac:dyDescent="0.3">
      <c r="A367" s="661" t="s">
        <v>2079</v>
      </c>
      <c r="B367" s="662" t="s">
        <v>1866</v>
      </c>
      <c r="C367" s="662" t="s">
        <v>1870</v>
      </c>
      <c r="D367" s="662" t="s">
        <v>2027</v>
      </c>
      <c r="E367" s="662"/>
      <c r="F367" s="665">
        <v>1644</v>
      </c>
      <c r="G367" s="665">
        <v>96700.08</v>
      </c>
      <c r="H367" s="665">
        <v>1</v>
      </c>
      <c r="I367" s="665">
        <v>58.82</v>
      </c>
      <c r="J367" s="665"/>
      <c r="K367" s="665"/>
      <c r="L367" s="665"/>
      <c r="M367" s="665"/>
      <c r="N367" s="665">
        <v>186</v>
      </c>
      <c r="O367" s="665">
        <v>10780.56</v>
      </c>
      <c r="P367" s="678">
        <v>0.11148449928893543</v>
      </c>
      <c r="Q367" s="666">
        <v>57.959999999999994</v>
      </c>
    </row>
    <row r="368" spans="1:17" ht="14.4" customHeight="1" x14ac:dyDescent="0.3">
      <c r="A368" s="661" t="s">
        <v>2079</v>
      </c>
      <c r="B368" s="662" t="s">
        <v>1866</v>
      </c>
      <c r="C368" s="662" t="s">
        <v>2029</v>
      </c>
      <c r="D368" s="662" t="s">
        <v>2030</v>
      </c>
      <c r="E368" s="662" t="s">
        <v>2031</v>
      </c>
      <c r="F368" s="665">
        <v>20</v>
      </c>
      <c r="G368" s="665">
        <v>17686.399999999998</v>
      </c>
      <c r="H368" s="665">
        <v>1</v>
      </c>
      <c r="I368" s="665">
        <v>884.31999999999994</v>
      </c>
      <c r="J368" s="665">
        <v>15</v>
      </c>
      <c r="K368" s="665">
        <v>13264.8</v>
      </c>
      <c r="L368" s="665">
        <v>0.75</v>
      </c>
      <c r="M368" s="665">
        <v>884.31999999999994</v>
      </c>
      <c r="N368" s="665"/>
      <c r="O368" s="665"/>
      <c r="P368" s="678"/>
      <c r="Q368" s="666"/>
    </row>
    <row r="369" spans="1:17" ht="14.4" customHeight="1" x14ac:dyDescent="0.3">
      <c r="A369" s="661" t="s">
        <v>2079</v>
      </c>
      <c r="B369" s="662" t="s">
        <v>1866</v>
      </c>
      <c r="C369" s="662" t="s">
        <v>2029</v>
      </c>
      <c r="D369" s="662" t="s">
        <v>2030</v>
      </c>
      <c r="E369" s="662" t="s">
        <v>2032</v>
      </c>
      <c r="F369" s="665">
        <v>10</v>
      </c>
      <c r="G369" s="665">
        <v>8843.2000000000007</v>
      </c>
      <c r="H369" s="665">
        <v>1</v>
      </c>
      <c r="I369" s="665">
        <v>884.32</v>
      </c>
      <c r="J369" s="665"/>
      <c r="K369" s="665"/>
      <c r="L369" s="665"/>
      <c r="M369" s="665"/>
      <c r="N369" s="665"/>
      <c r="O369" s="665"/>
      <c r="P369" s="678"/>
      <c r="Q369" s="666"/>
    </row>
    <row r="370" spans="1:17" ht="14.4" customHeight="1" x14ac:dyDescent="0.3">
      <c r="A370" s="661" t="s">
        <v>2079</v>
      </c>
      <c r="B370" s="662" t="s">
        <v>1866</v>
      </c>
      <c r="C370" s="662" t="s">
        <v>1924</v>
      </c>
      <c r="D370" s="662" t="s">
        <v>1927</v>
      </c>
      <c r="E370" s="662" t="s">
        <v>1928</v>
      </c>
      <c r="F370" s="665">
        <v>3</v>
      </c>
      <c r="G370" s="665">
        <v>1266</v>
      </c>
      <c r="H370" s="665">
        <v>1</v>
      </c>
      <c r="I370" s="665">
        <v>422</v>
      </c>
      <c r="J370" s="665"/>
      <c r="K370" s="665"/>
      <c r="L370" s="665"/>
      <c r="M370" s="665"/>
      <c r="N370" s="665"/>
      <c r="O370" s="665"/>
      <c r="P370" s="678"/>
      <c r="Q370" s="666"/>
    </row>
    <row r="371" spans="1:17" ht="14.4" customHeight="1" x14ac:dyDescent="0.3">
      <c r="A371" s="661" t="s">
        <v>2079</v>
      </c>
      <c r="B371" s="662" t="s">
        <v>1866</v>
      </c>
      <c r="C371" s="662" t="s">
        <v>1924</v>
      </c>
      <c r="D371" s="662" t="s">
        <v>1938</v>
      </c>
      <c r="E371" s="662" t="s">
        <v>1939</v>
      </c>
      <c r="F371" s="665">
        <v>1</v>
      </c>
      <c r="G371" s="665">
        <v>1972</v>
      </c>
      <c r="H371" s="665">
        <v>1</v>
      </c>
      <c r="I371" s="665">
        <v>1972</v>
      </c>
      <c r="J371" s="665"/>
      <c r="K371" s="665"/>
      <c r="L371" s="665"/>
      <c r="M371" s="665"/>
      <c r="N371" s="665">
        <v>1</v>
      </c>
      <c r="O371" s="665">
        <v>2038</v>
      </c>
      <c r="P371" s="678">
        <v>1.0334685598377282</v>
      </c>
      <c r="Q371" s="666">
        <v>2038</v>
      </c>
    </row>
    <row r="372" spans="1:17" ht="14.4" customHeight="1" x14ac:dyDescent="0.3">
      <c r="A372" s="661" t="s">
        <v>2079</v>
      </c>
      <c r="B372" s="662" t="s">
        <v>1866</v>
      </c>
      <c r="C372" s="662" t="s">
        <v>1924</v>
      </c>
      <c r="D372" s="662" t="s">
        <v>1948</v>
      </c>
      <c r="E372" s="662" t="s">
        <v>1949</v>
      </c>
      <c r="F372" s="665">
        <v>13</v>
      </c>
      <c r="G372" s="665">
        <v>23968</v>
      </c>
      <c r="H372" s="665">
        <v>1</v>
      </c>
      <c r="I372" s="665">
        <v>1843.6923076923076</v>
      </c>
      <c r="J372" s="665">
        <v>10</v>
      </c>
      <c r="K372" s="665">
        <v>18490</v>
      </c>
      <c r="L372" s="665">
        <v>0.77144526034712946</v>
      </c>
      <c r="M372" s="665">
        <v>1849</v>
      </c>
      <c r="N372" s="665">
        <v>7</v>
      </c>
      <c r="O372" s="665">
        <v>13384</v>
      </c>
      <c r="P372" s="678">
        <v>0.55841121495327106</v>
      </c>
      <c r="Q372" s="666">
        <v>1912</v>
      </c>
    </row>
    <row r="373" spans="1:17" ht="14.4" customHeight="1" x14ac:dyDescent="0.3">
      <c r="A373" s="661" t="s">
        <v>2079</v>
      </c>
      <c r="B373" s="662" t="s">
        <v>1866</v>
      </c>
      <c r="C373" s="662" t="s">
        <v>1924</v>
      </c>
      <c r="D373" s="662" t="s">
        <v>1952</v>
      </c>
      <c r="E373" s="662" t="s">
        <v>1953</v>
      </c>
      <c r="F373" s="665"/>
      <c r="G373" s="665"/>
      <c r="H373" s="665"/>
      <c r="I373" s="665"/>
      <c r="J373" s="665"/>
      <c r="K373" s="665"/>
      <c r="L373" s="665"/>
      <c r="M373" s="665"/>
      <c r="N373" s="665">
        <v>1</v>
      </c>
      <c r="O373" s="665">
        <v>1213</v>
      </c>
      <c r="P373" s="678"/>
      <c r="Q373" s="666">
        <v>1213</v>
      </c>
    </row>
    <row r="374" spans="1:17" ht="14.4" customHeight="1" x14ac:dyDescent="0.3">
      <c r="A374" s="661" t="s">
        <v>2079</v>
      </c>
      <c r="B374" s="662" t="s">
        <v>1866</v>
      </c>
      <c r="C374" s="662" t="s">
        <v>1924</v>
      </c>
      <c r="D374" s="662" t="s">
        <v>1956</v>
      </c>
      <c r="E374" s="662" t="s">
        <v>1957</v>
      </c>
      <c r="F374" s="665">
        <v>36</v>
      </c>
      <c r="G374" s="665">
        <v>23613</v>
      </c>
      <c r="H374" s="665">
        <v>1</v>
      </c>
      <c r="I374" s="665">
        <v>655.91666666666663</v>
      </c>
      <c r="J374" s="665">
        <v>31</v>
      </c>
      <c r="K374" s="665">
        <v>20398</v>
      </c>
      <c r="L374" s="665">
        <v>0.86384618642273325</v>
      </c>
      <c r="M374" s="665">
        <v>658</v>
      </c>
      <c r="N374" s="665">
        <v>31</v>
      </c>
      <c r="O374" s="665">
        <v>21111</v>
      </c>
      <c r="P374" s="678">
        <v>0.89404141786304159</v>
      </c>
      <c r="Q374" s="666">
        <v>681</v>
      </c>
    </row>
    <row r="375" spans="1:17" ht="14.4" customHeight="1" x14ac:dyDescent="0.3">
      <c r="A375" s="661" t="s">
        <v>2079</v>
      </c>
      <c r="B375" s="662" t="s">
        <v>1866</v>
      </c>
      <c r="C375" s="662" t="s">
        <v>1924</v>
      </c>
      <c r="D375" s="662" t="s">
        <v>1962</v>
      </c>
      <c r="E375" s="662" t="s">
        <v>1963</v>
      </c>
      <c r="F375" s="665">
        <v>116</v>
      </c>
      <c r="G375" s="665">
        <v>203920</v>
      </c>
      <c r="H375" s="665">
        <v>1</v>
      </c>
      <c r="I375" s="665">
        <v>1757.9310344827586</v>
      </c>
      <c r="J375" s="665">
        <v>123</v>
      </c>
      <c r="K375" s="665">
        <v>216726</v>
      </c>
      <c r="L375" s="665">
        <v>1.0627991369164378</v>
      </c>
      <c r="M375" s="665">
        <v>1762</v>
      </c>
      <c r="N375" s="665">
        <v>81</v>
      </c>
      <c r="O375" s="665">
        <v>147825</v>
      </c>
      <c r="P375" s="678">
        <v>0.72491663397410744</v>
      </c>
      <c r="Q375" s="666">
        <v>1825</v>
      </c>
    </row>
    <row r="376" spans="1:17" ht="14.4" customHeight="1" x14ac:dyDescent="0.3">
      <c r="A376" s="661" t="s">
        <v>2079</v>
      </c>
      <c r="B376" s="662" t="s">
        <v>1866</v>
      </c>
      <c r="C376" s="662" t="s">
        <v>1924</v>
      </c>
      <c r="D376" s="662" t="s">
        <v>1964</v>
      </c>
      <c r="E376" s="662" t="s">
        <v>1965</v>
      </c>
      <c r="F376" s="665">
        <v>8</v>
      </c>
      <c r="G376" s="665">
        <v>3292</v>
      </c>
      <c r="H376" s="665">
        <v>1</v>
      </c>
      <c r="I376" s="665">
        <v>411.5</v>
      </c>
      <c r="J376" s="665">
        <v>6</v>
      </c>
      <c r="K376" s="665">
        <v>2478</v>
      </c>
      <c r="L376" s="665">
        <v>0.75273390036452004</v>
      </c>
      <c r="M376" s="665">
        <v>413</v>
      </c>
      <c r="N376" s="665">
        <v>7</v>
      </c>
      <c r="O376" s="665">
        <v>3003</v>
      </c>
      <c r="P376" s="678">
        <v>0.91221142162818958</v>
      </c>
      <c r="Q376" s="666">
        <v>429</v>
      </c>
    </row>
    <row r="377" spans="1:17" ht="14.4" customHeight="1" x14ac:dyDescent="0.3">
      <c r="A377" s="661" t="s">
        <v>2079</v>
      </c>
      <c r="B377" s="662" t="s">
        <v>1866</v>
      </c>
      <c r="C377" s="662" t="s">
        <v>1924</v>
      </c>
      <c r="D377" s="662" t="s">
        <v>2035</v>
      </c>
      <c r="E377" s="662" t="s">
        <v>2036</v>
      </c>
      <c r="F377" s="665">
        <v>38</v>
      </c>
      <c r="G377" s="665">
        <v>544600</v>
      </c>
      <c r="H377" s="665">
        <v>1</v>
      </c>
      <c r="I377" s="665">
        <v>14331.578947368422</v>
      </c>
      <c r="J377" s="665">
        <v>29</v>
      </c>
      <c r="K377" s="665">
        <v>415860</v>
      </c>
      <c r="L377" s="665">
        <v>0.7636063165626148</v>
      </c>
      <c r="M377" s="665">
        <v>14340</v>
      </c>
      <c r="N377" s="665">
        <v>35</v>
      </c>
      <c r="O377" s="665">
        <v>507710</v>
      </c>
      <c r="P377" s="678">
        <v>0.93226221079691518</v>
      </c>
      <c r="Q377" s="666">
        <v>14506</v>
      </c>
    </row>
    <row r="378" spans="1:17" ht="14.4" customHeight="1" x14ac:dyDescent="0.3">
      <c r="A378" s="661" t="s">
        <v>2079</v>
      </c>
      <c r="B378" s="662" t="s">
        <v>1866</v>
      </c>
      <c r="C378" s="662" t="s">
        <v>1924</v>
      </c>
      <c r="D378" s="662" t="s">
        <v>1972</v>
      </c>
      <c r="E378" s="662" t="s">
        <v>1973</v>
      </c>
      <c r="F378" s="665">
        <v>1</v>
      </c>
      <c r="G378" s="665">
        <v>0</v>
      </c>
      <c r="H378" s="665"/>
      <c r="I378" s="665">
        <v>0</v>
      </c>
      <c r="J378" s="665"/>
      <c r="K378" s="665"/>
      <c r="L378" s="665"/>
      <c r="M378" s="665"/>
      <c r="N378" s="665"/>
      <c r="O378" s="665"/>
      <c r="P378" s="678"/>
      <c r="Q378" s="666"/>
    </row>
    <row r="379" spans="1:17" ht="14.4" customHeight="1" x14ac:dyDescent="0.3">
      <c r="A379" s="661" t="s">
        <v>2079</v>
      </c>
      <c r="B379" s="662" t="s">
        <v>1866</v>
      </c>
      <c r="C379" s="662" t="s">
        <v>1924</v>
      </c>
      <c r="D379" s="662" t="s">
        <v>1976</v>
      </c>
      <c r="E379" s="662" t="s">
        <v>1977</v>
      </c>
      <c r="F379" s="665">
        <v>1</v>
      </c>
      <c r="G379" s="665">
        <v>580</v>
      </c>
      <c r="H379" s="665">
        <v>1</v>
      </c>
      <c r="I379" s="665">
        <v>580</v>
      </c>
      <c r="J379" s="665">
        <v>4</v>
      </c>
      <c r="K379" s="665">
        <v>2344</v>
      </c>
      <c r="L379" s="665">
        <v>4.0413793103448272</v>
      </c>
      <c r="M379" s="665">
        <v>586</v>
      </c>
      <c r="N379" s="665">
        <v>2</v>
      </c>
      <c r="O379" s="665">
        <v>1218</v>
      </c>
      <c r="P379" s="678">
        <v>2.1</v>
      </c>
      <c r="Q379" s="666">
        <v>609</v>
      </c>
    </row>
    <row r="380" spans="1:17" ht="14.4" customHeight="1" x14ac:dyDescent="0.3">
      <c r="A380" s="661" t="s">
        <v>2079</v>
      </c>
      <c r="B380" s="662" t="s">
        <v>1866</v>
      </c>
      <c r="C380" s="662" t="s">
        <v>1924</v>
      </c>
      <c r="D380" s="662" t="s">
        <v>1980</v>
      </c>
      <c r="E380" s="662" t="s">
        <v>1981</v>
      </c>
      <c r="F380" s="665">
        <v>1</v>
      </c>
      <c r="G380" s="665">
        <v>420</v>
      </c>
      <c r="H380" s="665">
        <v>1</v>
      </c>
      <c r="I380" s="665">
        <v>420</v>
      </c>
      <c r="J380" s="665"/>
      <c r="K380" s="665"/>
      <c r="L380" s="665"/>
      <c r="M380" s="665"/>
      <c r="N380" s="665">
        <v>1</v>
      </c>
      <c r="O380" s="665">
        <v>437</v>
      </c>
      <c r="P380" s="678">
        <v>1.0404761904761906</v>
      </c>
      <c r="Q380" s="666">
        <v>437</v>
      </c>
    </row>
    <row r="381" spans="1:17" ht="14.4" customHeight="1" x14ac:dyDescent="0.3">
      <c r="A381" s="661" t="s">
        <v>2079</v>
      </c>
      <c r="B381" s="662" t="s">
        <v>1866</v>
      </c>
      <c r="C381" s="662" t="s">
        <v>1924</v>
      </c>
      <c r="D381" s="662" t="s">
        <v>1984</v>
      </c>
      <c r="E381" s="662" t="s">
        <v>1985</v>
      </c>
      <c r="F381" s="665">
        <v>50</v>
      </c>
      <c r="G381" s="665">
        <v>64492</v>
      </c>
      <c r="H381" s="665">
        <v>1</v>
      </c>
      <c r="I381" s="665">
        <v>1289.8399999999999</v>
      </c>
      <c r="J381" s="665">
        <v>55</v>
      </c>
      <c r="K381" s="665">
        <v>71170</v>
      </c>
      <c r="L381" s="665">
        <v>1.1035477268498419</v>
      </c>
      <c r="M381" s="665">
        <v>1294</v>
      </c>
      <c r="N381" s="665">
        <v>20</v>
      </c>
      <c r="O381" s="665">
        <v>26840</v>
      </c>
      <c r="P381" s="678">
        <v>0.41617564969298515</v>
      </c>
      <c r="Q381" s="666">
        <v>1342</v>
      </c>
    </row>
    <row r="382" spans="1:17" ht="14.4" customHeight="1" x14ac:dyDescent="0.3">
      <c r="A382" s="661" t="s">
        <v>2079</v>
      </c>
      <c r="B382" s="662" t="s">
        <v>1866</v>
      </c>
      <c r="C382" s="662" t="s">
        <v>1924</v>
      </c>
      <c r="D382" s="662" t="s">
        <v>1986</v>
      </c>
      <c r="E382" s="662" t="s">
        <v>1987</v>
      </c>
      <c r="F382" s="665">
        <v>58</v>
      </c>
      <c r="G382" s="665">
        <v>28326</v>
      </c>
      <c r="H382" s="665">
        <v>1</v>
      </c>
      <c r="I382" s="665">
        <v>488.37931034482756</v>
      </c>
      <c r="J382" s="665">
        <v>50</v>
      </c>
      <c r="K382" s="665">
        <v>24500</v>
      </c>
      <c r="L382" s="665">
        <v>0.86492974652262944</v>
      </c>
      <c r="M382" s="665">
        <v>490</v>
      </c>
      <c r="N382" s="665">
        <v>57</v>
      </c>
      <c r="O382" s="665">
        <v>29013</v>
      </c>
      <c r="P382" s="678">
        <v>1.0242533361575938</v>
      </c>
      <c r="Q382" s="666">
        <v>509</v>
      </c>
    </row>
    <row r="383" spans="1:17" ht="14.4" customHeight="1" x14ac:dyDescent="0.3">
      <c r="A383" s="661" t="s">
        <v>2079</v>
      </c>
      <c r="B383" s="662" t="s">
        <v>1866</v>
      </c>
      <c r="C383" s="662" t="s">
        <v>1924</v>
      </c>
      <c r="D383" s="662" t="s">
        <v>1988</v>
      </c>
      <c r="E383" s="662" t="s">
        <v>1989</v>
      </c>
      <c r="F383" s="665"/>
      <c r="G383" s="665"/>
      <c r="H383" s="665"/>
      <c r="I383" s="665"/>
      <c r="J383" s="665">
        <v>2</v>
      </c>
      <c r="K383" s="665">
        <v>4516</v>
      </c>
      <c r="L383" s="665"/>
      <c r="M383" s="665">
        <v>2258</v>
      </c>
      <c r="N383" s="665"/>
      <c r="O383" s="665"/>
      <c r="P383" s="678"/>
      <c r="Q383" s="666"/>
    </row>
    <row r="384" spans="1:17" ht="14.4" customHeight="1" x14ac:dyDescent="0.3">
      <c r="A384" s="661" t="s">
        <v>2079</v>
      </c>
      <c r="B384" s="662" t="s">
        <v>1866</v>
      </c>
      <c r="C384" s="662" t="s">
        <v>1924</v>
      </c>
      <c r="D384" s="662" t="s">
        <v>1990</v>
      </c>
      <c r="E384" s="662" t="s">
        <v>1991</v>
      </c>
      <c r="F384" s="665">
        <v>1</v>
      </c>
      <c r="G384" s="665">
        <v>2535</v>
      </c>
      <c r="H384" s="665">
        <v>1</v>
      </c>
      <c r="I384" s="665">
        <v>2535</v>
      </c>
      <c r="J384" s="665"/>
      <c r="K384" s="665"/>
      <c r="L384" s="665"/>
      <c r="M384" s="665"/>
      <c r="N384" s="665">
        <v>1</v>
      </c>
      <c r="O384" s="665">
        <v>2645</v>
      </c>
      <c r="P384" s="678">
        <v>1.0433925049309665</v>
      </c>
      <c r="Q384" s="666">
        <v>2645</v>
      </c>
    </row>
    <row r="385" spans="1:17" ht="14.4" customHeight="1" x14ac:dyDescent="0.3">
      <c r="A385" s="661" t="s">
        <v>2079</v>
      </c>
      <c r="B385" s="662" t="s">
        <v>1866</v>
      </c>
      <c r="C385" s="662" t="s">
        <v>1924</v>
      </c>
      <c r="D385" s="662" t="s">
        <v>1992</v>
      </c>
      <c r="E385" s="662" t="s">
        <v>1993</v>
      </c>
      <c r="F385" s="665">
        <v>1</v>
      </c>
      <c r="G385" s="665">
        <v>330</v>
      </c>
      <c r="H385" s="665">
        <v>1</v>
      </c>
      <c r="I385" s="665">
        <v>330</v>
      </c>
      <c r="J385" s="665"/>
      <c r="K385" s="665"/>
      <c r="L385" s="665"/>
      <c r="M385" s="665"/>
      <c r="N385" s="665"/>
      <c r="O385" s="665"/>
      <c r="P385" s="678"/>
      <c r="Q385" s="666"/>
    </row>
    <row r="386" spans="1:17" ht="14.4" customHeight="1" x14ac:dyDescent="0.3">
      <c r="A386" s="661" t="s">
        <v>2080</v>
      </c>
      <c r="B386" s="662" t="s">
        <v>1866</v>
      </c>
      <c r="C386" s="662" t="s">
        <v>1867</v>
      </c>
      <c r="D386" s="662" t="s">
        <v>2016</v>
      </c>
      <c r="E386" s="662" t="s">
        <v>968</v>
      </c>
      <c r="F386" s="665"/>
      <c r="G386" s="665"/>
      <c r="H386" s="665"/>
      <c r="I386" s="665"/>
      <c r="J386" s="665">
        <v>0.85000000000000009</v>
      </c>
      <c r="K386" s="665">
        <v>1617.27</v>
      </c>
      <c r="L386" s="665"/>
      <c r="M386" s="665">
        <v>1902.670588235294</v>
      </c>
      <c r="N386" s="665">
        <v>0.85000000000000009</v>
      </c>
      <c r="O386" s="665">
        <v>1708.2</v>
      </c>
      <c r="P386" s="678"/>
      <c r="Q386" s="666">
        <v>2009.6470588235293</v>
      </c>
    </row>
    <row r="387" spans="1:17" ht="14.4" customHeight="1" x14ac:dyDescent="0.3">
      <c r="A387" s="661" t="s">
        <v>2080</v>
      </c>
      <c r="B387" s="662" t="s">
        <v>1866</v>
      </c>
      <c r="C387" s="662" t="s">
        <v>1867</v>
      </c>
      <c r="D387" s="662" t="s">
        <v>2019</v>
      </c>
      <c r="E387" s="662" t="s">
        <v>986</v>
      </c>
      <c r="F387" s="665"/>
      <c r="G387" s="665"/>
      <c r="H387" s="665"/>
      <c r="I387" s="665"/>
      <c r="J387" s="665"/>
      <c r="K387" s="665"/>
      <c r="L387" s="665"/>
      <c r="M387" s="665"/>
      <c r="N387" s="665">
        <v>0.02</v>
      </c>
      <c r="O387" s="665">
        <v>177.08</v>
      </c>
      <c r="P387" s="678"/>
      <c r="Q387" s="666">
        <v>8854</v>
      </c>
    </row>
    <row r="388" spans="1:17" ht="14.4" customHeight="1" x14ac:dyDescent="0.3">
      <c r="A388" s="661" t="s">
        <v>2080</v>
      </c>
      <c r="B388" s="662" t="s">
        <v>1866</v>
      </c>
      <c r="C388" s="662" t="s">
        <v>1867</v>
      </c>
      <c r="D388" s="662" t="s">
        <v>2021</v>
      </c>
      <c r="E388" s="662" t="s">
        <v>986</v>
      </c>
      <c r="F388" s="665">
        <v>5.25</v>
      </c>
      <c r="G388" s="665">
        <v>11467.67</v>
      </c>
      <c r="H388" s="665">
        <v>1</v>
      </c>
      <c r="I388" s="665">
        <v>2184.3180952380953</v>
      </c>
      <c r="J388" s="665">
        <v>7.3000000000000007</v>
      </c>
      <c r="K388" s="665">
        <v>12926.839999999998</v>
      </c>
      <c r="L388" s="665">
        <v>1.127242063993819</v>
      </c>
      <c r="M388" s="665">
        <v>1770.7999999999995</v>
      </c>
      <c r="N388" s="665">
        <v>9.2500000000000018</v>
      </c>
      <c r="O388" s="665">
        <v>16580.11</v>
      </c>
      <c r="P388" s="678">
        <v>1.4458133169161653</v>
      </c>
      <c r="Q388" s="666">
        <v>1792.444324324324</v>
      </c>
    </row>
    <row r="389" spans="1:17" ht="14.4" customHeight="1" x14ac:dyDescent="0.3">
      <c r="A389" s="661" t="s">
        <v>2080</v>
      </c>
      <c r="B389" s="662" t="s">
        <v>1866</v>
      </c>
      <c r="C389" s="662" t="s">
        <v>1867</v>
      </c>
      <c r="D389" s="662" t="s">
        <v>2022</v>
      </c>
      <c r="E389" s="662" t="s">
        <v>972</v>
      </c>
      <c r="F389" s="665">
        <v>0.05</v>
      </c>
      <c r="G389" s="665">
        <v>47.24</v>
      </c>
      <c r="H389" s="665">
        <v>1</v>
      </c>
      <c r="I389" s="665">
        <v>944.8</v>
      </c>
      <c r="J389" s="665">
        <v>0.25</v>
      </c>
      <c r="K389" s="665">
        <v>225.95</v>
      </c>
      <c r="L389" s="665">
        <v>4.7830228619813715</v>
      </c>
      <c r="M389" s="665">
        <v>903.8</v>
      </c>
      <c r="N389" s="665">
        <v>0.2</v>
      </c>
      <c r="O389" s="665">
        <v>180.76</v>
      </c>
      <c r="P389" s="678">
        <v>3.8264182895850971</v>
      </c>
      <c r="Q389" s="666">
        <v>903.8</v>
      </c>
    </row>
    <row r="390" spans="1:17" ht="14.4" customHeight="1" x14ac:dyDescent="0.3">
      <c r="A390" s="661" t="s">
        <v>2080</v>
      </c>
      <c r="B390" s="662" t="s">
        <v>1866</v>
      </c>
      <c r="C390" s="662" t="s">
        <v>1870</v>
      </c>
      <c r="D390" s="662" t="s">
        <v>1875</v>
      </c>
      <c r="E390" s="662" t="s">
        <v>1876</v>
      </c>
      <c r="F390" s="665"/>
      <c r="G390" s="665"/>
      <c r="H390" s="665"/>
      <c r="I390" s="665"/>
      <c r="J390" s="665">
        <v>150</v>
      </c>
      <c r="K390" s="665">
        <v>798</v>
      </c>
      <c r="L390" s="665"/>
      <c r="M390" s="665">
        <v>5.32</v>
      </c>
      <c r="N390" s="665">
        <v>1620</v>
      </c>
      <c r="O390" s="665">
        <v>8991</v>
      </c>
      <c r="P390" s="678"/>
      <c r="Q390" s="666">
        <v>5.55</v>
      </c>
    </row>
    <row r="391" spans="1:17" ht="14.4" customHeight="1" x14ac:dyDescent="0.3">
      <c r="A391" s="661" t="s">
        <v>2080</v>
      </c>
      <c r="B391" s="662" t="s">
        <v>1866</v>
      </c>
      <c r="C391" s="662" t="s">
        <v>1870</v>
      </c>
      <c r="D391" s="662" t="s">
        <v>1875</v>
      </c>
      <c r="E391" s="662"/>
      <c r="F391" s="665">
        <v>180</v>
      </c>
      <c r="G391" s="665">
        <v>918</v>
      </c>
      <c r="H391" s="665">
        <v>1</v>
      </c>
      <c r="I391" s="665">
        <v>5.0999999999999996</v>
      </c>
      <c r="J391" s="665">
        <v>500</v>
      </c>
      <c r="K391" s="665">
        <v>2660</v>
      </c>
      <c r="L391" s="665">
        <v>2.89760348583878</v>
      </c>
      <c r="M391" s="665">
        <v>5.32</v>
      </c>
      <c r="N391" s="665">
        <v>330</v>
      </c>
      <c r="O391" s="665">
        <v>1732.5</v>
      </c>
      <c r="P391" s="678">
        <v>1.8872549019607843</v>
      </c>
      <c r="Q391" s="666">
        <v>5.25</v>
      </c>
    </row>
    <row r="392" spans="1:17" ht="14.4" customHeight="1" x14ac:dyDescent="0.3">
      <c r="A392" s="661" t="s">
        <v>2080</v>
      </c>
      <c r="B392" s="662" t="s">
        <v>1866</v>
      </c>
      <c r="C392" s="662" t="s">
        <v>1870</v>
      </c>
      <c r="D392" s="662" t="s">
        <v>1882</v>
      </c>
      <c r="E392" s="662" t="s">
        <v>1883</v>
      </c>
      <c r="F392" s="665"/>
      <c r="G392" s="665"/>
      <c r="H392" s="665"/>
      <c r="I392" s="665"/>
      <c r="J392" s="665"/>
      <c r="K392" s="665"/>
      <c r="L392" s="665"/>
      <c r="M392" s="665"/>
      <c r="N392" s="665">
        <v>811</v>
      </c>
      <c r="O392" s="665">
        <v>4963.32</v>
      </c>
      <c r="P392" s="678"/>
      <c r="Q392" s="666">
        <v>6.1199999999999992</v>
      </c>
    </row>
    <row r="393" spans="1:17" ht="14.4" customHeight="1" x14ac:dyDescent="0.3">
      <c r="A393" s="661" t="s">
        <v>2080</v>
      </c>
      <c r="B393" s="662" t="s">
        <v>1866</v>
      </c>
      <c r="C393" s="662" t="s">
        <v>1870</v>
      </c>
      <c r="D393" s="662" t="s">
        <v>1882</v>
      </c>
      <c r="E393" s="662"/>
      <c r="F393" s="665"/>
      <c r="G393" s="665"/>
      <c r="H393" s="665"/>
      <c r="I393" s="665"/>
      <c r="J393" s="665">
        <v>300</v>
      </c>
      <c r="K393" s="665">
        <v>1752</v>
      </c>
      <c r="L393" s="665"/>
      <c r="M393" s="665">
        <v>5.84</v>
      </c>
      <c r="N393" s="665">
        <v>2374</v>
      </c>
      <c r="O393" s="665">
        <v>14289.14</v>
      </c>
      <c r="P393" s="678"/>
      <c r="Q393" s="666">
        <v>6.0190143218197134</v>
      </c>
    </row>
    <row r="394" spans="1:17" ht="14.4" customHeight="1" x14ac:dyDescent="0.3">
      <c r="A394" s="661" t="s">
        <v>2080</v>
      </c>
      <c r="B394" s="662" t="s">
        <v>1866</v>
      </c>
      <c r="C394" s="662" t="s">
        <v>1870</v>
      </c>
      <c r="D394" s="662" t="s">
        <v>1889</v>
      </c>
      <c r="E394" s="662"/>
      <c r="F394" s="665">
        <v>120</v>
      </c>
      <c r="G394" s="665">
        <v>1130.4000000000001</v>
      </c>
      <c r="H394" s="665">
        <v>1</v>
      </c>
      <c r="I394" s="665">
        <v>9.42</v>
      </c>
      <c r="J394" s="665"/>
      <c r="K394" s="665"/>
      <c r="L394" s="665"/>
      <c r="M394" s="665"/>
      <c r="N394" s="665"/>
      <c r="O394" s="665"/>
      <c r="P394" s="678"/>
      <c r="Q394" s="666"/>
    </row>
    <row r="395" spans="1:17" ht="14.4" customHeight="1" x14ac:dyDescent="0.3">
      <c r="A395" s="661" t="s">
        <v>2080</v>
      </c>
      <c r="B395" s="662" t="s">
        <v>1866</v>
      </c>
      <c r="C395" s="662" t="s">
        <v>1870</v>
      </c>
      <c r="D395" s="662" t="s">
        <v>1897</v>
      </c>
      <c r="E395" s="662"/>
      <c r="F395" s="665"/>
      <c r="G395" s="665"/>
      <c r="H395" s="665"/>
      <c r="I395" s="665"/>
      <c r="J395" s="665">
        <v>540</v>
      </c>
      <c r="K395" s="665">
        <v>10767.6</v>
      </c>
      <c r="L395" s="665"/>
      <c r="M395" s="665">
        <v>19.940000000000001</v>
      </c>
      <c r="N395" s="665">
        <v>1260</v>
      </c>
      <c r="O395" s="665">
        <v>25716.3</v>
      </c>
      <c r="P395" s="678"/>
      <c r="Q395" s="666">
        <v>20.409761904761904</v>
      </c>
    </row>
    <row r="396" spans="1:17" ht="14.4" customHeight="1" x14ac:dyDescent="0.3">
      <c r="A396" s="661" t="s">
        <v>2080</v>
      </c>
      <c r="B396" s="662" t="s">
        <v>1866</v>
      </c>
      <c r="C396" s="662" t="s">
        <v>1870</v>
      </c>
      <c r="D396" s="662" t="s">
        <v>1897</v>
      </c>
      <c r="E396" s="662" t="s">
        <v>1898</v>
      </c>
      <c r="F396" s="665">
        <v>500</v>
      </c>
      <c r="G396" s="665">
        <v>9970</v>
      </c>
      <c r="H396" s="665">
        <v>1</v>
      </c>
      <c r="I396" s="665">
        <v>19.940000000000001</v>
      </c>
      <c r="J396" s="665"/>
      <c r="K396" s="665"/>
      <c r="L396" s="665"/>
      <c r="M396" s="665"/>
      <c r="N396" s="665">
        <v>540</v>
      </c>
      <c r="O396" s="665">
        <v>10837.8</v>
      </c>
      <c r="P396" s="678">
        <v>1.0870411233701103</v>
      </c>
      <c r="Q396" s="666">
        <v>20.07</v>
      </c>
    </row>
    <row r="397" spans="1:17" ht="14.4" customHeight="1" x14ac:dyDescent="0.3">
      <c r="A397" s="661" t="s">
        <v>2080</v>
      </c>
      <c r="B397" s="662" t="s">
        <v>1866</v>
      </c>
      <c r="C397" s="662" t="s">
        <v>1870</v>
      </c>
      <c r="D397" s="662" t="s">
        <v>1902</v>
      </c>
      <c r="E397" s="662" t="s">
        <v>1903</v>
      </c>
      <c r="F397" s="665"/>
      <c r="G397" s="665"/>
      <c r="H397" s="665"/>
      <c r="I397" s="665"/>
      <c r="J397" s="665">
        <v>1</v>
      </c>
      <c r="K397" s="665">
        <v>2193.58</v>
      </c>
      <c r="L397" s="665"/>
      <c r="M397" s="665">
        <v>2193.58</v>
      </c>
      <c r="N397" s="665">
        <v>3</v>
      </c>
      <c r="O397" s="665">
        <v>6492.24</v>
      </c>
      <c r="P397" s="678"/>
      <c r="Q397" s="666">
        <v>2164.08</v>
      </c>
    </row>
    <row r="398" spans="1:17" ht="14.4" customHeight="1" x14ac:dyDescent="0.3">
      <c r="A398" s="661" t="s">
        <v>2080</v>
      </c>
      <c r="B398" s="662" t="s">
        <v>1866</v>
      </c>
      <c r="C398" s="662" t="s">
        <v>1870</v>
      </c>
      <c r="D398" s="662" t="s">
        <v>1902</v>
      </c>
      <c r="E398" s="662"/>
      <c r="F398" s="665"/>
      <c r="G398" s="665"/>
      <c r="H398" s="665"/>
      <c r="I398" s="665"/>
      <c r="J398" s="665">
        <v>1</v>
      </c>
      <c r="K398" s="665">
        <v>2193.58</v>
      </c>
      <c r="L398" s="665"/>
      <c r="M398" s="665">
        <v>2193.58</v>
      </c>
      <c r="N398" s="665"/>
      <c r="O398" s="665"/>
      <c r="P398" s="678"/>
      <c r="Q398" s="666"/>
    </row>
    <row r="399" spans="1:17" ht="14.4" customHeight="1" x14ac:dyDescent="0.3">
      <c r="A399" s="661" t="s">
        <v>2080</v>
      </c>
      <c r="B399" s="662" t="s">
        <v>1866</v>
      </c>
      <c r="C399" s="662" t="s">
        <v>1870</v>
      </c>
      <c r="D399" s="662" t="s">
        <v>1906</v>
      </c>
      <c r="E399" s="662" t="s">
        <v>1907</v>
      </c>
      <c r="F399" s="665">
        <v>2330</v>
      </c>
      <c r="G399" s="665">
        <v>7968.6</v>
      </c>
      <c r="H399" s="665">
        <v>1</v>
      </c>
      <c r="I399" s="665">
        <v>3.4200000000000004</v>
      </c>
      <c r="J399" s="665">
        <v>629</v>
      </c>
      <c r="K399" s="665">
        <v>2151.1799999999998</v>
      </c>
      <c r="L399" s="665">
        <v>0.26995708154506437</v>
      </c>
      <c r="M399" s="665">
        <v>3.42</v>
      </c>
      <c r="N399" s="665">
        <v>3520</v>
      </c>
      <c r="O399" s="665">
        <v>14487</v>
      </c>
      <c r="P399" s="678">
        <v>1.8180106919659664</v>
      </c>
      <c r="Q399" s="666">
        <v>4.1156249999999996</v>
      </c>
    </row>
    <row r="400" spans="1:17" ht="14.4" customHeight="1" x14ac:dyDescent="0.3">
      <c r="A400" s="661" t="s">
        <v>2080</v>
      </c>
      <c r="B400" s="662" t="s">
        <v>1866</v>
      </c>
      <c r="C400" s="662" t="s">
        <v>1870</v>
      </c>
      <c r="D400" s="662" t="s">
        <v>1906</v>
      </c>
      <c r="E400" s="662"/>
      <c r="F400" s="665">
        <v>13176</v>
      </c>
      <c r="G400" s="665">
        <v>42953.760000000002</v>
      </c>
      <c r="H400" s="665">
        <v>1</v>
      </c>
      <c r="I400" s="665">
        <v>3.2600000000000002</v>
      </c>
      <c r="J400" s="665">
        <v>6125</v>
      </c>
      <c r="K400" s="665">
        <v>20947.5</v>
      </c>
      <c r="L400" s="665">
        <v>0.48767558416306278</v>
      </c>
      <c r="M400" s="665">
        <v>3.42</v>
      </c>
      <c r="N400" s="665">
        <v>7707</v>
      </c>
      <c r="O400" s="665">
        <v>30946.49</v>
      </c>
      <c r="P400" s="678">
        <v>0.72046056037934747</v>
      </c>
      <c r="Q400" s="666">
        <v>4.0153743350201117</v>
      </c>
    </row>
    <row r="401" spans="1:17" ht="14.4" customHeight="1" x14ac:dyDescent="0.3">
      <c r="A401" s="661" t="s">
        <v>2080</v>
      </c>
      <c r="B401" s="662" t="s">
        <v>1866</v>
      </c>
      <c r="C401" s="662" t="s">
        <v>1870</v>
      </c>
      <c r="D401" s="662" t="s">
        <v>2023</v>
      </c>
      <c r="E401" s="662" t="s">
        <v>2024</v>
      </c>
      <c r="F401" s="665">
        <v>887</v>
      </c>
      <c r="G401" s="665">
        <v>29758.85</v>
      </c>
      <c r="H401" s="665">
        <v>1</v>
      </c>
      <c r="I401" s="665">
        <v>33.549999999999997</v>
      </c>
      <c r="J401" s="665">
        <v>897</v>
      </c>
      <c r="K401" s="665">
        <v>30094.35</v>
      </c>
      <c r="L401" s="665">
        <v>1.0112739571589628</v>
      </c>
      <c r="M401" s="665">
        <v>33.549999999999997</v>
      </c>
      <c r="N401" s="665">
        <v>1332</v>
      </c>
      <c r="O401" s="665">
        <v>43982.64</v>
      </c>
      <c r="P401" s="678">
        <v>1.4779684026768507</v>
      </c>
      <c r="Q401" s="666">
        <v>33.019999999999996</v>
      </c>
    </row>
    <row r="402" spans="1:17" ht="14.4" customHeight="1" x14ac:dyDescent="0.3">
      <c r="A402" s="661" t="s">
        <v>2080</v>
      </c>
      <c r="B402" s="662" t="s">
        <v>1866</v>
      </c>
      <c r="C402" s="662" t="s">
        <v>1870</v>
      </c>
      <c r="D402" s="662" t="s">
        <v>2023</v>
      </c>
      <c r="E402" s="662"/>
      <c r="F402" s="665">
        <v>3581</v>
      </c>
      <c r="G402" s="665">
        <v>119247.3</v>
      </c>
      <c r="H402" s="665">
        <v>1</v>
      </c>
      <c r="I402" s="665">
        <v>33.300000000000004</v>
      </c>
      <c r="J402" s="665">
        <v>5565</v>
      </c>
      <c r="K402" s="665">
        <v>186705.74999999994</v>
      </c>
      <c r="L402" s="665">
        <v>1.5657021165259082</v>
      </c>
      <c r="M402" s="665">
        <v>33.54999999999999</v>
      </c>
      <c r="N402" s="665">
        <v>4296</v>
      </c>
      <c r="O402" s="665">
        <v>141820.80000000002</v>
      </c>
      <c r="P402" s="678">
        <v>1.1892998835193753</v>
      </c>
      <c r="Q402" s="666">
        <v>33.012290502793299</v>
      </c>
    </row>
    <row r="403" spans="1:17" ht="14.4" customHeight="1" x14ac:dyDescent="0.3">
      <c r="A403" s="661" t="s">
        <v>2080</v>
      </c>
      <c r="B403" s="662" t="s">
        <v>1866</v>
      </c>
      <c r="C403" s="662" t="s">
        <v>1870</v>
      </c>
      <c r="D403" s="662" t="s">
        <v>1914</v>
      </c>
      <c r="E403" s="662"/>
      <c r="F403" s="665">
        <v>164</v>
      </c>
      <c r="G403" s="665">
        <v>26013.68</v>
      </c>
      <c r="H403" s="665">
        <v>1</v>
      </c>
      <c r="I403" s="665">
        <v>158.62</v>
      </c>
      <c r="J403" s="665"/>
      <c r="K403" s="665"/>
      <c r="L403" s="665"/>
      <c r="M403" s="665"/>
      <c r="N403" s="665"/>
      <c r="O403" s="665"/>
      <c r="P403" s="678"/>
      <c r="Q403" s="666"/>
    </row>
    <row r="404" spans="1:17" ht="14.4" customHeight="1" x14ac:dyDescent="0.3">
      <c r="A404" s="661" t="s">
        <v>2080</v>
      </c>
      <c r="B404" s="662" t="s">
        <v>1866</v>
      </c>
      <c r="C404" s="662" t="s">
        <v>1870</v>
      </c>
      <c r="D404" s="662" t="s">
        <v>2027</v>
      </c>
      <c r="E404" s="662" t="s">
        <v>2028</v>
      </c>
      <c r="F404" s="665"/>
      <c r="G404" s="665"/>
      <c r="H404" s="665"/>
      <c r="I404" s="665"/>
      <c r="J404" s="665">
        <v>165</v>
      </c>
      <c r="K404" s="665">
        <v>10073.25</v>
      </c>
      <c r="L404" s="665"/>
      <c r="M404" s="665">
        <v>61.05</v>
      </c>
      <c r="N404" s="665"/>
      <c r="O404" s="665"/>
      <c r="P404" s="678"/>
      <c r="Q404" s="666"/>
    </row>
    <row r="405" spans="1:17" ht="14.4" customHeight="1" x14ac:dyDescent="0.3">
      <c r="A405" s="661" t="s">
        <v>2080</v>
      </c>
      <c r="B405" s="662" t="s">
        <v>1866</v>
      </c>
      <c r="C405" s="662" t="s">
        <v>2029</v>
      </c>
      <c r="D405" s="662" t="s">
        <v>2030</v>
      </c>
      <c r="E405" s="662" t="s">
        <v>2031</v>
      </c>
      <c r="F405" s="665">
        <v>7</v>
      </c>
      <c r="G405" s="665">
        <v>6190.24</v>
      </c>
      <c r="H405" s="665">
        <v>1</v>
      </c>
      <c r="I405" s="665">
        <v>884.31999999999994</v>
      </c>
      <c r="J405" s="665">
        <v>13</v>
      </c>
      <c r="K405" s="665">
        <v>11496.16</v>
      </c>
      <c r="L405" s="665">
        <v>1.8571428571428572</v>
      </c>
      <c r="M405" s="665">
        <v>884.31999999999994</v>
      </c>
      <c r="N405" s="665"/>
      <c r="O405" s="665"/>
      <c r="P405" s="678"/>
      <c r="Q405" s="666"/>
    </row>
    <row r="406" spans="1:17" ht="14.4" customHeight="1" x14ac:dyDescent="0.3">
      <c r="A406" s="661" t="s">
        <v>2080</v>
      </c>
      <c r="B406" s="662" t="s">
        <v>1866</v>
      </c>
      <c r="C406" s="662" t="s">
        <v>2029</v>
      </c>
      <c r="D406" s="662" t="s">
        <v>2030</v>
      </c>
      <c r="E406" s="662" t="s">
        <v>2032</v>
      </c>
      <c r="F406" s="665">
        <v>2</v>
      </c>
      <c r="G406" s="665">
        <v>1768.64</v>
      </c>
      <c r="H406" s="665">
        <v>1</v>
      </c>
      <c r="I406" s="665">
        <v>884.32</v>
      </c>
      <c r="J406" s="665"/>
      <c r="K406" s="665"/>
      <c r="L406" s="665"/>
      <c r="M406" s="665"/>
      <c r="N406" s="665"/>
      <c r="O406" s="665"/>
      <c r="P406" s="678"/>
      <c r="Q406" s="666"/>
    </row>
    <row r="407" spans="1:17" ht="14.4" customHeight="1" x14ac:dyDescent="0.3">
      <c r="A407" s="661" t="s">
        <v>2080</v>
      </c>
      <c r="B407" s="662" t="s">
        <v>1866</v>
      </c>
      <c r="C407" s="662" t="s">
        <v>1924</v>
      </c>
      <c r="D407" s="662" t="s">
        <v>1925</v>
      </c>
      <c r="E407" s="662" t="s">
        <v>1926</v>
      </c>
      <c r="F407" s="665">
        <v>1</v>
      </c>
      <c r="G407" s="665">
        <v>35</v>
      </c>
      <c r="H407" s="665">
        <v>1</v>
      </c>
      <c r="I407" s="665">
        <v>35</v>
      </c>
      <c r="J407" s="665"/>
      <c r="K407" s="665"/>
      <c r="L407" s="665"/>
      <c r="M407" s="665"/>
      <c r="N407" s="665"/>
      <c r="O407" s="665"/>
      <c r="P407" s="678"/>
      <c r="Q407" s="666"/>
    </row>
    <row r="408" spans="1:17" ht="14.4" customHeight="1" x14ac:dyDescent="0.3">
      <c r="A408" s="661" t="s">
        <v>2080</v>
      </c>
      <c r="B408" s="662" t="s">
        <v>1866</v>
      </c>
      <c r="C408" s="662" t="s">
        <v>1924</v>
      </c>
      <c r="D408" s="662" t="s">
        <v>1929</v>
      </c>
      <c r="E408" s="662" t="s">
        <v>1930</v>
      </c>
      <c r="F408" s="665">
        <v>1</v>
      </c>
      <c r="G408" s="665">
        <v>164</v>
      </c>
      <c r="H408" s="665">
        <v>1</v>
      </c>
      <c r="I408" s="665">
        <v>164</v>
      </c>
      <c r="J408" s="665"/>
      <c r="K408" s="665"/>
      <c r="L408" s="665"/>
      <c r="M408" s="665"/>
      <c r="N408" s="665"/>
      <c r="O408" s="665"/>
      <c r="P408" s="678"/>
      <c r="Q408" s="666"/>
    </row>
    <row r="409" spans="1:17" ht="14.4" customHeight="1" x14ac:dyDescent="0.3">
      <c r="A409" s="661" t="s">
        <v>2080</v>
      </c>
      <c r="B409" s="662" t="s">
        <v>1866</v>
      </c>
      <c r="C409" s="662" t="s">
        <v>1924</v>
      </c>
      <c r="D409" s="662" t="s">
        <v>1948</v>
      </c>
      <c r="E409" s="662" t="s">
        <v>1949</v>
      </c>
      <c r="F409" s="665">
        <v>1</v>
      </c>
      <c r="G409" s="665">
        <v>1846</v>
      </c>
      <c r="H409" s="665">
        <v>1</v>
      </c>
      <c r="I409" s="665">
        <v>1846</v>
      </c>
      <c r="J409" s="665"/>
      <c r="K409" s="665"/>
      <c r="L409" s="665"/>
      <c r="M409" s="665"/>
      <c r="N409" s="665"/>
      <c r="O409" s="665"/>
      <c r="P409" s="678"/>
      <c r="Q409" s="666"/>
    </row>
    <row r="410" spans="1:17" ht="14.4" customHeight="1" x14ac:dyDescent="0.3">
      <c r="A410" s="661" t="s">
        <v>2080</v>
      </c>
      <c r="B410" s="662" t="s">
        <v>1866</v>
      </c>
      <c r="C410" s="662" t="s">
        <v>1924</v>
      </c>
      <c r="D410" s="662" t="s">
        <v>1952</v>
      </c>
      <c r="E410" s="662" t="s">
        <v>1953</v>
      </c>
      <c r="F410" s="665"/>
      <c r="G410" s="665"/>
      <c r="H410" s="665"/>
      <c r="I410" s="665"/>
      <c r="J410" s="665"/>
      <c r="K410" s="665"/>
      <c r="L410" s="665"/>
      <c r="M410" s="665"/>
      <c r="N410" s="665">
        <v>3</v>
      </c>
      <c r="O410" s="665">
        <v>3639</v>
      </c>
      <c r="P410" s="678"/>
      <c r="Q410" s="666">
        <v>1213</v>
      </c>
    </row>
    <row r="411" spans="1:17" ht="14.4" customHeight="1" x14ac:dyDescent="0.3">
      <c r="A411" s="661" t="s">
        <v>2080</v>
      </c>
      <c r="B411" s="662" t="s">
        <v>1866</v>
      </c>
      <c r="C411" s="662" t="s">
        <v>1924</v>
      </c>
      <c r="D411" s="662" t="s">
        <v>1956</v>
      </c>
      <c r="E411" s="662" t="s">
        <v>1957</v>
      </c>
      <c r="F411" s="665"/>
      <c r="G411" s="665"/>
      <c r="H411" s="665"/>
      <c r="I411" s="665"/>
      <c r="J411" s="665">
        <v>2</v>
      </c>
      <c r="K411" s="665">
        <v>1316</v>
      </c>
      <c r="L411" s="665"/>
      <c r="M411" s="665">
        <v>658</v>
      </c>
      <c r="N411" s="665">
        <v>3</v>
      </c>
      <c r="O411" s="665">
        <v>2043</v>
      </c>
      <c r="P411" s="678"/>
      <c r="Q411" s="666">
        <v>681</v>
      </c>
    </row>
    <row r="412" spans="1:17" ht="14.4" customHeight="1" x14ac:dyDescent="0.3">
      <c r="A412" s="661" t="s">
        <v>2080</v>
      </c>
      <c r="B412" s="662" t="s">
        <v>1866</v>
      </c>
      <c r="C412" s="662" t="s">
        <v>1924</v>
      </c>
      <c r="D412" s="662" t="s">
        <v>1962</v>
      </c>
      <c r="E412" s="662" t="s">
        <v>1963</v>
      </c>
      <c r="F412" s="665">
        <v>35</v>
      </c>
      <c r="G412" s="665">
        <v>61558</v>
      </c>
      <c r="H412" s="665">
        <v>1</v>
      </c>
      <c r="I412" s="665">
        <v>1758.8</v>
      </c>
      <c r="J412" s="665">
        <v>20</v>
      </c>
      <c r="K412" s="665">
        <v>35240</v>
      </c>
      <c r="L412" s="665">
        <v>0.5724682413333767</v>
      </c>
      <c r="M412" s="665">
        <v>1762</v>
      </c>
      <c r="N412" s="665">
        <v>47</v>
      </c>
      <c r="O412" s="665">
        <v>85775</v>
      </c>
      <c r="P412" s="678">
        <v>1.3934013450729394</v>
      </c>
      <c r="Q412" s="666">
        <v>1825</v>
      </c>
    </row>
    <row r="413" spans="1:17" ht="14.4" customHeight="1" x14ac:dyDescent="0.3">
      <c r="A413" s="661" t="s">
        <v>2080</v>
      </c>
      <c r="B413" s="662" t="s">
        <v>1866</v>
      </c>
      <c r="C413" s="662" t="s">
        <v>1924</v>
      </c>
      <c r="D413" s="662" t="s">
        <v>1964</v>
      </c>
      <c r="E413" s="662" t="s">
        <v>1965</v>
      </c>
      <c r="F413" s="665">
        <v>1</v>
      </c>
      <c r="G413" s="665">
        <v>412</v>
      </c>
      <c r="H413" s="665">
        <v>1</v>
      </c>
      <c r="I413" s="665">
        <v>412</v>
      </c>
      <c r="J413" s="665">
        <v>1</v>
      </c>
      <c r="K413" s="665">
        <v>413</v>
      </c>
      <c r="L413" s="665">
        <v>1.0024271844660195</v>
      </c>
      <c r="M413" s="665">
        <v>413</v>
      </c>
      <c r="N413" s="665">
        <v>4</v>
      </c>
      <c r="O413" s="665">
        <v>1716</v>
      </c>
      <c r="P413" s="678">
        <v>4.1650485436893208</v>
      </c>
      <c r="Q413" s="666">
        <v>429</v>
      </c>
    </row>
    <row r="414" spans="1:17" ht="14.4" customHeight="1" x14ac:dyDescent="0.3">
      <c r="A414" s="661" t="s">
        <v>2080</v>
      </c>
      <c r="B414" s="662" t="s">
        <v>1866</v>
      </c>
      <c r="C414" s="662" t="s">
        <v>1924</v>
      </c>
      <c r="D414" s="662" t="s">
        <v>2035</v>
      </c>
      <c r="E414" s="662" t="s">
        <v>2036</v>
      </c>
      <c r="F414" s="665">
        <v>10</v>
      </c>
      <c r="G414" s="665">
        <v>143344</v>
      </c>
      <c r="H414" s="665">
        <v>1</v>
      </c>
      <c r="I414" s="665">
        <v>14334.4</v>
      </c>
      <c r="J414" s="665">
        <v>18</v>
      </c>
      <c r="K414" s="665">
        <v>258120</v>
      </c>
      <c r="L414" s="665">
        <v>1.8007032034825314</v>
      </c>
      <c r="M414" s="665">
        <v>14340</v>
      </c>
      <c r="N414" s="665">
        <v>22</v>
      </c>
      <c r="O414" s="665">
        <v>319132</v>
      </c>
      <c r="P414" s="678">
        <v>2.2263366447148121</v>
      </c>
      <c r="Q414" s="666">
        <v>14506</v>
      </c>
    </row>
    <row r="415" spans="1:17" ht="14.4" customHeight="1" x14ac:dyDescent="0.3">
      <c r="A415" s="661" t="s">
        <v>2080</v>
      </c>
      <c r="B415" s="662" t="s">
        <v>1866</v>
      </c>
      <c r="C415" s="662" t="s">
        <v>1924</v>
      </c>
      <c r="D415" s="662" t="s">
        <v>1976</v>
      </c>
      <c r="E415" s="662" t="s">
        <v>1977</v>
      </c>
      <c r="F415" s="665"/>
      <c r="G415" s="665"/>
      <c r="H415" s="665"/>
      <c r="I415" s="665"/>
      <c r="J415" s="665"/>
      <c r="K415" s="665"/>
      <c r="L415" s="665"/>
      <c r="M415" s="665"/>
      <c r="N415" s="665">
        <v>1</v>
      </c>
      <c r="O415" s="665">
        <v>609</v>
      </c>
      <c r="P415" s="678"/>
      <c r="Q415" s="666">
        <v>609</v>
      </c>
    </row>
    <row r="416" spans="1:17" ht="14.4" customHeight="1" x14ac:dyDescent="0.3">
      <c r="A416" s="661" t="s">
        <v>2080</v>
      </c>
      <c r="B416" s="662" t="s">
        <v>1866</v>
      </c>
      <c r="C416" s="662" t="s">
        <v>1924</v>
      </c>
      <c r="D416" s="662" t="s">
        <v>1984</v>
      </c>
      <c r="E416" s="662" t="s">
        <v>1985</v>
      </c>
      <c r="F416" s="665">
        <v>21</v>
      </c>
      <c r="G416" s="665">
        <v>27108</v>
      </c>
      <c r="H416" s="665">
        <v>1</v>
      </c>
      <c r="I416" s="665">
        <v>1290.8571428571429</v>
      </c>
      <c r="J416" s="665">
        <v>10</v>
      </c>
      <c r="K416" s="665">
        <v>12940</v>
      </c>
      <c r="L416" s="665">
        <v>0.47734985981997935</v>
      </c>
      <c r="M416" s="665">
        <v>1294</v>
      </c>
      <c r="N416" s="665">
        <v>16</v>
      </c>
      <c r="O416" s="665">
        <v>21472</v>
      </c>
      <c r="P416" s="678">
        <v>0.792090895676553</v>
      </c>
      <c r="Q416" s="666">
        <v>1342</v>
      </c>
    </row>
    <row r="417" spans="1:17" ht="14.4" customHeight="1" x14ac:dyDescent="0.3">
      <c r="A417" s="661" t="s">
        <v>2080</v>
      </c>
      <c r="B417" s="662" t="s">
        <v>1866</v>
      </c>
      <c r="C417" s="662" t="s">
        <v>1924</v>
      </c>
      <c r="D417" s="662" t="s">
        <v>1986</v>
      </c>
      <c r="E417" s="662" t="s">
        <v>1987</v>
      </c>
      <c r="F417" s="665">
        <v>1</v>
      </c>
      <c r="G417" s="665">
        <v>489</v>
      </c>
      <c r="H417" s="665">
        <v>1</v>
      </c>
      <c r="I417" s="665">
        <v>489</v>
      </c>
      <c r="J417" s="665">
        <v>4</v>
      </c>
      <c r="K417" s="665">
        <v>1960</v>
      </c>
      <c r="L417" s="665">
        <v>4.0081799591002047</v>
      </c>
      <c r="M417" s="665">
        <v>490</v>
      </c>
      <c r="N417" s="665">
        <v>10</v>
      </c>
      <c r="O417" s="665">
        <v>5090</v>
      </c>
      <c r="P417" s="678">
        <v>10.408997955010225</v>
      </c>
      <c r="Q417" s="666">
        <v>509</v>
      </c>
    </row>
    <row r="418" spans="1:17" ht="14.4" customHeight="1" x14ac:dyDescent="0.3">
      <c r="A418" s="661" t="s">
        <v>2080</v>
      </c>
      <c r="B418" s="662" t="s">
        <v>1866</v>
      </c>
      <c r="C418" s="662" t="s">
        <v>1924</v>
      </c>
      <c r="D418" s="662" t="s">
        <v>1988</v>
      </c>
      <c r="E418" s="662" t="s">
        <v>1989</v>
      </c>
      <c r="F418" s="665">
        <v>1</v>
      </c>
      <c r="G418" s="665">
        <v>2253</v>
      </c>
      <c r="H418" s="665">
        <v>1</v>
      </c>
      <c r="I418" s="665">
        <v>2253</v>
      </c>
      <c r="J418" s="665">
        <v>1</v>
      </c>
      <c r="K418" s="665">
        <v>2258</v>
      </c>
      <c r="L418" s="665">
        <v>1.0022192632046161</v>
      </c>
      <c r="M418" s="665">
        <v>2258</v>
      </c>
      <c r="N418" s="665">
        <v>3</v>
      </c>
      <c r="O418" s="665">
        <v>6987</v>
      </c>
      <c r="P418" s="678">
        <v>3.1011984021304926</v>
      </c>
      <c r="Q418" s="666">
        <v>2329</v>
      </c>
    </row>
    <row r="419" spans="1:17" ht="14.4" customHeight="1" x14ac:dyDescent="0.3">
      <c r="A419" s="661" t="s">
        <v>2080</v>
      </c>
      <c r="B419" s="662" t="s">
        <v>1866</v>
      </c>
      <c r="C419" s="662" t="s">
        <v>1924</v>
      </c>
      <c r="D419" s="662" t="s">
        <v>1990</v>
      </c>
      <c r="E419" s="662" t="s">
        <v>1991</v>
      </c>
      <c r="F419" s="665"/>
      <c r="G419" s="665"/>
      <c r="H419" s="665"/>
      <c r="I419" s="665"/>
      <c r="J419" s="665"/>
      <c r="K419" s="665"/>
      <c r="L419" s="665"/>
      <c r="M419" s="665"/>
      <c r="N419" s="665">
        <v>2</v>
      </c>
      <c r="O419" s="665">
        <v>5290</v>
      </c>
      <c r="P419" s="678"/>
      <c r="Q419" s="666">
        <v>2645</v>
      </c>
    </row>
    <row r="420" spans="1:17" ht="14.4" customHeight="1" x14ac:dyDescent="0.3">
      <c r="A420" s="661" t="s">
        <v>2080</v>
      </c>
      <c r="B420" s="662" t="s">
        <v>1866</v>
      </c>
      <c r="C420" s="662" t="s">
        <v>1924</v>
      </c>
      <c r="D420" s="662" t="s">
        <v>2008</v>
      </c>
      <c r="E420" s="662" t="s">
        <v>2009</v>
      </c>
      <c r="F420" s="665"/>
      <c r="G420" s="665"/>
      <c r="H420" s="665"/>
      <c r="I420" s="665"/>
      <c r="J420" s="665"/>
      <c r="K420" s="665"/>
      <c r="L420" s="665"/>
      <c r="M420" s="665"/>
      <c r="N420" s="665">
        <v>1</v>
      </c>
      <c r="O420" s="665">
        <v>718</v>
      </c>
      <c r="P420" s="678"/>
      <c r="Q420" s="666">
        <v>718</v>
      </c>
    </row>
    <row r="421" spans="1:17" ht="14.4" customHeight="1" x14ac:dyDescent="0.3">
      <c r="A421" s="661" t="s">
        <v>2081</v>
      </c>
      <c r="B421" s="662" t="s">
        <v>1866</v>
      </c>
      <c r="C421" s="662" t="s">
        <v>1870</v>
      </c>
      <c r="D421" s="662" t="s">
        <v>1873</v>
      </c>
      <c r="E421" s="662"/>
      <c r="F421" s="665"/>
      <c r="G421" s="665"/>
      <c r="H421" s="665"/>
      <c r="I421" s="665"/>
      <c r="J421" s="665">
        <v>200</v>
      </c>
      <c r="K421" s="665">
        <v>422</v>
      </c>
      <c r="L421" s="665"/>
      <c r="M421" s="665">
        <v>2.11</v>
      </c>
      <c r="N421" s="665"/>
      <c r="O421" s="665"/>
      <c r="P421" s="678"/>
      <c r="Q421" s="666"/>
    </row>
    <row r="422" spans="1:17" ht="14.4" customHeight="1" x14ac:dyDescent="0.3">
      <c r="A422" s="661" t="s">
        <v>2081</v>
      </c>
      <c r="B422" s="662" t="s">
        <v>1866</v>
      </c>
      <c r="C422" s="662" t="s">
        <v>1870</v>
      </c>
      <c r="D422" s="662" t="s">
        <v>1875</v>
      </c>
      <c r="E422" s="662"/>
      <c r="F422" s="665"/>
      <c r="G422" s="665"/>
      <c r="H422" s="665"/>
      <c r="I422" s="665"/>
      <c r="J422" s="665">
        <v>180</v>
      </c>
      <c r="K422" s="665">
        <v>957.6</v>
      </c>
      <c r="L422" s="665"/>
      <c r="M422" s="665">
        <v>5.32</v>
      </c>
      <c r="N422" s="665"/>
      <c r="O422" s="665"/>
      <c r="P422" s="678"/>
      <c r="Q422" s="666"/>
    </row>
    <row r="423" spans="1:17" ht="14.4" customHeight="1" x14ac:dyDescent="0.3">
      <c r="A423" s="661" t="s">
        <v>2081</v>
      </c>
      <c r="B423" s="662" t="s">
        <v>1866</v>
      </c>
      <c r="C423" s="662" t="s">
        <v>1870</v>
      </c>
      <c r="D423" s="662" t="s">
        <v>1902</v>
      </c>
      <c r="E423" s="662"/>
      <c r="F423" s="665"/>
      <c r="G423" s="665"/>
      <c r="H423" s="665"/>
      <c r="I423" s="665"/>
      <c r="J423" s="665">
        <v>1</v>
      </c>
      <c r="K423" s="665">
        <v>2193.58</v>
      </c>
      <c r="L423" s="665"/>
      <c r="M423" s="665">
        <v>2193.58</v>
      </c>
      <c r="N423" s="665"/>
      <c r="O423" s="665"/>
      <c r="P423" s="678"/>
      <c r="Q423" s="666"/>
    </row>
    <row r="424" spans="1:17" ht="14.4" customHeight="1" x14ac:dyDescent="0.3">
      <c r="A424" s="661" t="s">
        <v>2081</v>
      </c>
      <c r="B424" s="662" t="s">
        <v>1866</v>
      </c>
      <c r="C424" s="662" t="s">
        <v>1870</v>
      </c>
      <c r="D424" s="662" t="s">
        <v>1906</v>
      </c>
      <c r="E424" s="662"/>
      <c r="F424" s="665"/>
      <c r="G424" s="665"/>
      <c r="H424" s="665"/>
      <c r="I424" s="665"/>
      <c r="J424" s="665"/>
      <c r="K424" s="665"/>
      <c r="L424" s="665"/>
      <c r="M424" s="665"/>
      <c r="N424" s="665">
        <v>533</v>
      </c>
      <c r="O424" s="665">
        <v>2211.9499999999998</v>
      </c>
      <c r="P424" s="678"/>
      <c r="Q424" s="666">
        <v>4.1499999999999995</v>
      </c>
    </row>
    <row r="425" spans="1:17" ht="14.4" customHeight="1" x14ac:dyDescent="0.3">
      <c r="A425" s="661" t="s">
        <v>2081</v>
      </c>
      <c r="B425" s="662" t="s">
        <v>1866</v>
      </c>
      <c r="C425" s="662" t="s">
        <v>1924</v>
      </c>
      <c r="D425" s="662" t="s">
        <v>1925</v>
      </c>
      <c r="E425" s="662" t="s">
        <v>1926</v>
      </c>
      <c r="F425" s="665">
        <v>1</v>
      </c>
      <c r="G425" s="665">
        <v>35</v>
      </c>
      <c r="H425" s="665">
        <v>1</v>
      </c>
      <c r="I425" s="665">
        <v>35</v>
      </c>
      <c r="J425" s="665"/>
      <c r="K425" s="665"/>
      <c r="L425" s="665"/>
      <c r="M425" s="665"/>
      <c r="N425" s="665"/>
      <c r="O425" s="665"/>
      <c r="P425" s="678"/>
      <c r="Q425" s="666"/>
    </row>
    <row r="426" spans="1:17" ht="14.4" customHeight="1" x14ac:dyDescent="0.3">
      <c r="A426" s="661" t="s">
        <v>2081</v>
      </c>
      <c r="B426" s="662" t="s">
        <v>1866</v>
      </c>
      <c r="C426" s="662" t="s">
        <v>1924</v>
      </c>
      <c r="D426" s="662" t="s">
        <v>1929</v>
      </c>
      <c r="E426" s="662" t="s">
        <v>1930</v>
      </c>
      <c r="F426" s="665">
        <v>1</v>
      </c>
      <c r="G426" s="665">
        <v>164</v>
      </c>
      <c r="H426" s="665">
        <v>1</v>
      </c>
      <c r="I426" s="665">
        <v>164</v>
      </c>
      <c r="J426" s="665">
        <v>1</v>
      </c>
      <c r="K426" s="665">
        <v>165</v>
      </c>
      <c r="L426" s="665">
        <v>1.0060975609756098</v>
      </c>
      <c r="M426" s="665">
        <v>165</v>
      </c>
      <c r="N426" s="665"/>
      <c r="O426" s="665"/>
      <c r="P426" s="678"/>
      <c r="Q426" s="666"/>
    </row>
    <row r="427" spans="1:17" ht="14.4" customHeight="1" x14ac:dyDescent="0.3">
      <c r="A427" s="661" t="s">
        <v>2081</v>
      </c>
      <c r="B427" s="662" t="s">
        <v>1866</v>
      </c>
      <c r="C427" s="662" t="s">
        <v>1924</v>
      </c>
      <c r="D427" s="662" t="s">
        <v>1956</v>
      </c>
      <c r="E427" s="662" t="s">
        <v>1957</v>
      </c>
      <c r="F427" s="665"/>
      <c r="G427" s="665"/>
      <c r="H427" s="665"/>
      <c r="I427" s="665"/>
      <c r="J427" s="665">
        <v>1</v>
      </c>
      <c r="K427" s="665">
        <v>658</v>
      </c>
      <c r="L427" s="665"/>
      <c r="M427" s="665">
        <v>658</v>
      </c>
      <c r="N427" s="665"/>
      <c r="O427" s="665"/>
      <c r="P427" s="678"/>
      <c r="Q427" s="666"/>
    </row>
    <row r="428" spans="1:17" ht="14.4" customHeight="1" x14ac:dyDescent="0.3">
      <c r="A428" s="661" t="s">
        <v>2081</v>
      </c>
      <c r="B428" s="662" t="s">
        <v>1866</v>
      </c>
      <c r="C428" s="662" t="s">
        <v>1924</v>
      </c>
      <c r="D428" s="662" t="s">
        <v>1962</v>
      </c>
      <c r="E428" s="662" t="s">
        <v>1963</v>
      </c>
      <c r="F428" s="665"/>
      <c r="G428" s="665"/>
      <c r="H428" s="665"/>
      <c r="I428" s="665"/>
      <c r="J428" s="665"/>
      <c r="K428" s="665"/>
      <c r="L428" s="665"/>
      <c r="M428" s="665"/>
      <c r="N428" s="665">
        <v>2</v>
      </c>
      <c r="O428" s="665">
        <v>3650</v>
      </c>
      <c r="P428" s="678"/>
      <c r="Q428" s="666">
        <v>1825</v>
      </c>
    </row>
    <row r="429" spans="1:17" ht="14.4" customHeight="1" x14ac:dyDescent="0.3">
      <c r="A429" s="661" t="s">
        <v>2081</v>
      </c>
      <c r="B429" s="662" t="s">
        <v>1866</v>
      </c>
      <c r="C429" s="662" t="s">
        <v>1924</v>
      </c>
      <c r="D429" s="662" t="s">
        <v>1972</v>
      </c>
      <c r="E429" s="662" t="s">
        <v>1973</v>
      </c>
      <c r="F429" s="665">
        <v>1</v>
      </c>
      <c r="G429" s="665">
        <v>0</v>
      </c>
      <c r="H429" s="665"/>
      <c r="I429" s="665">
        <v>0</v>
      </c>
      <c r="J429" s="665"/>
      <c r="K429" s="665"/>
      <c r="L429" s="665"/>
      <c r="M429" s="665"/>
      <c r="N429" s="665"/>
      <c r="O429" s="665"/>
      <c r="P429" s="678"/>
      <c r="Q429" s="666"/>
    </row>
    <row r="430" spans="1:17" ht="14.4" customHeight="1" x14ac:dyDescent="0.3">
      <c r="A430" s="661" t="s">
        <v>2081</v>
      </c>
      <c r="B430" s="662" t="s">
        <v>1866</v>
      </c>
      <c r="C430" s="662" t="s">
        <v>1924</v>
      </c>
      <c r="D430" s="662" t="s">
        <v>1980</v>
      </c>
      <c r="E430" s="662" t="s">
        <v>1981</v>
      </c>
      <c r="F430" s="665"/>
      <c r="G430" s="665"/>
      <c r="H430" s="665"/>
      <c r="I430" s="665"/>
      <c r="J430" s="665">
        <v>1</v>
      </c>
      <c r="K430" s="665">
        <v>421</v>
      </c>
      <c r="L430" s="665"/>
      <c r="M430" s="665">
        <v>421</v>
      </c>
      <c r="N430" s="665"/>
      <c r="O430" s="665"/>
      <c r="P430" s="678"/>
      <c r="Q430" s="666"/>
    </row>
    <row r="431" spans="1:17" ht="14.4" customHeight="1" x14ac:dyDescent="0.3">
      <c r="A431" s="661" t="s">
        <v>2081</v>
      </c>
      <c r="B431" s="662" t="s">
        <v>1866</v>
      </c>
      <c r="C431" s="662" t="s">
        <v>1924</v>
      </c>
      <c r="D431" s="662" t="s">
        <v>1984</v>
      </c>
      <c r="E431" s="662" t="s">
        <v>1985</v>
      </c>
      <c r="F431" s="665"/>
      <c r="G431" s="665"/>
      <c r="H431" s="665"/>
      <c r="I431" s="665"/>
      <c r="J431" s="665"/>
      <c r="K431" s="665"/>
      <c r="L431" s="665"/>
      <c r="M431" s="665"/>
      <c r="N431" s="665">
        <v>1</v>
      </c>
      <c r="O431" s="665">
        <v>1342</v>
      </c>
      <c r="P431" s="678"/>
      <c r="Q431" s="666">
        <v>1342</v>
      </c>
    </row>
    <row r="432" spans="1:17" ht="14.4" customHeight="1" x14ac:dyDescent="0.3">
      <c r="A432" s="661" t="s">
        <v>2081</v>
      </c>
      <c r="B432" s="662" t="s">
        <v>1866</v>
      </c>
      <c r="C432" s="662" t="s">
        <v>1924</v>
      </c>
      <c r="D432" s="662" t="s">
        <v>1986</v>
      </c>
      <c r="E432" s="662" t="s">
        <v>1987</v>
      </c>
      <c r="F432" s="665"/>
      <c r="G432" s="665"/>
      <c r="H432" s="665"/>
      <c r="I432" s="665"/>
      <c r="J432" s="665">
        <v>1</v>
      </c>
      <c r="K432" s="665">
        <v>490</v>
      </c>
      <c r="L432" s="665"/>
      <c r="M432" s="665">
        <v>490</v>
      </c>
      <c r="N432" s="665"/>
      <c r="O432" s="665"/>
      <c r="P432" s="678"/>
      <c r="Q432" s="666"/>
    </row>
    <row r="433" spans="1:17" ht="14.4" customHeight="1" x14ac:dyDescent="0.3">
      <c r="A433" s="661" t="s">
        <v>2082</v>
      </c>
      <c r="B433" s="662" t="s">
        <v>1866</v>
      </c>
      <c r="C433" s="662" t="s">
        <v>1867</v>
      </c>
      <c r="D433" s="662" t="s">
        <v>2021</v>
      </c>
      <c r="E433" s="662" t="s">
        <v>986</v>
      </c>
      <c r="F433" s="665">
        <v>0.45</v>
      </c>
      <c r="G433" s="665">
        <v>982.94</v>
      </c>
      <c r="H433" s="665">
        <v>1</v>
      </c>
      <c r="I433" s="665">
        <v>2184.3111111111111</v>
      </c>
      <c r="J433" s="665"/>
      <c r="K433" s="665"/>
      <c r="L433" s="665"/>
      <c r="M433" s="665"/>
      <c r="N433" s="665"/>
      <c r="O433" s="665"/>
      <c r="P433" s="678"/>
      <c r="Q433" s="666"/>
    </row>
    <row r="434" spans="1:17" ht="14.4" customHeight="1" x14ac:dyDescent="0.3">
      <c r="A434" s="661" t="s">
        <v>2082</v>
      </c>
      <c r="B434" s="662" t="s">
        <v>1866</v>
      </c>
      <c r="C434" s="662" t="s">
        <v>1870</v>
      </c>
      <c r="D434" s="662" t="s">
        <v>1875</v>
      </c>
      <c r="E434" s="662"/>
      <c r="F434" s="665">
        <v>150</v>
      </c>
      <c r="G434" s="665">
        <v>765</v>
      </c>
      <c r="H434" s="665">
        <v>1</v>
      </c>
      <c r="I434" s="665">
        <v>5.0999999999999996</v>
      </c>
      <c r="J434" s="665"/>
      <c r="K434" s="665"/>
      <c r="L434" s="665"/>
      <c r="M434" s="665"/>
      <c r="N434" s="665">
        <v>180</v>
      </c>
      <c r="O434" s="665">
        <v>945</v>
      </c>
      <c r="P434" s="678">
        <v>1.2352941176470589</v>
      </c>
      <c r="Q434" s="666">
        <v>5.25</v>
      </c>
    </row>
    <row r="435" spans="1:17" ht="14.4" customHeight="1" x14ac:dyDescent="0.3">
      <c r="A435" s="661" t="s">
        <v>2082</v>
      </c>
      <c r="B435" s="662" t="s">
        <v>1866</v>
      </c>
      <c r="C435" s="662" t="s">
        <v>1870</v>
      </c>
      <c r="D435" s="662" t="s">
        <v>1882</v>
      </c>
      <c r="E435" s="662"/>
      <c r="F435" s="665"/>
      <c r="G435" s="665"/>
      <c r="H435" s="665"/>
      <c r="I435" s="665"/>
      <c r="J435" s="665">
        <v>280</v>
      </c>
      <c r="K435" s="665">
        <v>1635.2</v>
      </c>
      <c r="L435" s="665"/>
      <c r="M435" s="665">
        <v>5.84</v>
      </c>
      <c r="N435" s="665"/>
      <c r="O435" s="665"/>
      <c r="P435" s="678"/>
      <c r="Q435" s="666"/>
    </row>
    <row r="436" spans="1:17" ht="14.4" customHeight="1" x14ac:dyDescent="0.3">
      <c r="A436" s="661" t="s">
        <v>2082</v>
      </c>
      <c r="B436" s="662" t="s">
        <v>1866</v>
      </c>
      <c r="C436" s="662" t="s">
        <v>1870</v>
      </c>
      <c r="D436" s="662" t="s">
        <v>1887</v>
      </c>
      <c r="E436" s="662"/>
      <c r="F436" s="665"/>
      <c r="G436" s="665"/>
      <c r="H436" s="665"/>
      <c r="I436" s="665"/>
      <c r="J436" s="665"/>
      <c r="K436" s="665"/>
      <c r="L436" s="665"/>
      <c r="M436" s="665"/>
      <c r="N436" s="665">
        <v>120</v>
      </c>
      <c r="O436" s="665">
        <v>1096.8</v>
      </c>
      <c r="P436" s="678"/>
      <c r="Q436" s="666">
        <v>9.1399999999999988</v>
      </c>
    </row>
    <row r="437" spans="1:17" ht="14.4" customHeight="1" x14ac:dyDescent="0.3">
      <c r="A437" s="661" t="s">
        <v>2082</v>
      </c>
      <c r="B437" s="662" t="s">
        <v>1866</v>
      </c>
      <c r="C437" s="662" t="s">
        <v>1870</v>
      </c>
      <c r="D437" s="662" t="s">
        <v>1902</v>
      </c>
      <c r="E437" s="662"/>
      <c r="F437" s="665"/>
      <c r="G437" s="665"/>
      <c r="H437" s="665"/>
      <c r="I437" s="665"/>
      <c r="J437" s="665"/>
      <c r="K437" s="665"/>
      <c r="L437" s="665"/>
      <c r="M437" s="665"/>
      <c r="N437" s="665">
        <v>1</v>
      </c>
      <c r="O437" s="665">
        <v>2163.7399999999998</v>
      </c>
      <c r="P437" s="678"/>
      <c r="Q437" s="666">
        <v>2163.7399999999998</v>
      </c>
    </row>
    <row r="438" spans="1:17" ht="14.4" customHeight="1" x14ac:dyDescent="0.3">
      <c r="A438" s="661" t="s">
        <v>2082</v>
      </c>
      <c r="B438" s="662" t="s">
        <v>1866</v>
      </c>
      <c r="C438" s="662" t="s">
        <v>1870</v>
      </c>
      <c r="D438" s="662" t="s">
        <v>2023</v>
      </c>
      <c r="E438" s="662"/>
      <c r="F438" s="665">
        <v>487</v>
      </c>
      <c r="G438" s="665">
        <v>16217.1</v>
      </c>
      <c r="H438" s="665">
        <v>1</v>
      </c>
      <c r="I438" s="665">
        <v>33.300000000000004</v>
      </c>
      <c r="J438" s="665"/>
      <c r="K438" s="665"/>
      <c r="L438" s="665"/>
      <c r="M438" s="665"/>
      <c r="N438" s="665"/>
      <c r="O438" s="665"/>
      <c r="P438" s="678"/>
      <c r="Q438" s="666"/>
    </row>
    <row r="439" spans="1:17" ht="14.4" customHeight="1" x14ac:dyDescent="0.3">
      <c r="A439" s="661" t="s">
        <v>2082</v>
      </c>
      <c r="B439" s="662" t="s">
        <v>1866</v>
      </c>
      <c r="C439" s="662" t="s">
        <v>1870</v>
      </c>
      <c r="D439" s="662" t="s">
        <v>1916</v>
      </c>
      <c r="E439" s="662"/>
      <c r="F439" s="665">
        <v>100</v>
      </c>
      <c r="G439" s="665">
        <v>1934</v>
      </c>
      <c r="H439" s="665">
        <v>1</v>
      </c>
      <c r="I439" s="665">
        <v>19.34</v>
      </c>
      <c r="J439" s="665"/>
      <c r="K439" s="665"/>
      <c r="L439" s="665"/>
      <c r="M439" s="665"/>
      <c r="N439" s="665"/>
      <c r="O439" s="665"/>
      <c r="P439" s="678"/>
      <c r="Q439" s="666"/>
    </row>
    <row r="440" spans="1:17" ht="14.4" customHeight="1" x14ac:dyDescent="0.3">
      <c r="A440" s="661" t="s">
        <v>2082</v>
      </c>
      <c r="B440" s="662" t="s">
        <v>1866</v>
      </c>
      <c r="C440" s="662" t="s">
        <v>2029</v>
      </c>
      <c r="D440" s="662" t="s">
        <v>2030</v>
      </c>
      <c r="E440" s="662" t="s">
        <v>2031</v>
      </c>
      <c r="F440" s="665">
        <v>1</v>
      </c>
      <c r="G440" s="665">
        <v>884.32</v>
      </c>
      <c r="H440" s="665">
        <v>1</v>
      </c>
      <c r="I440" s="665">
        <v>884.32</v>
      </c>
      <c r="J440" s="665"/>
      <c r="K440" s="665"/>
      <c r="L440" s="665"/>
      <c r="M440" s="665"/>
      <c r="N440" s="665"/>
      <c r="O440" s="665"/>
      <c r="P440" s="678"/>
      <c r="Q440" s="666"/>
    </row>
    <row r="441" spans="1:17" ht="14.4" customHeight="1" x14ac:dyDescent="0.3">
      <c r="A441" s="661" t="s">
        <v>2082</v>
      </c>
      <c r="B441" s="662" t="s">
        <v>1866</v>
      </c>
      <c r="C441" s="662" t="s">
        <v>1924</v>
      </c>
      <c r="D441" s="662" t="s">
        <v>1948</v>
      </c>
      <c r="E441" s="662" t="s">
        <v>1949</v>
      </c>
      <c r="F441" s="665"/>
      <c r="G441" s="665"/>
      <c r="H441" s="665"/>
      <c r="I441" s="665"/>
      <c r="J441" s="665"/>
      <c r="K441" s="665"/>
      <c r="L441" s="665"/>
      <c r="M441" s="665"/>
      <c r="N441" s="665">
        <v>1</v>
      </c>
      <c r="O441" s="665">
        <v>1912</v>
      </c>
      <c r="P441" s="678"/>
      <c r="Q441" s="666">
        <v>1912</v>
      </c>
    </row>
    <row r="442" spans="1:17" ht="14.4" customHeight="1" x14ac:dyDescent="0.3">
      <c r="A442" s="661" t="s">
        <v>2082</v>
      </c>
      <c r="B442" s="662" t="s">
        <v>1866</v>
      </c>
      <c r="C442" s="662" t="s">
        <v>1924</v>
      </c>
      <c r="D442" s="662" t="s">
        <v>1956</v>
      </c>
      <c r="E442" s="662" t="s">
        <v>1957</v>
      </c>
      <c r="F442" s="665"/>
      <c r="G442" s="665"/>
      <c r="H442" s="665"/>
      <c r="I442" s="665"/>
      <c r="J442" s="665"/>
      <c r="K442" s="665"/>
      <c r="L442" s="665"/>
      <c r="M442" s="665"/>
      <c r="N442" s="665">
        <v>1</v>
      </c>
      <c r="O442" s="665">
        <v>681</v>
      </c>
      <c r="P442" s="678"/>
      <c r="Q442" s="666">
        <v>681</v>
      </c>
    </row>
    <row r="443" spans="1:17" ht="14.4" customHeight="1" x14ac:dyDescent="0.3">
      <c r="A443" s="661" t="s">
        <v>2082</v>
      </c>
      <c r="B443" s="662" t="s">
        <v>1866</v>
      </c>
      <c r="C443" s="662" t="s">
        <v>1924</v>
      </c>
      <c r="D443" s="662" t="s">
        <v>1958</v>
      </c>
      <c r="E443" s="662" t="s">
        <v>1959</v>
      </c>
      <c r="F443" s="665">
        <v>1</v>
      </c>
      <c r="G443" s="665">
        <v>685</v>
      </c>
      <c r="H443" s="665">
        <v>1</v>
      </c>
      <c r="I443" s="665">
        <v>685</v>
      </c>
      <c r="J443" s="665"/>
      <c r="K443" s="665"/>
      <c r="L443" s="665"/>
      <c r="M443" s="665"/>
      <c r="N443" s="665"/>
      <c r="O443" s="665"/>
      <c r="P443" s="678"/>
      <c r="Q443" s="666"/>
    </row>
    <row r="444" spans="1:17" ht="14.4" customHeight="1" x14ac:dyDescent="0.3">
      <c r="A444" s="661" t="s">
        <v>2082</v>
      </c>
      <c r="B444" s="662" t="s">
        <v>1866</v>
      </c>
      <c r="C444" s="662" t="s">
        <v>1924</v>
      </c>
      <c r="D444" s="662" t="s">
        <v>1962</v>
      </c>
      <c r="E444" s="662" t="s">
        <v>1963</v>
      </c>
      <c r="F444" s="665">
        <v>1</v>
      </c>
      <c r="G444" s="665">
        <v>1760</v>
      </c>
      <c r="H444" s="665">
        <v>1</v>
      </c>
      <c r="I444" s="665">
        <v>1760</v>
      </c>
      <c r="J444" s="665">
        <v>2</v>
      </c>
      <c r="K444" s="665">
        <v>3524</v>
      </c>
      <c r="L444" s="665">
        <v>2.0022727272727274</v>
      </c>
      <c r="M444" s="665">
        <v>1762</v>
      </c>
      <c r="N444" s="665"/>
      <c r="O444" s="665"/>
      <c r="P444" s="678"/>
      <c r="Q444" s="666"/>
    </row>
    <row r="445" spans="1:17" ht="14.4" customHeight="1" x14ac:dyDescent="0.3">
      <c r="A445" s="661" t="s">
        <v>2082</v>
      </c>
      <c r="B445" s="662" t="s">
        <v>1866</v>
      </c>
      <c r="C445" s="662" t="s">
        <v>1924</v>
      </c>
      <c r="D445" s="662" t="s">
        <v>1964</v>
      </c>
      <c r="E445" s="662" t="s">
        <v>1965</v>
      </c>
      <c r="F445" s="665"/>
      <c r="G445" s="665"/>
      <c r="H445" s="665"/>
      <c r="I445" s="665"/>
      <c r="J445" s="665">
        <v>1</v>
      </c>
      <c r="K445" s="665">
        <v>413</v>
      </c>
      <c r="L445" s="665"/>
      <c r="M445" s="665">
        <v>413</v>
      </c>
      <c r="N445" s="665"/>
      <c r="O445" s="665"/>
      <c r="P445" s="678"/>
      <c r="Q445" s="666"/>
    </row>
    <row r="446" spans="1:17" ht="14.4" customHeight="1" x14ac:dyDescent="0.3">
      <c r="A446" s="661" t="s">
        <v>2082</v>
      </c>
      <c r="B446" s="662" t="s">
        <v>1866</v>
      </c>
      <c r="C446" s="662" t="s">
        <v>1924</v>
      </c>
      <c r="D446" s="662" t="s">
        <v>2035</v>
      </c>
      <c r="E446" s="662" t="s">
        <v>2036</v>
      </c>
      <c r="F446" s="665">
        <v>1</v>
      </c>
      <c r="G446" s="665">
        <v>14336</v>
      </c>
      <c r="H446" s="665">
        <v>1</v>
      </c>
      <c r="I446" s="665">
        <v>14336</v>
      </c>
      <c r="J446" s="665"/>
      <c r="K446" s="665"/>
      <c r="L446" s="665"/>
      <c r="M446" s="665"/>
      <c r="N446" s="665"/>
      <c r="O446" s="665"/>
      <c r="P446" s="678"/>
      <c r="Q446" s="666"/>
    </row>
    <row r="447" spans="1:17" ht="14.4" customHeight="1" x14ac:dyDescent="0.3">
      <c r="A447" s="661" t="s">
        <v>2082</v>
      </c>
      <c r="B447" s="662" t="s">
        <v>1866</v>
      </c>
      <c r="C447" s="662" t="s">
        <v>1924</v>
      </c>
      <c r="D447" s="662" t="s">
        <v>1976</v>
      </c>
      <c r="E447" s="662" t="s">
        <v>1977</v>
      </c>
      <c r="F447" s="665"/>
      <c r="G447" s="665"/>
      <c r="H447" s="665"/>
      <c r="I447" s="665"/>
      <c r="J447" s="665">
        <v>1</v>
      </c>
      <c r="K447" s="665">
        <v>586</v>
      </c>
      <c r="L447" s="665"/>
      <c r="M447" s="665">
        <v>586</v>
      </c>
      <c r="N447" s="665"/>
      <c r="O447" s="665"/>
      <c r="P447" s="678"/>
      <c r="Q447" s="666"/>
    </row>
    <row r="448" spans="1:17" ht="14.4" customHeight="1" x14ac:dyDescent="0.3">
      <c r="A448" s="661" t="s">
        <v>2082</v>
      </c>
      <c r="B448" s="662" t="s">
        <v>1866</v>
      </c>
      <c r="C448" s="662" t="s">
        <v>1924</v>
      </c>
      <c r="D448" s="662" t="s">
        <v>1986</v>
      </c>
      <c r="E448" s="662" t="s">
        <v>1987</v>
      </c>
      <c r="F448" s="665">
        <v>1</v>
      </c>
      <c r="G448" s="665">
        <v>489</v>
      </c>
      <c r="H448" s="665">
        <v>1</v>
      </c>
      <c r="I448" s="665">
        <v>489</v>
      </c>
      <c r="J448" s="665"/>
      <c r="K448" s="665"/>
      <c r="L448" s="665"/>
      <c r="M448" s="665"/>
      <c r="N448" s="665">
        <v>1</v>
      </c>
      <c r="O448" s="665">
        <v>509</v>
      </c>
      <c r="P448" s="678">
        <v>1.0408997955010224</v>
      </c>
      <c r="Q448" s="666">
        <v>509</v>
      </c>
    </row>
    <row r="449" spans="1:17" ht="14.4" customHeight="1" x14ac:dyDescent="0.3">
      <c r="A449" s="661" t="s">
        <v>2083</v>
      </c>
      <c r="B449" s="662" t="s">
        <v>1866</v>
      </c>
      <c r="C449" s="662" t="s">
        <v>1867</v>
      </c>
      <c r="D449" s="662" t="s">
        <v>2016</v>
      </c>
      <c r="E449" s="662" t="s">
        <v>968</v>
      </c>
      <c r="F449" s="665">
        <v>3.65</v>
      </c>
      <c r="G449" s="665">
        <v>7219.82</v>
      </c>
      <c r="H449" s="665">
        <v>1</v>
      </c>
      <c r="I449" s="665">
        <v>1978.0328767123287</v>
      </c>
      <c r="J449" s="665">
        <v>1</v>
      </c>
      <c r="K449" s="665">
        <v>1902.67</v>
      </c>
      <c r="L449" s="665">
        <v>0.26353427093750259</v>
      </c>
      <c r="M449" s="665">
        <v>1902.67</v>
      </c>
      <c r="N449" s="665"/>
      <c r="O449" s="665"/>
      <c r="P449" s="678"/>
      <c r="Q449" s="666"/>
    </row>
    <row r="450" spans="1:17" ht="14.4" customHeight="1" x14ac:dyDescent="0.3">
      <c r="A450" s="661" t="s">
        <v>2083</v>
      </c>
      <c r="B450" s="662" t="s">
        <v>1866</v>
      </c>
      <c r="C450" s="662" t="s">
        <v>1867</v>
      </c>
      <c r="D450" s="662" t="s">
        <v>2019</v>
      </c>
      <c r="E450" s="662" t="s">
        <v>986</v>
      </c>
      <c r="F450" s="665"/>
      <c r="G450" s="665"/>
      <c r="H450" s="665"/>
      <c r="I450" s="665"/>
      <c r="J450" s="665">
        <v>0.04</v>
      </c>
      <c r="K450" s="665">
        <v>354.16</v>
      </c>
      <c r="L450" s="665"/>
      <c r="M450" s="665">
        <v>8854</v>
      </c>
      <c r="N450" s="665"/>
      <c r="O450" s="665"/>
      <c r="P450" s="678"/>
      <c r="Q450" s="666"/>
    </row>
    <row r="451" spans="1:17" ht="14.4" customHeight="1" x14ac:dyDescent="0.3">
      <c r="A451" s="661" t="s">
        <v>2083</v>
      </c>
      <c r="B451" s="662" t="s">
        <v>1866</v>
      </c>
      <c r="C451" s="662" t="s">
        <v>1867</v>
      </c>
      <c r="D451" s="662" t="s">
        <v>2020</v>
      </c>
      <c r="E451" s="662"/>
      <c r="F451" s="665">
        <v>0.2</v>
      </c>
      <c r="G451" s="665">
        <v>218.43</v>
      </c>
      <c r="H451" s="665">
        <v>1</v>
      </c>
      <c r="I451" s="665">
        <v>1092.1499999999999</v>
      </c>
      <c r="J451" s="665"/>
      <c r="K451" s="665"/>
      <c r="L451" s="665"/>
      <c r="M451" s="665"/>
      <c r="N451" s="665"/>
      <c r="O451" s="665"/>
      <c r="P451" s="678"/>
      <c r="Q451" s="666"/>
    </row>
    <row r="452" spans="1:17" ht="14.4" customHeight="1" x14ac:dyDescent="0.3">
      <c r="A452" s="661" t="s">
        <v>2083</v>
      </c>
      <c r="B452" s="662" t="s">
        <v>1866</v>
      </c>
      <c r="C452" s="662" t="s">
        <v>1867</v>
      </c>
      <c r="D452" s="662" t="s">
        <v>2021</v>
      </c>
      <c r="E452" s="662" t="s">
        <v>986</v>
      </c>
      <c r="F452" s="665">
        <v>11.399999999999999</v>
      </c>
      <c r="G452" s="665">
        <v>24901.18</v>
      </c>
      <c r="H452" s="665">
        <v>1</v>
      </c>
      <c r="I452" s="665">
        <v>2184.3140350877197</v>
      </c>
      <c r="J452" s="665">
        <v>10.199999999999999</v>
      </c>
      <c r="K452" s="665">
        <v>18062.16</v>
      </c>
      <c r="L452" s="665">
        <v>0.72535357762162278</v>
      </c>
      <c r="M452" s="665">
        <v>1770.8000000000002</v>
      </c>
      <c r="N452" s="665">
        <v>10.85</v>
      </c>
      <c r="O452" s="665">
        <v>19490.580000000002</v>
      </c>
      <c r="P452" s="678">
        <v>0.78271712424873041</v>
      </c>
      <c r="Q452" s="666">
        <v>1796.3668202764979</v>
      </c>
    </row>
    <row r="453" spans="1:17" ht="14.4" customHeight="1" x14ac:dyDescent="0.3">
      <c r="A453" s="661" t="s">
        <v>2083</v>
      </c>
      <c r="B453" s="662" t="s">
        <v>1866</v>
      </c>
      <c r="C453" s="662" t="s">
        <v>1867</v>
      </c>
      <c r="D453" s="662" t="s">
        <v>2022</v>
      </c>
      <c r="E453" s="662" t="s">
        <v>972</v>
      </c>
      <c r="F453" s="665">
        <v>0.39999999999999997</v>
      </c>
      <c r="G453" s="665">
        <v>377.92</v>
      </c>
      <c r="H453" s="665">
        <v>1</v>
      </c>
      <c r="I453" s="665">
        <v>944.80000000000007</v>
      </c>
      <c r="J453" s="665">
        <v>0.60000000000000009</v>
      </c>
      <c r="K453" s="665">
        <v>542.28</v>
      </c>
      <c r="L453" s="665">
        <v>1.4349068585944114</v>
      </c>
      <c r="M453" s="665">
        <v>903.79999999999984</v>
      </c>
      <c r="N453" s="665">
        <v>0.54999999999999993</v>
      </c>
      <c r="O453" s="665">
        <v>497.09</v>
      </c>
      <c r="P453" s="678">
        <v>1.315331287044877</v>
      </c>
      <c r="Q453" s="666">
        <v>903.80000000000007</v>
      </c>
    </row>
    <row r="454" spans="1:17" ht="14.4" customHeight="1" x14ac:dyDescent="0.3">
      <c r="A454" s="661" t="s">
        <v>2083</v>
      </c>
      <c r="B454" s="662" t="s">
        <v>1866</v>
      </c>
      <c r="C454" s="662" t="s">
        <v>1870</v>
      </c>
      <c r="D454" s="662" t="s">
        <v>1875</v>
      </c>
      <c r="E454" s="662" t="s">
        <v>1876</v>
      </c>
      <c r="F454" s="665">
        <v>330</v>
      </c>
      <c r="G454" s="665">
        <v>1755.6</v>
      </c>
      <c r="H454" s="665">
        <v>1</v>
      </c>
      <c r="I454" s="665">
        <v>5.3199999999999994</v>
      </c>
      <c r="J454" s="665">
        <v>480</v>
      </c>
      <c r="K454" s="665">
        <v>2553.6</v>
      </c>
      <c r="L454" s="665">
        <v>1.4545454545454546</v>
      </c>
      <c r="M454" s="665">
        <v>5.3199999999999994</v>
      </c>
      <c r="N454" s="665">
        <v>560</v>
      </c>
      <c r="O454" s="665">
        <v>3108</v>
      </c>
      <c r="P454" s="678">
        <v>1.7703349282296652</v>
      </c>
      <c r="Q454" s="666">
        <v>5.55</v>
      </c>
    </row>
    <row r="455" spans="1:17" ht="14.4" customHeight="1" x14ac:dyDescent="0.3">
      <c r="A455" s="661" t="s">
        <v>2083</v>
      </c>
      <c r="B455" s="662" t="s">
        <v>1866</v>
      </c>
      <c r="C455" s="662" t="s">
        <v>1870</v>
      </c>
      <c r="D455" s="662" t="s">
        <v>1875</v>
      </c>
      <c r="E455" s="662"/>
      <c r="F455" s="665">
        <v>2495</v>
      </c>
      <c r="G455" s="665">
        <v>12724.5</v>
      </c>
      <c r="H455" s="665">
        <v>1</v>
      </c>
      <c r="I455" s="665">
        <v>5.0999999999999996</v>
      </c>
      <c r="J455" s="665">
        <v>1020</v>
      </c>
      <c r="K455" s="665">
        <v>5426.4</v>
      </c>
      <c r="L455" s="665">
        <v>0.42645290581162321</v>
      </c>
      <c r="M455" s="665">
        <v>5.3199999999999994</v>
      </c>
      <c r="N455" s="665">
        <v>660</v>
      </c>
      <c r="O455" s="665">
        <v>3465</v>
      </c>
      <c r="P455" s="678">
        <v>0.27230932453141576</v>
      </c>
      <c r="Q455" s="666">
        <v>5.25</v>
      </c>
    </row>
    <row r="456" spans="1:17" ht="14.4" customHeight="1" x14ac:dyDescent="0.3">
      <c r="A456" s="661" t="s">
        <v>2083</v>
      </c>
      <c r="B456" s="662" t="s">
        <v>1866</v>
      </c>
      <c r="C456" s="662" t="s">
        <v>1870</v>
      </c>
      <c r="D456" s="662" t="s">
        <v>1887</v>
      </c>
      <c r="E456" s="662" t="s">
        <v>1888</v>
      </c>
      <c r="F456" s="665">
        <v>555</v>
      </c>
      <c r="G456" s="665">
        <v>4446.95</v>
      </c>
      <c r="H456" s="665">
        <v>1</v>
      </c>
      <c r="I456" s="665">
        <v>8.0125225225225218</v>
      </c>
      <c r="J456" s="665">
        <v>1400</v>
      </c>
      <c r="K456" s="665">
        <v>11270</v>
      </c>
      <c r="L456" s="665">
        <v>2.5343212763804406</v>
      </c>
      <c r="M456" s="665">
        <v>8.0500000000000007</v>
      </c>
      <c r="N456" s="665">
        <v>575</v>
      </c>
      <c r="O456" s="665">
        <v>5215.25</v>
      </c>
      <c r="P456" s="678">
        <v>1.1727701008556426</v>
      </c>
      <c r="Q456" s="666">
        <v>9.07</v>
      </c>
    </row>
    <row r="457" spans="1:17" ht="14.4" customHeight="1" x14ac:dyDescent="0.3">
      <c r="A457" s="661" t="s">
        <v>2083</v>
      </c>
      <c r="B457" s="662" t="s">
        <v>1866</v>
      </c>
      <c r="C457" s="662" t="s">
        <v>1870</v>
      </c>
      <c r="D457" s="662" t="s">
        <v>1887</v>
      </c>
      <c r="E457" s="662"/>
      <c r="F457" s="665">
        <v>3295</v>
      </c>
      <c r="G457" s="665">
        <v>25997.55</v>
      </c>
      <c r="H457" s="665">
        <v>1</v>
      </c>
      <c r="I457" s="665">
        <v>7.89</v>
      </c>
      <c r="J457" s="665">
        <v>5150</v>
      </c>
      <c r="K457" s="665">
        <v>41457.5</v>
      </c>
      <c r="L457" s="665">
        <v>1.5946694977026681</v>
      </c>
      <c r="M457" s="665">
        <v>8.0500000000000007</v>
      </c>
      <c r="N457" s="665">
        <v>1350</v>
      </c>
      <c r="O457" s="665">
        <v>12353</v>
      </c>
      <c r="P457" s="678">
        <v>0.47516015932270544</v>
      </c>
      <c r="Q457" s="666">
        <v>9.1503703703703696</v>
      </c>
    </row>
    <row r="458" spans="1:17" ht="14.4" customHeight="1" x14ac:dyDescent="0.3">
      <c r="A458" s="661" t="s">
        <v>2083</v>
      </c>
      <c r="B458" s="662" t="s">
        <v>1866</v>
      </c>
      <c r="C458" s="662" t="s">
        <v>1870</v>
      </c>
      <c r="D458" s="662" t="s">
        <v>1889</v>
      </c>
      <c r="E458" s="662" t="s">
        <v>1890</v>
      </c>
      <c r="F458" s="665">
        <v>130</v>
      </c>
      <c r="G458" s="665">
        <v>1231.0999999999999</v>
      </c>
      <c r="H458" s="665">
        <v>1</v>
      </c>
      <c r="I458" s="665">
        <v>9.4699999999999989</v>
      </c>
      <c r="J458" s="665"/>
      <c r="K458" s="665"/>
      <c r="L458" s="665"/>
      <c r="M458" s="665"/>
      <c r="N458" s="665"/>
      <c r="O458" s="665"/>
      <c r="P458" s="678"/>
      <c r="Q458" s="666"/>
    </row>
    <row r="459" spans="1:17" ht="14.4" customHeight="1" x14ac:dyDescent="0.3">
      <c r="A459" s="661" t="s">
        <v>2083</v>
      </c>
      <c r="B459" s="662" t="s">
        <v>1866</v>
      </c>
      <c r="C459" s="662" t="s">
        <v>1870</v>
      </c>
      <c r="D459" s="662" t="s">
        <v>1889</v>
      </c>
      <c r="E459" s="662"/>
      <c r="F459" s="665">
        <v>140</v>
      </c>
      <c r="G459" s="665">
        <v>1318.8</v>
      </c>
      <c r="H459" s="665">
        <v>1</v>
      </c>
      <c r="I459" s="665">
        <v>9.42</v>
      </c>
      <c r="J459" s="665">
        <v>260</v>
      </c>
      <c r="K459" s="665">
        <v>2462.1999999999998</v>
      </c>
      <c r="L459" s="665">
        <v>1.8670003033060356</v>
      </c>
      <c r="M459" s="665">
        <v>9.4699999999999989</v>
      </c>
      <c r="N459" s="665">
        <v>120</v>
      </c>
      <c r="O459" s="665">
        <v>1228.8</v>
      </c>
      <c r="P459" s="678">
        <v>0.93175614194722478</v>
      </c>
      <c r="Q459" s="666">
        <v>10.24</v>
      </c>
    </row>
    <row r="460" spans="1:17" ht="14.4" customHeight="1" x14ac:dyDescent="0.3">
      <c r="A460" s="661" t="s">
        <v>2083</v>
      </c>
      <c r="B460" s="662" t="s">
        <v>1866</v>
      </c>
      <c r="C460" s="662" t="s">
        <v>1870</v>
      </c>
      <c r="D460" s="662" t="s">
        <v>1895</v>
      </c>
      <c r="E460" s="662" t="s">
        <v>1896</v>
      </c>
      <c r="F460" s="665"/>
      <c r="G460" s="665"/>
      <c r="H460" s="665"/>
      <c r="I460" s="665"/>
      <c r="J460" s="665"/>
      <c r="K460" s="665"/>
      <c r="L460" s="665"/>
      <c r="M460" s="665"/>
      <c r="N460" s="665">
        <v>300</v>
      </c>
      <c r="O460" s="665">
        <v>2169</v>
      </c>
      <c r="P460" s="678"/>
      <c r="Q460" s="666">
        <v>7.23</v>
      </c>
    </row>
    <row r="461" spans="1:17" ht="14.4" customHeight="1" x14ac:dyDescent="0.3">
      <c r="A461" s="661" t="s">
        <v>2083</v>
      </c>
      <c r="B461" s="662" t="s">
        <v>1866</v>
      </c>
      <c r="C461" s="662" t="s">
        <v>1870</v>
      </c>
      <c r="D461" s="662" t="s">
        <v>1897</v>
      </c>
      <c r="E461" s="662"/>
      <c r="F461" s="665"/>
      <c r="G461" s="665"/>
      <c r="H461" s="665"/>
      <c r="I461" s="665"/>
      <c r="J461" s="665">
        <v>520</v>
      </c>
      <c r="K461" s="665">
        <v>10368.799999999999</v>
      </c>
      <c r="L461" s="665"/>
      <c r="M461" s="665">
        <v>19.939999999999998</v>
      </c>
      <c r="N461" s="665"/>
      <c r="O461" s="665"/>
      <c r="P461" s="678"/>
      <c r="Q461" s="666"/>
    </row>
    <row r="462" spans="1:17" ht="14.4" customHeight="1" x14ac:dyDescent="0.3">
      <c r="A462" s="661" t="s">
        <v>2083</v>
      </c>
      <c r="B462" s="662" t="s">
        <v>1866</v>
      </c>
      <c r="C462" s="662" t="s">
        <v>1870</v>
      </c>
      <c r="D462" s="662" t="s">
        <v>1897</v>
      </c>
      <c r="E462" s="662" t="s">
        <v>1898</v>
      </c>
      <c r="F462" s="665"/>
      <c r="G462" s="665"/>
      <c r="H462" s="665"/>
      <c r="I462" s="665"/>
      <c r="J462" s="665"/>
      <c r="K462" s="665"/>
      <c r="L462" s="665"/>
      <c r="M462" s="665"/>
      <c r="N462" s="665">
        <v>570</v>
      </c>
      <c r="O462" s="665">
        <v>11439.9</v>
      </c>
      <c r="P462" s="678"/>
      <c r="Q462" s="666">
        <v>20.07</v>
      </c>
    </row>
    <row r="463" spans="1:17" ht="14.4" customHeight="1" x14ac:dyDescent="0.3">
      <c r="A463" s="661" t="s">
        <v>2083</v>
      </c>
      <c r="B463" s="662" t="s">
        <v>1866</v>
      </c>
      <c r="C463" s="662" t="s">
        <v>1870</v>
      </c>
      <c r="D463" s="662" t="s">
        <v>1902</v>
      </c>
      <c r="E463" s="662" t="s">
        <v>1903</v>
      </c>
      <c r="F463" s="665">
        <v>1</v>
      </c>
      <c r="G463" s="665">
        <v>2193.58</v>
      </c>
      <c r="H463" s="665">
        <v>1</v>
      </c>
      <c r="I463" s="665">
        <v>2193.58</v>
      </c>
      <c r="J463" s="665">
        <v>3</v>
      </c>
      <c r="K463" s="665">
        <v>6580.74</v>
      </c>
      <c r="L463" s="665">
        <v>3</v>
      </c>
      <c r="M463" s="665">
        <v>2193.58</v>
      </c>
      <c r="N463" s="665">
        <v>3</v>
      </c>
      <c r="O463" s="665">
        <v>6492.24</v>
      </c>
      <c r="P463" s="678">
        <v>2.959654993207451</v>
      </c>
      <c r="Q463" s="666">
        <v>2164.08</v>
      </c>
    </row>
    <row r="464" spans="1:17" ht="14.4" customHeight="1" x14ac:dyDescent="0.3">
      <c r="A464" s="661" t="s">
        <v>2083</v>
      </c>
      <c r="B464" s="662" t="s">
        <v>1866</v>
      </c>
      <c r="C464" s="662" t="s">
        <v>1870</v>
      </c>
      <c r="D464" s="662" t="s">
        <v>1902</v>
      </c>
      <c r="E464" s="662"/>
      <c r="F464" s="665">
        <v>6</v>
      </c>
      <c r="G464" s="665">
        <v>13161.48</v>
      </c>
      <c r="H464" s="665">
        <v>1</v>
      </c>
      <c r="I464" s="665">
        <v>2193.58</v>
      </c>
      <c r="J464" s="665">
        <v>4</v>
      </c>
      <c r="K464" s="665">
        <v>8774.32</v>
      </c>
      <c r="L464" s="665">
        <v>0.66666666666666663</v>
      </c>
      <c r="M464" s="665">
        <v>2193.58</v>
      </c>
      <c r="N464" s="665">
        <v>3</v>
      </c>
      <c r="O464" s="665">
        <v>6491.2199999999993</v>
      </c>
      <c r="P464" s="678">
        <v>0.49319833331813745</v>
      </c>
      <c r="Q464" s="666">
        <v>2163.7399999999998</v>
      </c>
    </row>
    <row r="465" spans="1:17" ht="14.4" customHeight="1" x14ac:dyDescent="0.3">
      <c r="A465" s="661" t="s">
        <v>2083</v>
      </c>
      <c r="B465" s="662" t="s">
        <v>1866</v>
      </c>
      <c r="C465" s="662" t="s">
        <v>1870</v>
      </c>
      <c r="D465" s="662" t="s">
        <v>1904</v>
      </c>
      <c r="E465" s="662" t="s">
        <v>1905</v>
      </c>
      <c r="F465" s="665"/>
      <c r="G465" s="665"/>
      <c r="H465" s="665"/>
      <c r="I465" s="665"/>
      <c r="J465" s="665"/>
      <c r="K465" s="665"/>
      <c r="L465" s="665"/>
      <c r="M465" s="665"/>
      <c r="N465" s="665">
        <v>400</v>
      </c>
      <c r="O465" s="665">
        <v>98448</v>
      </c>
      <c r="P465" s="678"/>
      <c r="Q465" s="666">
        <v>246.12</v>
      </c>
    </row>
    <row r="466" spans="1:17" ht="14.4" customHeight="1" x14ac:dyDescent="0.3">
      <c r="A466" s="661" t="s">
        <v>2083</v>
      </c>
      <c r="B466" s="662" t="s">
        <v>1866</v>
      </c>
      <c r="C466" s="662" t="s">
        <v>1870</v>
      </c>
      <c r="D466" s="662" t="s">
        <v>1906</v>
      </c>
      <c r="E466" s="662" t="s">
        <v>1907</v>
      </c>
      <c r="F466" s="665">
        <v>3219</v>
      </c>
      <c r="G466" s="665">
        <v>11008.98</v>
      </c>
      <c r="H466" s="665">
        <v>1</v>
      </c>
      <c r="I466" s="665">
        <v>3.42</v>
      </c>
      <c r="J466" s="665">
        <v>1300</v>
      </c>
      <c r="K466" s="665">
        <v>4446</v>
      </c>
      <c r="L466" s="665">
        <v>0.40385212799005904</v>
      </c>
      <c r="M466" s="665">
        <v>3.42</v>
      </c>
      <c r="N466" s="665">
        <v>786</v>
      </c>
      <c r="O466" s="665">
        <v>3183.3</v>
      </c>
      <c r="P466" s="678">
        <v>0.28915485358316578</v>
      </c>
      <c r="Q466" s="666">
        <v>4.05</v>
      </c>
    </row>
    <row r="467" spans="1:17" ht="14.4" customHeight="1" x14ac:dyDescent="0.3">
      <c r="A467" s="661" t="s">
        <v>2083</v>
      </c>
      <c r="B467" s="662" t="s">
        <v>1866</v>
      </c>
      <c r="C467" s="662" t="s">
        <v>1870</v>
      </c>
      <c r="D467" s="662" t="s">
        <v>1906</v>
      </c>
      <c r="E467" s="662"/>
      <c r="F467" s="665">
        <v>12137</v>
      </c>
      <c r="G467" s="665">
        <v>39566.619999999995</v>
      </c>
      <c r="H467" s="665">
        <v>1</v>
      </c>
      <c r="I467" s="665">
        <v>3.26</v>
      </c>
      <c r="J467" s="665">
        <v>16100</v>
      </c>
      <c r="K467" s="665">
        <v>55062</v>
      </c>
      <c r="L467" s="665">
        <v>1.3916275891142587</v>
      </c>
      <c r="M467" s="665">
        <v>3.42</v>
      </c>
      <c r="N467" s="665">
        <v>6902</v>
      </c>
      <c r="O467" s="665">
        <v>28666.77</v>
      </c>
      <c r="P467" s="678">
        <v>0.72451905166526742</v>
      </c>
      <c r="Q467" s="666">
        <v>4.1534004636337292</v>
      </c>
    </row>
    <row r="468" spans="1:17" ht="14.4" customHeight="1" x14ac:dyDescent="0.3">
      <c r="A468" s="661" t="s">
        <v>2083</v>
      </c>
      <c r="B468" s="662" t="s">
        <v>1866</v>
      </c>
      <c r="C468" s="662" t="s">
        <v>1870</v>
      </c>
      <c r="D468" s="662" t="s">
        <v>2023</v>
      </c>
      <c r="E468" s="662" t="s">
        <v>2024</v>
      </c>
      <c r="F468" s="665">
        <v>3186</v>
      </c>
      <c r="G468" s="665">
        <v>106890.3</v>
      </c>
      <c r="H468" s="665">
        <v>1</v>
      </c>
      <c r="I468" s="665">
        <v>33.550000000000004</v>
      </c>
      <c r="J468" s="665">
        <v>2159</v>
      </c>
      <c r="K468" s="665">
        <v>72434.45</v>
      </c>
      <c r="L468" s="665">
        <v>0.67765222849968609</v>
      </c>
      <c r="M468" s="665">
        <v>33.549999999999997</v>
      </c>
      <c r="N468" s="665">
        <v>2791</v>
      </c>
      <c r="O468" s="665">
        <v>92158.82</v>
      </c>
      <c r="P468" s="678">
        <v>0.86218132047529106</v>
      </c>
      <c r="Q468" s="666">
        <v>33.020000000000003</v>
      </c>
    </row>
    <row r="469" spans="1:17" ht="14.4" customHeight="1" x14ac:dyDescent="0.3">
      <c r="A469" s="661" t="s">
        <v>2083</v>
      </c>
      <c r="B469" s="662" t="s">
        <v>1866</v>
      </c>
      <c r="C469" s="662" t="s">
        <v>1870</v>
      </c>
      <c r="D469" s="662" t="s">
        <v>2023</v>
      </c>
      <c r="E469" s="662"/>
      <c r="F469" s="665">
        <v>9930</v>
      </c>
      <c r="G469" s="665">
        <v>330669.00000000006</v>
      </c>
      <c r="H469" s="665">
        <v>1</v>
      </c>
      <c r="I469" s="665">
        <v>33.300000000000004</v>
      </c>
      <c r="J469" s="665">
        <v>6729</v>
      </c>
      <c r="K469" s="665">
        <v>225757.95000000004</v>
      </c>
      <c r="L469" s="665">
        <v>0.68273091822940768</v>
      </c>
      <c r="M469" s="665">
        <v>33.550000000000004</v>
      </c>
      <c r="N469" s="665">
        <v>3087</v>
      </c>
      <c r="O469" s="665">
        <v>101906.36000000002</v>
      </c>
      <c r="P469" s="678">
        <v>0.30818238177754792</v>
      </c>
      <c r="Q469" s="666">
        <v>33.011454486556531</v>
      </c>
    </row>
    <row r="470" spans="1:17" ht="14.4" customHeight="1" x14ac:dyDescent="0.3">
      <c r="A470" s="661" t="s">
        <v>2083</v>
      </c>
      <c r="B470" s="662" t="s">
        <v>1866</v>
      </c>
      <c r="C470" s="662" t="s">
        <v>1870</v>
      </c>
      <c r="D470" s="662" t="s">
        <v>1916</v>
      </c>
      <c r="E470" s="662"/>
      <c r="F470" s="665"/>
      <c r="G470" s="665"/>
      <c r="H470" s="665"/>
      <c r="I470" s="665"/>
      <c r="J470" s="665">
        <v>100</v>
      </c>
      <c r="K470" s="665">
        <v>2024</v>
      </c>
      <c r="L470" s="665"/>
      <c r="M470" s="665">
        <v>20.239999999999998</v>
      </c>
      <c r="N470" s="665"/>
      <c r="O470" s="665"/>
      <c r="P470" s="678"/>
      <c r="Q470" s="666"/>
    </row>
    <row r="471" spans="1:17" ht="14.4" customHeight="1" x14ac:dyDescent="0.3">
      <c r="A471" s="661" t="s">
        <v>2083</v>
      </c>
      <c r="B471" s="662" t="s">
        <v>1866</v>
      </c>
      <c r="C471" s="662" t="s">
        <v>1870</v>
      </c>
      <c r="D471" s="662" t="s">
        <v>2027</v>
      </c>
      <c r="E471" s="662"/>
      <c r="F471" s="665">
        <v>406</v>
      </c>
      <c r="G471" s="665">
        <v>23880.92</v>
      </c>
      <c r="H471" s="665">
        <v>1</v>
      </c>
      <c r="I471" s="665">
        <v>58.819999999999993</v>
      </c>
      <c r="J471" s="665"/>
      <c r="K471" s="665"/>
      <c r="L471" s="665"/>
      <c r="M471" s="665"/>
      <c r="N471" s="665"/>
      <c r="O471" s="665"/>
      <c r="P471" s="678"/>
      <c r="Q471" s="666"/>
    </row>
    <row r="472" spans="1:17" ht="14.4" customHeight="1" x14ac:dyDescent="0.3">
      <c r="A472" s="661" t="s">
        <v>2083</v>
      </c>
      <c r="B472" s="662" t="s">
        <v>1866</v>
      </c>
      <c r="C472" s="662" t="s">
        <v>2029</v>
      </c>
      <c r="D472" s="662" t="s">
        <v>2030</v>
      </c>
      <c r="E472" s="662" t="s">
        <v>2031</v>
      </c>
      <c r="F472" s="665">
        <v>20</v>
      </c>
      <c r="G472" s="665">
        <v>17686.399999999998</v>
      </c>
      <c r="H472" s="665">
        <v>1</v>
      </c>
      <c r="I472" s="665">
        <v>884.31999999999994</v>
      </c>
      <c r="J472" s="665">
        <v>13</v>
      </c>
      <c r="K472" s="665">
        <v>11496.16</v>
      </c>
      <c r="L472" s="665">
        <v>0.65</v>
      </c>
      <c r="M472" s="665">
        <v>884.31999999999994</v>
      </c>
      <c r="N472" s="665"/>
      <c r="O472" s="665"/>
      <c r="P472" s="678"/>
      <c r="Q472" s="666"/>
    </row>
    <row r="473" spans="1:17" ht="14.4" customHeight="1" x14ac:dyDescent="0.3">
      <c r="A473" s="661" t="s">
        <v>2083</v>
      </c>
      <c r="B473" s="662" t="s">
        <v>1866</v>
      </c>
      <c r="C473" s="662" t="s">
        <v>2029</v>
      </c>
      <c r="D473" s="662" t="s">
        <v>2030</v>
      </c>
      <c r="E473" s="662" t="s">
        <v>2032</v>
      </c>
      <c r="F473" s="665">
        <v>10</v>
      </c>
      <c r="G473" s="665">
        <v>8843.2000000000007</v>
      </c>
      <c r="H473" s="665">
        <v>1</v>
      </c>
      <c r="I473" s="665">
        <v>884.32</v>
      </c>
      <c r="J473" s="665">
        <v>1</v>
      </c>
      <c r="K473" s="665">
        <v>884.32</v>
      </c>
      <c r="L473" s="665">
        <v>9.9999999999999992E-2</v>
      </c>
      <c r="M473" s="665">
        <v>884.32</v>
      </c>
      <c r="N473" s="665"/>
      <c r="O473" s="665"/>
      <c r="P473" s="678"/>
      <c r="Q473" s="666"/>
    </row>
    <row r="474" spans="1:17" ht="14.4" customHeight="1" x14ac:dyDescent="0.3">
      <c r="A474" s="661" t="s">
        <v>2083</v>
      </c>
      <c r="B474" s="662" t="s">
        <v>1866</v>
      </c>
      <c r="C474" s="662" t="s">
        <v>1924</v>
      </c>
      <c r="D474" s="662" t="s">
        <v>1925</v>
      </c>
      <c r="E474" s="662" t="s">
        <v>1926</v>
      </c>
      <c r="F474" s="665">
        <v>2</v>
      </c>
      <c r="G474" s="665">
        <v>69</v>
      </c>
      <c r="H474" s="665">
        <v>1</v>
      </c>
      <c r="I474" s="665">
        <v>34.5</v>
      </c>
      <c r="J474" s="665"/>
      <c r="K474" s="665"/>
      <c r="L474" s="665"/>
      <c r="M474" s="665"/>
      <c r="N474" s="665"/>
      <c r="O474" s="665"/>
      <c r="P474" s="678"/>
      <c r="Q474" s="666"/>
    </row>
    <row r="475" spans="1:17" ht="14.4" customHeight="1" x14ac:dyDescent="0.3">
      <c r="A475" s="661" t="s">
        <v>2083</v>
      </c>
      <c r="B475" s="662" t="s">
        <v>1866</v>
      </c>
      <c r="C475" s="662" t="s">
        <v>1924</v>
      </c>
      <c r="D475" s="662" t="s">
        <v>1927</v>
      </c>
      <c r="E475" s="662" t="s">
        <v>1928</v>
      </c>
      <c r="F475" s="665"/>
      <c r="G475" s="665"/>
      <c r="H475" s="665"/>
      <c r="I475" s="665"/>
      <c r="J475" s="665">
        <v>1</v>
      </c>
      <c r="K475" s="665">
        <v>424</v>
      </c>
      <c r="L475" s="665"/>
      <c r="M475" s="665">
        <v>424</v>
      </c>
      <c r="N475" s="665"/>
      <c r="O475" s="665"/>
      <c r="P475" s="678"/>
      <c r="Q475" s="666"/>
    </row>
    <row r="476" spans="1:17" ht="14.4" customHeight="1" x14ac:dyDescent="0.3">
      <c r="A476" s="661" t="s">
        <v>2083</v>
      </c>
      <c r="B476" s="662" t="s">
        <v>1866</v>
      </c>
      <c r="C476" s="662" t="s">
        <v>1924</v>
      </c>
      <c r="D476" s="662" t="s">
        <v>1948</v>
      </c>
      <c r="E476" s="662" t="s">
        <v>1949</v>
      </c>
      <c r="F476" s="665">
        <v>29</v>
      </c>
      <c r="G476" s="665">
        <v>53456</v>
      </c>
      <c r="H476" s="665">
        <v>1</v>
      </c>
      <c r="I476" s="665">
        <v>1843.3103448275863</v>
      </c>
      <c r="J476" s="665">
        <v>47</v>
      </c>
      <c r="K476" s="665">
        <v>86903</v>
      </c>
      <c r="L476" s="665">
        <v>1.625692158036516</v>
      </c>
      <c r="M476" s="665">
        <v>1849</v>
      </c>
      <c r="N476" s="665">
        <v>14</v>
      </c>
      <c r="O476" s="665">
        <v>26768</v>
      </c>
      <c r="P476" s="678">
        <v>0.50074827895839569</v>
      </c>
      <c r="Q476" s="666">
        <v>1912</v>
      </c>
    </row>
    <row r="477" spans="1:17" ht="14.4" customHeight="1" x14ac:dyDescent="0.3">
      <c r="A477" s="661" t="s">
        <v>2083</v>
      </c>
      <c r="B477" s="662" t="s">
        <v>1866</v>
      </c>
      <c r="C477" s="662" t="s">
        <v>1924</v>
      </c>
      <c r="D477" s="662" t="s">
        <v>1956</v>
      </c>
      <c r="E477" s="662" t="s">
        <v>1957</v>
      </c>
      <c r="F477" s="665">
        <v>7</v>
      </c>
      <c r="G477" s="665">
        <v>4599</v>
      </c>
      <c r="H477" s="665">
        <v>1</v>
      </c>
      <c r="I477" s="665">
        <v>657</v>
      </c>
      <c r="J477" s="665">
        <v>7</v>
      </c>
      <c r="K477" s="665">
        <v>4606</v>
      </c>
      <c r="L477" s="665">
        <v>1.0015220700152208</v>
      </c>
      <c r="M477" s="665">
        <v>658</v>
      </c>
      <c r="N477" s="665">
        <v>6</v>
      </c>
      <c r="O477" s="665">
        <v>4086</v>
      </c>
      <c r="P477" s="678">
        <v>0.88845401174168293</v>
      </c>
      <c r="Q477" s="666">
        <v>681</v>
      </c>
    </row>
    <row r="478" spans="1:17" ht="14.4" customHeight="1" x14ac:dyDescent="0.3">
      <c r="A478" s="661" t="s">
        <v>2083</v>
      </c>
      <c r="B478" s="662" t="s">
        <v>1866</v>
      </c>
      <c r="C478" s="662" t="s">
        <v>1924</v>
      </c>
      <c r="D478" s="662" t="s">
        <v>1958</v>
      </c>
      <c r="E478" s="662" t="s">
        <v>1959</v>
      </c>
      <c r="F478" s="665"/>
      <c r="G478" s="665"/>
      <c r="H478" s="665"/>
      <c r="I478" s="665"/>
      <c r="J478" s="665">
        <v>1</v>
      </c>
      <c r="K478" s="665">
        <v>689</v>
      </c>
      <c r="L478" s="665"/>
      <c r="M478" s="665">
        <v>689</v>
      </c>
      <c r="N478" s="665"/>
      <c r="O478" s="665"/>
      <c r="P478" s="678"/>
      <c r="Q478" s="666"/>
    </row>
    <row r="479" spans="1:17" ht="14.4" customHeight="1" x14ac:dyDescent="0.3">
      <c r="A479" s="661" t="s">
        <v>2083</v>
      </c>
      <c r="B479" s="662" t="s">
        <v>1866</v>
      </c>
      <c r="C479" s="662" t="s">
        <v>1924</v>
      </c>
      <c r="D479" s="662" t="s">
        <v>1962</v>
      </c>
      <c r="E479" s="662" t="s">
        <v>1963</v>
      </c>
      <c r="F479" s="665">
        <v>50</v>
      </c>
      <c r="G479" s="665">
        <v>87868</v>
      </c>
      <c r="H479" s="665">
        <v>1</v>
      </c>
      <c r="I479" s="665">
        <v>1757.36</v>
      </c>
      <c r="J479" s="665">
        <v>49</v>
      </c>
      <c r="K479" s="665">
        <v>86338</v>
      </c>
      <c r="L479" s="665">
        <v>0.98258751764009655</v>
      </c>
      <c r="M479" s="665">
        <v>1762</v>
      </c>
      <c r="N479" s="665">
        <v>24</v>
      </c>
      <c r="O479" s="665">
        <v>43800</v>
      </c>
      <c r="P479" s="678">
        <v>0.49847498520508032</v>
      </c>
      <c r="Q479" s="666">
        <v>1825</v>
      </c>
    </row>
    <row r="480" spans="1:17" ht="14.4" customHeight="1" x14ac:dyDescent="0.3">
      <c r="A480" s="661" t="s">
        <v>2083</v>
      </c>
      <c r="B480" s="662" t="s">
        <v>1866</v>
      </c>
      <c r="C480" s="662" t="s">
        <v>1924</v>
      </c>
      <c r="D480" s="662" t="s">
        <v>1964</v>
      </c>
      <c r="E480" s="662" t="s">
        <v>1965</v>
      </c>
      <c r="F480" s="665"/>
      <c r="G480" s="665"/>
      <c r="H480" s="665"/>
      <c r="I480" s="665"/>
      <c r="J480" s="665">
        <v>1</v>
      </c>
      <c r="K480" s="665">
        <v>413</v>
      </c>
      <c r="L480" s="665"/>
      <c r="M480" s="665">
        <v>413</v>
      </c>
      <c r="N480" s="665"/>
      <c r="O480" s="665"/>
      <c r="P480" s="678"/>
      <c r="Q480" s="666"/>
    </row>
    <row r="481" spans="1:17" ht="14.4" customHeight="1" x14ac:dyDescent="0.3">
      <c r="A481" s="661" t="s">
        <v>2083</v>
      </c>
      <c r="B481" s="662" t="s">
        <v>1866</v>
      </c>
      <c r="C481" s="662" t="s">
        <v>1924</v>
      </c>
      <c r="D481" s="662" t="s">
        <v>2035</v>
      </c>
      <c r="E481" s="662" t="s">
        <v>2036</v>
      </c>
      <c r="F481" s="665">
        <v>33</v>
      </c>
      <c r="G481" s="665">
        <v>472984</v>
      </c>
      <c r="H481" s="665">
        <v>1</v>
      </c>
      <c r="I481" s="665">
        <v>14332.848484848484</v>
      </c>
      <c r="J481" s="665">
        <v>24</v>
      </c>
      <c r="K481" s="665">
        <v>344160</v>
      </c>
      <c r="L481" s="665">
        <v>0.727635607124131</v>
      </c>
      <c r="M481" s="665">
        <v>14340</v>
      </c>
      <c r="N481" s="665">
        <v>24</v>
      </c>
      <c r="O481" s="665">
        <v>348144</v>
      </c>
      <c r="P481" s="678">
        <v>0.73605872503086789</v>
      </c>
      <c r="Q481" s="666">
        <v>14506</v>
      </c>
    </row>
    <row r="482" spans="1:17" ht="14.4" customHeight="1" x14ac:dyDescent="0.3">
      <c r="A482" s="661" t="s">
        <v>2083</v>
      </c>
      <c r="B482" s="662" t="s">
        <v>1866</v>
      </c>
      <c r="C482" s="662" t="s">
        <v>1924</v>
      </c>
      <c r="D482" s="662" t="s">
        <v>1984</v>
      </c>
      <c r="E482" s="662" t="s">
        <v>1985</v>
      </c>
      <c r="F482" s="665">
        <v>23</v>
      </c>
      <c r="G482" s="665">
        <v>29650</v>
      </c>
      <c r="H482" s="665">
        <v>1</v>
      </c>
      <c r="I482" s="665">
        <v>1289.1304347826087</v>
      </c>
      <c r="J482" s="665">
        <v>26</v>
      </c>
      <c r="K482" s="665">
        <v>33644</v>
      </c>
      <c r="L482" s="665">
        <v>1.1347048903878583</v>
      </c>
      <c r="M482" s="665">
        <v>1294</v>
      </c>
      <c r="N482" s="665">
        <v>11</v>
      </c>
      <c r="O482" s="665">
        <v>14762</v>
      </c>
      <c r="P482" s="678">
        <v>0.49787521079258013</v>
      </c>
      <c r="Q482" s="666">
        <v>1342</v>
      </c>
    </row>
    <row r="483" spans="1:17" ht="14.4" customHeight="1" x14ac:dyDescent="0.3">
      <c r="A483" s="661" t="s">
        <v>2083</v>
      </c>
      <c r="B483" s="662" t="s">
        <v>1866</v>
      </c>
      <c r="C483" s="662" t="s">
        <v>1924</v>
      </c>
      <c r="D483" s="662" t="s">
        <v>1986</v>
      </c>
      <c r="E483" s="662" t="s">
        <v>1987</v>
      </c>
      <c r="F483" s="665">
        <v>17</v>
      </c>
      <c r="G483" s="665">
        <v>8309</v>
      </c>
      <c r="H483" s="665">
        <v>1</v>
      </c>
      <c r="I483" s="665">
        <v>488.76470588235293</v>
      </c>
      <c r="J483" s="665">
        <v>9</v>
      </c>
      <c r="K483" s="665">
        <v>4410</v>
      </c>
      <c r="L483" s="665">
        <v>0.53074978938500417</v>
      </c>
      <c r="M483" s="665">
        <v>490</v>
      </c>
      <c r="N483" s="665">
        <v>7</v>
      </c>
      <c r="O483" s="665">
        <v>3563</v>
      </c>
      <c r="P483" s="678">
        <v>0.42881213142375735</v>
      </c>
      <c r="Q483" s="666">
        <v>509</v>
      </c>
    </row>
    <row r="484" spans="1:17" ht="14.4" customHeight="1" x14ac:dyDescent="0.3">
      <c r="A484" s="661" t="s">
        <v>2083</v>
      </c>
      <c r="B484" s="662" t="s">
        <v>1866</v>
      </c>
      <c r="C484" s="662" t="s">
        <v>1924</v>
      </c>
      <c r="D484" s="662" t="s">
        <v>1988</v>
      </c>
      <c r="E484" s="662" t="s">
        <v>1989</v>
      </c>
      <c r="F484" s="665"/>
      <c r="G484" s="665"/>
      <c r="H484" s="665"/>
      <c r="I484" s="665"/>
      <c r="J484" s="665">
        <v>1</v>
      </c>
      <c r="K484" s="665">
        <v>2258</v>
      </c>
      <c r="L484" s="665"/>
      <c r="M484" s="665">
        <v>2258</v>
      </c>
      <c r="N484" s="665">
        <v>1</v>
      </c>
      <c r="O484" s="665">
        <v>2329</v>
      </c>
      <c r="P484" s="678"/>
      <c r="Q484" s="666">
        <v>2329</v>
      </c>
    </row>
    <row r="485" spans="1:17" ht="14.4" customHeight="1" x14ac:dyDescent="0.3">
      <c r="A485" s="661" t="s">
        <v>2083</v>
      </c>
      <c r="B485" s="662" t="s">
        <v>1866</v>
      </c>
      <c r="C485" s="662" t="s">
        <v>1924</v>
      </c>
      <c r="D485" s="662" t="s">
        <v>1990</v>
      </c>
      <c r="E485" s="662" t="s">
        <v>1991</v>
      </c>
      <c r="F485" s="665"/>
      <c r="G485" s="665"/>
      <c r="H485" s="665"/>
      <c r="I485" s="665"/>
      <c r="J485" s="665"/>
      <c r="K485" s="665"/>
      <c r="L485" s="665"/>
      <c r="M485" s="665"/>
      <c r="N485" s="665">
        <v>1</v>
      </c>
      <c r="O485" s="665">
        <v>2645</v>
      </c>
      <c r="P485" s="678"/>
      <c r="Q485" s="666">
        <v>2645</v>
      </c>
    </row>
    <row r="486" spans="1:17" ht="14.4" customHeight="1" x14ac:dyDescent="0.3">
      <c r="A486" s="661" t="s">
        <v>2083</v>
      </c>
      <c r="B486" s="662" t="s">
        <v>1866</v>
      </c>
      <c r="C486" s="662" t="s">
        <v>1924</v>
      </c>
      <c r="D486" s="662" t="s">
        <v>2008</v>
      </c>
      <c r="E486" s="662" t="s">
        <v>2009</v>
      </c>
      <c r="F486" s="665"/>
      <c r="G486" s="665"/>
      <c r="H486" s="665"/>
      <c r="I486" s="665"/>
      <c r="J486" s="665"/>
      <c r="K486" s="665"/>
      <c r="L486" s="665"/>
      <c r="M486" s="665"/>
      <c r="N486" s="665">
        <v>1</v>
      </c>
      <c r="O486" s="665">
        <v>718</v>
      </c>
      <c r="P486" s="678"/>
      <c r="Q486" s="666">
        <v>718</v>
      </c>
    </row>
    <row r="487" spans="1:17" ht="14.4" customHeight="1" x14ac:dyDescent="0.3">
      <c r="A487" s="661" t="s">
        <v>2083</v>
      </c>
      <c r="B487" s="662" t="s">
        <v>1866</v>
      </c>
      <c r="C487" s="662" t="s">
        <v>1924</v>
      </c>
      <c r="D487" s="662" t="s">
        <v>2010</v>
      </c>
      <c r="E487" s="662" t="s">
        <v>2011</v>
      </c>
      <c r="F487" s="665"/>
      <c r="G487" s="665"/>
      <c r="H487" s="665"/>
      <c r="I487" s="665"/>
      <c r="J487" s="665"/>
      <c r="K487" s="665"/>
      <c r="L487" s="665"/>
      <c r="M487" s="665"/>
      <c r="N487" s="665">
        <v>1</v>
      </c>
      <c r="O487" s="665">
        <v>1931</v>
      </c>
      <c r="P487" s="678"/>
      <c r="Q487" s="666">
        <v>1931</v>
      </c>
    </row>
    <row r="488" spans="1:17" ht="14.4" customHeight="1" x14ac:dyDescent="0.3">
      <c r="A488" s="661" t="s">
        <v>521</v>
      </c>
      <c r="B488" s="662" t="s">
        <v>1866</v>
      </c>
      <c r="C488" s="662" t="s">
        <v>1867</v>
      </c>
      <c r="D488" s="662" t="s">
        <v>2016</v>
      </c>
      <c r="E488" s="662" t="s">
        <v>968</v>
      </c>
      <c r="F488" s="665">
        <v>0.55000000000000004</v>
      </c>
      <c r="G488" s="665">
        <v>1087.92</v>
      </c>
      <c r="H488" s="665">
        <v>1</v>
      </c>
      <c r="I488" s="665">
        <v>1978.0363636363636</v>
      </c>
      <c r="J488" s="665">
        <v>0.77</v>
      </c>
      <c r="K488" s="665">
        <v>1465.05</v>
      </c>
      <c r="L488" s="665">
        <v>1.3466523273770128</v>
      </c>
      <c r="M488" s="665">
        <v>1902.6623376623374</v>
      </c>
      <c r="N488" s="665">
        <v>0.01</v>
      </c>
      <c r="O488" s="665">
        <v>20.09</v>
      </c>
      <c r="P488" s="678">
        <v>1.8466431355246709E-2</v>
      </c>
      <c r="Q488" s="666">
        <v>2009</v>
      </c>
    </row>
    <row r="489" spans="1:17" ht="14.4" customHeight="1" x14ac:dyDescent="0.3">
      <c r="A489" s="661" t="s">
        <v>521</v>
      </c>
      <c r="B489" s="662" t="s">
        <v>1866</v>
      </c>
      <c r="C489" s="662" t="s">
        <v>1867</v>
      </c>
      <c r="D489" s="662" t="s">
        <v>2021</v>
      </c>
      <c r="E489" s="662" t="s">
        <v>986</v>
      </c>
      <c r="F489" s="665">
        <v>6.1</v>
      </c>
      <c r="G489" s="665">
        <v>13324.319999999998</v>
      </c>
      <c r="H489" s="665">
        <v>1</v>
      </c>
      <c r="I489" s="665">
        <v>2184.3147540983605</v>
      </c>
      <c r="J489" s="665">
        <v>8.85</v>
      </c>
      <c r="K489" s="665">
        <v>15671.579999999998</v>
      </c>
      <c r="L489" s="665">
        <v>1.1761635865845312</v>
      </c>
      <c r="M489" s="665">
        <v>1770.8</v>
      </c>
      <c r="N489" s="665">
        <v>7.6000000000000005</v>
      </c>
      <c r="O489" s="665">
        <v>13559.389999999998</v>
      </c>
      <c r="P489" s="678">
        <v>1.017642176111051</v>
      </c>
      <c r="Q489" s="666">
        <v>1784.1302631578942</v>
      </c>
    </row>
    <row r="490" spans="1:17" ht="14.4" customHeight="1" x14ac:dyDescent="0.3">
      <c r="A490" s="661" t="s">
        <v>521</v>
      </c>
      <c r="B490" s="662" t="s">
        <v>1866</v>
      </c>
      <c r="C490" s="662" t="s">
        <v>1867</v>
      </c>
      <c r="D490" s="662" t="s">
        <v>2022</v>
      </c>
      <c r="E490" s="662" t="s">
        <v>972</v>
      </c>
      <c r="F490" s="665">
        <v>0.49999999999999994</v>
      </c>
      <c r="G490" s="665">
        <v>472.40000000000003</v>
      </c>
      <c r="H490" s="665">
        <v>1</v>
      </c>
      <c r="I490" s="665">
        <v>944.80000000000018</v>
      </c>
      <c r="J490" s="665">
        <v>1.0499999999999998</v>
      </c>
      <c r="K490" s="665">
        <v>948.99</v>
      </c>
      <c r="L490" s="665">
        <v>2.0088696020321759</v>
      </c>
      <c r="M490" s="665">
        <v>903.80000000000018</v>
      </c>
      <c r="N490" s="665">
        <v>0.75000000000000022</v>
      </c>
      <c r="O490" s="665">
        <v>677.85000000000014</v>
      </c>
      <c r="P490" s="678">
        <v>1.4349068585944118</v>
      </c>
      <c r="Q490" s="666">
        <v>903.8</v>
      </c>
    </row>
    <row r="491" spans="1:17" ht="14.4" customHeight="1" x14ac:dyDescent="0.3">
      <c r="A491" s="661" t="s">
        <v>521</v>
      </c>
      <c r="B491" s="662" t="s">
        <v>1866</v>
      </c>
      <c r="C491" s="662" t="s">
        <v>1867</v>
      </c>
      <c r="D491" s="662" t="s">
        <v>2084</v>
      </c>
      <c r="E491" s="662" t="s">
        <v>991</v>
      </c>
      <c r="F491" s="665"/>
      <c r="G491" s="665"/>
      <c r="H491" s="665"/>
      <c r="I491" s="665"/>
      <c r="J491" s="665">
        <v>6</v>
      </c>
      <c r="K491" s="665">
        <v>112394.04</v>
      </c>
      <c r="L491" s="665"/>
      <c r="M491" s="665">
        <v>18732.34</v>
      </c>
      <c r="N491" s="665"/>
      <c r="O491" s="665"/>
      <c r="P491" s="678"/>
      <c r="Q491" s="666"/>
    </row>
    <row r="492" spans="1:17" ht="14.4" customHeight="1" x14ac:dyDescent="0.3">
      <c r="A492" s="661" t="s">
        <v>521</v>
      </c>
      <c r="B492" s="662" t="s">
        <v>1866</v>
      </c>
      <c r="C492" s="662" t="s">
        <v>1867</v>
      </c>
      <c r="D492" s="662" t="s">
        <v>2084</v>
      </c>
      <c r="E492" s="662" t="s">
        <v>2085</v>
      </c>
      <c r="F492" s="665">
        <v>0</v>
      </c>
      <c r="G492" s="665">
        <v>0</v>
      </c>
      <c r="H492" s="665"/>
      <c r="I492" s="665"/>
      <c r="J492" s="665">
        <v>0</v>
      </c>
      <c r="K492" s="665">
        <v>0</v>
      </c>
      <c r="L492" s="665"/>
      <c r="M492" s="665"/>
      <c r="N492" s="665"/>
      <c r="O492" s="665"/>
      <c r="P492" s="678"/>
      <c r="Q492" s="666"/>
    </row>
    <row r="493" spans="1:17" ht="14.4" customHeight="1" x14ac:dyDescent="0.3">
      <c r="A493" s="661" t="s">
        <v>521</v>
      </c>
      <c r="B493" s="662" t="s">
        <v>1866</v>
      </c>
      <c r="C493" s="662" t="s">
        <v>1867</v>
      </c>
      <c r="D493" s="662" t="s">
        <v>2084</v>
      </c>
      <c r="E493" s="662" t="s">
        <v>2086</v>
      </c>
      <c r="F493" s="665">
        <v>2</v>
      </c>
      <c r="G493" s="665">
        <v>39167.599999999999</v>
      </c>
      <c r="H493" s="665">
        <v>1</v>
      </c>
      <c r="I493" s="665">
        <v>19583.8</v>
      </c>
      <c r="J493" s="665"/>
      <c r="K493" s="665"/>
      <c r="L493" s="665"/>
      <c r="M493" s="665"/>
      <c r="N493" s="665"/>
      <c r="O493" s="665"/>
      <c r="P493" s="678"/>
      <c r="Q493" s="666"/>
    </row>
    <row r="494" spans="1:17" ht="14.4" customHeight="1" x14ac:dyDescent="0.3">
      <c r="A494" s="661" t="s">
        <v>521</v>
      </c>
      <c r="B494" s="662" t="s">
        <v>1866</v>
      </c>
      <c r="C494" s="662" t="s">
        <v>1870</v>
      </c>
      <c r="D494" s="662" t="s">
        <v>1873</v>
      </c>
      <c r="E494" s="662"/>
      <c r="F494" s="665">
        <v>12010</v>
      </c>
      <c r="G494" s="665">
        <v>24020</v>
      </c>
      <c r="H494" s="665">
        <v>1</v>
      </c>
      <c r="I494" s="665">
        <v>2</v>
      </c>
      <c r="J494" s="665">
        <v>7310</v>
      </c>
      <c r="K494" s="665">
        <v>15286.100000000002</v>
      </c>
      <c r="L494" s="665">
        <v>0.63639050791007501</v>
      </c>
      <c r="M494" s="665">
        <v>2.0911217510259923</v>
      </c>
      <c r="N494" s="665">
        <v>7910</v>
      </c>
      <c r="O494" s="665">
        <v>20335.699999999997</v>
      </c>
      <c r="P494" s="678">
        <v>0.84661532056619471</v>
      </c>
      <c r="Q494" s="666">
        <v>2.570884955752212</v>
      </c>
    </row>
    <row r="495" spans="1:17" ht="14.4" customHeight="1" x14ac:dyDescent="0.3">
      <c r="A495" s="661" t="s">
        <v>521</v>
      </c>
      <c r="B495" s="662" t="s">
        <v>1866</v>
      </c>
      <c r="C495" s="662" t="s">
        <v>1870</v>
      </c>
      <c r="D495" s="662" t="s">
        <v>1873</v>
      </c>
      <c r="E495" s="662" t="s">
        <v>1874</v>
      </c>
      <c r="F495" s="665">
        <v>3920</v>
      </c>
      <c r="G495" s="665">
        <v>8247</v>
      </c>
      <c r="H495" s="665">
        <v>1</v>
      </c>
      <c r="I495" s="665">
        <v>2.103826530612245</v>
      </c>
      <c r="J495" s="665">
        <v>3600</v>
      </c>
      <c r="K495" s="665">
        <v>7596</v>
      </c>
      <c r="L495" s="665">
        <v>0.92106220443797748</v>
      </c>
      <c r="M495" s="665">
        <v>2.11</v>
      </c>
      <c r="N495" s="665">
        <v>1150</v>
      </c>
      <c r="O495" s="665">
        <v>2974.5</v>
      </c>
      <c r="P495" s="678">
        <v>0.36067660967624593</v>
      </c>
      <c r="Q495" s="666">
        <v>2.5865217391304349</v>
      </c>
    </row>
    <row r="496" spans="1:17" ht="14.4" customHeight="1" x14ac:dyDescent="0.3">
      <c r="A496" s="661" t="s">
        <v>521</v>
      </c>
      <c r="B496" s="662" t="s">
        <v>1866</v>
      </c>
      <c r="C496" s="662" t="s">
        <v>1870</v>
      </c>
      <c r="D496" s="662" t="s">
        <v>1875</v>
      </c>
      <c r="E496" s="662" t="s">
        <v>1876</v>
      </c>
      <c r="F496" s="665"/>
      <c r="G496" s="665"/>
      <c r="H496" s="665"/>
      <c r="I496" s="665"/>
      <c r="J496" s="665">
        <v>-370</v>
      </c>
      <c r="K496" s="665">
        <v>-2628.5</v>
      </c>
      <c r="L496" s="665"/>
      <c r="M496" s="665">
        <v>7.1040540540540542</v>
      </c>
      <c r="N496" s="665"/>
      <c r="O496" s="665"/>
      <c r="P496" s="678"/>
      <c r="Q496" s="666"/>
    </row>
    <row r="497" spans="1:17" ht="14.4" customHeight="1" x14ac:dyDescent="0.3">
      <c r="A497" s="661" t="s">
        <v>521</v>
      </c>
      <c r="B497" s="662" t="s">
        <v>1866</v>
      </c>
      <c r="C497" s="662" t="s">
        <v>1870</v>
      </c>
      <c r="D497" s="662" t="s">
        <v>1875</v>
      </c>
      <c r="E497" s="662"/>
      <c r="F497" s="665"/>
      <c r="G497" s="665"/>
      <c r="H497" s="665"/>
      <c r="I497" s="665"/>
      <c r="J497" s="665">
        <v>-530</v>
      </c>
      <c r="K497" s="665">
        <v>-17654.600000000002</v>
      </c>
      <c r="L497" s="665"/>
      <c r="M497" s="665">
        <v>33.310566037735853</v>
      </c>
      <c r="N497" s="665"/>
      <c r="O497" s="665"/>
      <c r="P497" s="678"/>
      <c r="Q497" s="666"/>
    </row>
    <row r="498" spans="1:17" ht="14.4" customHeight="1" x14ac:dyDescent="0.3">
      <c r="A498" s="661" t="s">
        <v>521</v>
      </c>
      <c r="B498" s="662" t="s">
        <v>1866</v>
      </c>
      <c r="C498" s="662" t="s">
        <v>1870</v>
      </c>
      <c r="D498" s="662" t="s">
        <v>1882</v>
      </c>
      <c r="E498" s="662" t="s">
        <v>1883</v>
      </c>
      <c r="F498" s="665">
        <v>2378</v>
      </c>
      <c r="G498" s="665">
        <v>14125.9</v>
      </c>
      <c r="H498" s="665">
        <v>1</v>
      </c>
      <c r="I498" s="665">
        <v>5.9402439024390246</v>
      </c>
      <c r="J498" s="665">
        <v>800</v>
      </c>
      <c r="K498" s="665">
        <v>4672</v>
      </c>
      <c r="L498" s="665">
        <v>0.3307399882485364</v>
      </c>
      <c r="M498" s="665">
        <v>5.84</v>
      </c>
      <c r="N498" s="665">
        <v>285</v>
      </c>
      <c r="O498" s="665">
        <v>638.34000000000015</v>
      </c>
      <c r="P498" s="678">
        <v>4.5189333069043401E-2</v>
      </c>
      <c r="Q498" s="666">
        <v>2.239789473684211</v>
      </c>
    </row>
    <row r="499" spans="1:17" ht="14.4" customHeight="1" x14ac:dyDescent="0.3">
      <c r="A499" s="661" t="s">
        <v>521</v>
      </c>
      <c r="B499" s="662" t="s">
        <v>1866</v>
      </c>
      <c r="C499" s="662" t="s">
        <v>1870</v>
      </c>
      <c r="D499" s="662" t="s">
        <v>1882</v>
      </c>
      <c r="E499" s="662"/>
      <c r="F499" s="665">
        <v>-4277</v>
      </c>
      <c r="G499" s="665">
        <v>-23737.35</v>
      </c>
      <c r="H499" s="665">
        <v>1</v>
      </c>
      <c r="I499" s="665">
        <v>5.55</v>
      </c>
      <c r="J499" s="665">
        <v>0</v>
      </c>
      <c r="K499" s="665">
        <v>-19356.150000000001</v>
      </c>
      <c r="L499" s="665">
        <v>0.81543011330245385</v>
      </c>
      <c r="M499" s="665"/>
      <c r="N499" s="665">
        <v>800</v>
      </c>
      <c r="O499" s="665">
        <v>4888</v>
      </c>
      <c r="P499" s="678">
        <v>-0.20592020592020593</v>
      </c>
      <c r="Q499" s="666">
        <v>6.11</v>
      </c>
    </row>
    <row r="500" spans="1:17" ht="14.4" customHeight="1" x14ac:dyDescent="0.3">
      <c r="A500" s="661" t="s">
        <v>521</v>
      </c>
      <c r="B500" s="662" t="s">
        <v>1866</v>
      </c>
      <c r="C500" s="662" t="s">
        <v>1870</v>
      </c>
      <c r="D500" s="662" t="s">
        <v>1884</v>
      </c>
      <c r="E500" s="662" t="s">
        <v>1885</v>
      </c>
      <c r="F500" s="665"/>
      <c r="G500" s="665"/>
      <c r="H500" s="665"/>
      <c r="I500" s="665"/>
      <c r="J500" s="665"/>
      <c r="K500" s="665"/>
      <c r="L500" s="665"/>
      <c r="M500" s="665"/>
      <c r="N500" s="665">
        <v>0</v>
      </c>
      <c r="O500" s="665">
        <v>-26.4</v>
      </c>
      <c r="P500" s="678"/>
      <c r="Q500" s="666"/>
    </row>
    <row r="501" spans="1:17" ht="14.4" customHeight="1" x14ac:dyDescent="0.3">
      <c r="A501" s="661" t="s">
        <v>521</v>
      </c>
      <c r="B501" s="662" t="s">
        <v>1866</v>
      </c>
      <c r="C501" s="662" t="s">
        <v>1870</v>
      </c>
      <c r="D501" s="662" t="s">
        <v>1884</v>
      </c>
      <c r="E501" s="662"/>
      <c r="F501" s="665"/>
      <c r="G501" s="665"/>
      <c r="H501" s="665"/>
      <c r="I501" s="665"/>
      <c r="J501" s="665">
        <v>0</v>
      </c>
      <c r="K501" s="665">
        <v>-29.700000000000003</v>
      </c>
      <c r="L501" s="665"/>
      <c r="M501" s="665"/>
      <c r="N501" s="665"/>
      <c r="O501" s="665"/>
      <c r="P501" s="678"/>
      <c r="Q501" s="666"/>
    </row>
    <row r="502" spans="1:17" ht="14.4" customHeight="1" x14ac:dyDescent="0.3">
      <c r="A502" s="661" t="s">
        <v>521</v>
      </c>
      <c r="B502" s="662" t="s">
        <v>1866</v>
      </c>
      <c r="C502" s="662" t="s">
        <v>1870</v>
      </c>
      <c r="D502" s="662" t="s">
        <v>1887</v>
      </c>
      <c r="E502" s="662" t="s">
        <v>1888</v>
      </c>
      <c r="F502" s="665">
        <v>-130</v>
      </c>
      <c r="G502" s="665">
        <v>-1025.7</v>
      </c>
      <c r="H502" s="665">
        <v>1</v>
      </c>
      <c r="I502" s="665">
        <v>7.8900000000000006</v>
      </c>
      <c r="J502" s="665"/>
      <c r="K502" s="665"/>
      <c r="L502" s="665"/>
      <c r="M502" s="665"/>
      <c r="N502" s="665">
        <v>0</v>
      </c>
      <c r="O502" s="665">
        <v>-91.2</v>
      </c>
      <c r="P502" s="678">
        <v>8.8914887393974851E-2</v>
      </c>
      <c r="Q502" s="666"/>
    </row>
    <row r="503" spans="1:17" ht="14.4" customHeight="1" x14ac:dyDescent="0.3">
      <c r="A503" s="661" t="s">
        <v>521</v>
      </c>
      <c r="B503" s="662" t="s">
        <v>1866</v>
      </c>
      <c r="C503" s="662" t="s">
        <v>1870</v>
      </c>
      <c r="D503" s="662" t="s">
        <v>1889</v>
      </c>
      <c r="E503" s="662"/>
      <c r="F503" s="665"/>
      <c r="G503" s="665"/>
      <c r="H503" s="665"/>
      <c r="I503" s="665"/>
      <c r="J503" s="665">
        <v>0</v>
      </c>
      <c r="K503" s="665">
        <v>-26.32</v>
      </c>
      <c r="L503" s="665"/>
      <c r="M503" s="665"/>
      <c r="N503" s="665"/>
      <c r="O503" s="665"/>
      <c r="P503" s="678"/>
      <c r="Q503" s="666"/>
    </row>
    <row r="504" spans="1:17" ht="14.4" customHeight="1" x14ac:dyDescent="0.3">
      <c r="A504" s="661" t="s">
        <v>521</v>
      </c>
      <c r="B504" s="662" t="s">
        <v>1866</v>
      </c>
      <c r="C504" s="662" t="s">
        <v>1870</v>
      </c>
      <c r="D504" s="662" t="s">
        <v>1893</v>
      </c>
      <c r="E504" s="662" t="s">
        <v>1894</v>
      </c>
      <c r="F504" s="665">
        <v>3404.46</v>
      </c>
      <c r="G504" s="665">
        <v>123854.32</v>
      </c>
      <c r="H504" s="665">
        <v>1</v>
      </c>
      <c r="I504" s="665">
        <v>36.380019151348527</v>
      </c>
      <c r="J504" s="665">
        <v>3774.2</v>
      </c>
      <c r="K504" s="665">
        <v>137305.28</v>
      </c>
      <c r="L504" s="665">
        <v>1.1086030749674294</v>
      </c>
      <c r="M504" s="665">
        <v>36.379969265009805</v>
      </c>
      <c r="N504" s="665">
        <v>4515.2</v>
      </c>
      <c r="O504" s="665">
        <v>158502.72999999998</v>
      </c>
      <c r="P504" s="678">
        <v>1.2797513239748115</v>
      </c>
      <c r="Q504" s="666">
        <v>35.104254518072288</v>
      </c>
    </row>
    <row r="505" spans="1:17" ht="14.4" customHeight="1" x14ac:dyDescent="0.3">
      <c r="A505" s="661" t="s">
        <v>521</v>
      </c>
      <c r="B505" s="662" t="s">
        <v>1866</v>
      </c>
      <c r="C505" s="662" t="s">
        <v>1870</v>
      </c>
      <c r="D505" s="662" t="s">
        <v>1893</v>
      </c>
      <c r="E505" s="662"/>
      <c r="F505" s="665">
        <v>12507.89</v>
      </c>
      <c r="G505" s="665">
        <v>464177.74</v>
      </c>
      <c r="H505" s="665">
        <v>1</v>
      </c>
      <c r="I505" s="665">
        <v>37.110794866280408</v>
      </c>
      <c r="J505" s="665">
        <v>10287.619999999999</v>
      </c>
      <c r="K505" s="665">
        <v>370455.29999999993</v>
      </c>
      <c r="L505" s="665">
        <v>0.79808932673074739</v>
      </c>
      <c r="M505" s="665">
        <v>36.009815681372366</v>
      </c>
      <c r="N505" s="665">
        <v>10069.31</v>
      </c>
      <c r="O505" s="665">
        <v>447351.02999999997</v>
      </c>
      <c r="P505" s="678">
        <v>0.96374942495088189</v>
      </c>
      <c r="Q505" s="666">
        <v>44.427178227703784</v>
      </c>
    </row>
    <row r="506" spans="1:17" ht="14.4" customHeight="1" x14ac:dyDescent="0.3">
      <c r="A506" s="661" t="s">
        <v>521</v>
      </c>
      <c r="B506" s="662" t="s">
        <v>1866</v>
      </c>
      <c r="C506" s="662" t="s">
        <v>1870</v>
      </c>
      <c r="D506" s="662" t="s">
        <v>1897</v>
      </c>
      <c r="E506" s="662"/>
      <c r="F506" s="665"/>
      <c r="G506" s="665"/>
      <c r="H506" s="665"/>
      <c r="I506" s="665"/>
      <c r="J506" s="665">
        <v>0</v>
      </c>
      <c r="K506" s="665">
        <v>-2750.8</v>
      </c>
      <c r="L506" s="665"/>
      <c r="M506" s="665"/>
      <c r="N506" s="665"/>
      <c r="O506" s="665"/>
      <c r="P506" s="678"/>
      <c r="Q506" s="666"/>
    </row>
    <row r="507" spans="1:17" ht="14.4" customHeight="1" x14ac:dyDescent="0.3">
      <c r="A507" s="661" t="s">
        <v>521</v>
      </c>
      <c r="B507" s="662" t="s">
        <v>1866</v>
      </c>
      <c r="C507" s="662" t="s">
        <v>1870</v>
      </c>
      <c r="D507" s="662" t="s">
        <v>1897</v>
      </c>
      <c r="E507" s="662" t="s">
        <v>1898</v>
      </c>
      <c r="F507" s="665"/>
      <c r="G507" s="665"/>
      <c r="H507" s="665"/>
      <c r="I507" s="665"/>
      <c r="J507" s="665"/>
      <c r="K507" s="665"/>
      <c r="L507" s="665"/>
      <c r="M507" s="665"/>
      <c r="N507" s="665">
        <v>0</v>
      </c>
      <c r="O507" s="665">
        <v>-220.15</v>
      </c>
      <c r="P507" s="678"/>
      <c r="Q507" s="666"/>
    </row>
    <row r="508" spans="1:17" ht="14.4" customHeight="1" x14ac:dyDescent="0.3">
      <c r="A508" s="661" t="s">
        <v>521</v>
      </c>
      <c r="B508" s="662" t="s">
        <v>1866</v>
      </c>
      <c r="C508" s="662" t="s">
        <v>1870</v>
      </c>
      <c r="D508" s="662" t="s">
        <v>1901</v>
      </c>
      <c r="E508" s="662"/>
      <c r="F508" s="665"/>
      <c r="G508" s="665"/>
      <c r="H508" s="665"/>
      <c r="I508" s="665"/>
      <c r="J508" s="665"/>
      <c r="K508" s="665"/>
      <c r="L508" s="665"/>
      <c r="M508" s="665"/>
      <c r="N508" s="665">
        <v>5.2</v>
      </c>
      <c r="O508" s="665">
        <v>20722.52</v>
      </c>
      <c r="P508" s="678"/>
      <c r="Q508" s="666">
        <v>3985.1</v>
      </c>
    </row>
    <row r="509" spans="1:17" ht="14.4" customHeight="1" x14ac:dyDescent="0.3">
      <c r="A509" s="661" t="s">
        <v>521</v>
      </c>
      <c r="B509" s="662" t="s">
        <v>1866</v>
      </c>
      <c r="C509" s="662" t="s">
        <v>1870</v>
      </c>
      <c r="D509" s="662" t="s">
        <v>1902</v>
      </c>
      <c r="E509" s="662" t="s">
        <v>1903</v>
      </c>
      <c r="F509" s="665"/>
      <c r="G509" s="665"/>
      <c r="H509" s="665"/>
      <c r="I509" s="665"/>
      <c r="J509" s="665">
        <v>0</v>
      </c>
      <c r="K509" s="665">
        <v>-1163.76</v>
      </c>
      <c r="L509" s="665"/>
      <c r="M509" s="665"/>
      <c r="N509" s="665"/>
      <c r="O509" s="665"/>
      <c r="P509" s="678"/>
      <c r="Q509" s="666"/>
    </row>
    <row r="510" spans="1:17" ht="14.4" customHeight="1" x14ac:dyDescent="0.3">
      <c r="A510" s="661" t="s">
        <v>521</v>
      </c>
      <c r="B510" s="662" t="s">
        <v>1866</v>
      </c>
      <c r="C510" s="662" t="s">
        <v>1870</v>
      </c>
      <c r="D510" s="662" t="s">
        <v>1902</v>
      </c>
      <c r="E510" s="662"/>
      <c r="F510" s="665"/>
      <c r="G510" s="665"/>
      <c r="H510" s="665"/>
      <c r="I510" s="665"/>
      <c r="J510" s="665">
        <v>-1</v>
      </c>
      <c r="K510" s="665">
        <v>-3971.1</v>
      </c>
      <c r="L510" s="665"/>
      <c r="M510" s="665">
        <v>3971.1</v>
      </c>
      <c r="N510" s="665"/>
      <c r="O510" s="665"/>
      <c r="P510" s="678"/>
      <c r="Q510" s="666"/>
    </row>
    <row r="511" spans="1:17" ht="14.4" customHeight="1" x14ac:dyDescent="0.3">
      <c r="A511" s="661" t="s">
        <v>521</v>
      </c>
      <c r="B511" s="662" t="s">
        <v>1866</v>
      </c>
      <c r="C511" s="662" t="s">
        <v>1870</v>
      </c>
      <c r="D511" s="662" t="s">
        <v>1906</v>
      </c>
      <c r="E511" s="662" t="s">
        <v>1907</v>
      </c>
      <c r="F511" s="665"/>
      <c r="G511" s="665"/>
      <c r="H511" s="665"/>
      <c r="I511" s="665"/>
      <c r="J511" s="665"/>
      <c r="K511" s="665"/>
      <c r="L511" s="665"/>
      <c r="M511" s="665"/>
      <c r="N511" s="665">
        <v>0</v>
      </c>
      <c r="O511" s="665">
        <v>-617.31999999999994</v>
      </c>
      <c r="P511" s="678"/>
      <c r="Q511" s="666"/>
    </row>
    <row r="512" spans="1:17" ht="14.4" customHeight="1" x14ac:dyDescent="0.3">
      <c r="A512" s="661" t="s">
        <v>521</v>
      </c>
      <c r="B512" s="662" t="s">
        <v>1866</v>
      </c>
      <c r="C512" s="662" t="s">
        <v>1870</v>
      </c>
      <c r="D512" s="662" t="s">
        <v>1906</v>
      </c>
      <c r="E512" s="662"/>
      <c r="F512" s="665"/>
      <c r="G512" s="665"/>
      <c r="H512" s="665"/>
      <c r="I512" s="665"/>
      <c r="J512" s="665">
        <v>0</v>
      </c>
      <c r="K512" s="665">
        <v>-2391.66</v>
      </c>
      <c r="L512" s="665"/>
      <c r="M512" s="665"/>
      <c r="N512" s="665"/>
      <c r="O512" s="665"/>
      <c r="P512" s="678"/>
      <c r="Q512" s="666"/>
    </row>
    <row r="513" spans="1:17" ht="14.4" customHeight="1" x14ac:dyDescent="0.3">
      <c r="A513" s="661" t="s">
        <v>521</v>
      </c>
      <c r="B513" s="662" t="s">
        <v>1866</v>
      </c>
      <c r="C513" s="662" t="s">
        <v>1870</v>
      </c>
      <c r="D513" s="662" t="s">
        <v>2023</v>
      </c>
      <c r="E513" s="662" t="s">
        <v>2024</v>
      </c>
      <c r="F513" s="665">
        <v>1748</v>
      </c>
      <c r="G513" s="665">
        <v>58645.399999999994</v>
      </c>
      <c r="H513" s="665">
        <v>1</v>
      </c>
      <c r="I513" s="665">
        <v>33.549999999999997</v>
      </c>
      <c r="J513" s="665">
        <v>2136</v>
      </c>
      <c r="K513" s="665">
        <v>67800.179999999993</v>
      </c>
      <c r="L513" s="665">
        <v>1.1561039740542309</v>
      </c>
      <c r="M513" s="665">
        <v>31.741657303370783</v>
      </c>
      <c r="N513" s="665">
        <v>1010</v>
      </c>
      <c r="O513" s="665">
        <v>33350.199999999997</v>
      </c>
      <c r="P513" s="678">
        <v>0.5686754630371692</v>
      </c>
      <c r="Q513" s="666">
        <v>33.019999999999996</v>
      </c>
    </row>
    <row r="514" spans="1:17" ht="14.4" customHeight="1" x14ac:dyDescent="0.3">
      <c r="A514" s="661" t="s">
        <v>521</v>
      </c>
      <c r="B514" s="662" t="s">
        <v>1866</v>
      </c>
      <c r="C514" s="662" t="s">
        <v>1870</v>
      </c>
      <c r="D514" s="662" t="s">
        <v>2023</v>
      </c>
      <c r="E514" s="662"/>
      <c r="F514" s="665">
        <v>4409</v>
      </c>
      <c r="G514" s="665">
        <v>146819.70000000001</v>
      </c>
      <c r="H514" s="665">
        <v>1</v>
      </c>
      <c r="I514" s="665">
        <v>33.300000000000004</v>
      </c>
      <c r="J514" s="665">
        <v>6606</v>
      </c>
      <c r="K514" s="665">
        <v>216716.24</v>
      </c>
      <c r="L514" s="665">
        <v>1.4760705818088442</v>
      </c>
      <c r="M514" s="665">
        <v>32.805970330003028</v>
      </c>
      <c r="N514" s="665">
        <v>3855</v>
      </c>
      <c r="O514" s="665">
        <v>127259.39</v>
      </c>
      <c r="P514" s="678">
        <v>0.86677325999167676</v>
      </c>
      <c r="Q514" s="666">
        <v>33.011514915693901</v>
      </c>
    </row>
    <row r="515" spans="1:17" ht="14.4" customHeight="1" x14ac:dyDescent="0.3">
      <c r="A515" s="661" t="s">
        <v>521</v>
      </c>
      <c r="B515" s="662" t="s">
        <v>1866</v>
      </c>
      <c r="C515" s="662" t="s">
        <v>1870</v>
      </c>
      <c r="D515" s="662" t="s">
        <v>1916</v>
      </c>
      <c r="E515" s="662" t="s">
        <v>1917</v>
      </c>
      <c r="F515" s="665"/>
      <c r="G515" s="665"/>
      <c r="H515" s="665"/>
      <c r="I515" s="665"/>
      <c r="J515" s="665">
        <v>-200</v>
      </c>
      <c r="K515" s="665">
        <v>-4582.3</v>
      </c>
      <c r="L515" s="665"/>
      <c r="M515" s="665">
        <v>22.9115</v>
      </c>
      <c r="N515" s="665">
        <v>-100</v>
      </c>
      <c r="O515" s="665">
        <v>-2059</v>
      </c>
      <c r="P515" s="678"/>
      <c r="Q515" s="666">
        <v>20.59</v>
      </c>
    </row>
    <row r="516" spans="1:17" ht="14.4" customHeight="1" x14ac:dyDescent="0.3">
      <c r="A516" s="661" t="s">
        <v>521</v>
      </c>
      <c r="B516" s="662" t="s">
        <v>1866</v>
      </c>
      <c r="C516" s="662" t="s">
        <v>1870</v>
      </c>
      <c r="D516" s="662" t="s">
        <v>1916</v>
      </c>
      <c r="E516" s="662"/>
      <c r="F516" s="665">
        <v>-150</v>
      </c>
      <c r="G516" s="665">
        <v>-2901</v>
      </c>
      <c r="H516" s="665">
        <v>1</v>
      </c>
      <c r="I516" s="665">
        <v>19.34</v>
      </c>
      <c r="J516" s="665">
        <v>0</v>
      </c>
      <c r="K516" s="665">
        <v>-6328</v>
      </c>
      <c r="L516" s="665">
        <v>2.181316787314719</v>
      </c>
      <c r="M516" s="665"/>
      <c r="N516" s="665"/>
      <c r="O516" s="665"/>
      <c r="P516" s="678"/>
      <c r="Q516" s="666"/>
    </row>
    <row r="517" spans="1:17" ht="14.4" customHeight="1" x14ac:dyDescent="0.3">
      <c r="A517" s="661" t="s">
        <v>521</v>
      </c>
      <c r="B517" s="662" t="s">
        <v>1866</v>
      </c>
      <c r="C517" s="662" t="s">
        <v>1870</v>
      </c>
      <c r="D517" s="662" t="s">
        <v>726</v>
      </c>
      <c r="E517" s="662"/>
      <c r="F517" s="665">
        <v>700</v>
      </c>
      <c r="G517" s="665">
        <v>8750</v>
      </c>
      <c r="H517" s="665">
        <v>1</v>
      </c>
      <c r="I517" s="665">
        <v>12.5</v>
      </c>
      <c r="J517" s="665"/>
      <c r="K517" s="665"/>
      <c r="L517" s="665"/>
      <c r="M517" s="665"/>
      <c r="N517" s="665"/>
      <c r="O517" s="665"/>
      <c r="P517" s="678"/>
      <c r="Q517" s="666"/>
    </row>
    <row r="518" spans="1:17" ht="14.4" customHeight="1" x14ac:dyDescent="0.3">
      <c r="A518" s="661" t="s">
        <v>521</v>
      </c>
      <c r="B518" s="662" t="s">
        <v>1866</v>
      </c>
      <c r="C518" s="662" t="s">
        <v>1870</v>
      </c>
      <c r="D518" s="662" t="s">
        <v>2087</v>
      </c>
      <c r="E518" s="662"/>
      <c r="F518" s="665"/>
      <c r="G518" s="665"/>
      <c r="H518" s="665"/>
      <c r="I518" s="665"/>
      <c r="J518" s="665"/>
      <c r="K518" s="665"/>
      <c r="L518" s="665"/>
      <c r="M518" s="665"/>
      <c r="N518" s="665">
        <v>292</v>
      </c>
      <c r="O518" s="665">
        <v>45487.76</v>
      </c>
      <c r="P518" s="678"/>
      <c r="Q518" s="666">
        <v>155.78</v>
      </c>
    </row>
    <row r="519" spans="1:17" ht="14.4" customHeight="1" x14ac:dyDescent="0.3">
      <c r="A519" s="661" t="s">
        <v>521</v>
      </c>
      <c r="B519" s="662" t="s">
        <v>1866</v>
      </c>
      <c r="C519" s="662" t="s">
        <v>2029</v>
      </c>
      <c r="D519" s="662" t="s">
        <v>2030</v>
      </c>
      <c r="E519" s="662" t="s">
        <v>2031</v>
      </c>
      <c r="F519" s="665">
        <v>10</v>
      </c>
      <c r="G519" s="665">
        <v>8843.1999999999989</v>
      </c>
      <c r="H519" s="665">
        <v>1</v>
      </c>
      <c r="I519" s="665">
        <v>884.31999999999994</v>
      </c>
      <c r="J519" s="665">
        <v>14</v>
      </c>
      <c r="K519" s="665">
        <v>12380.479999999998</v>
      </c>
      <c r="L519" s="665">
        <v>1.4</v>
      </c>
      <c r="M519" s="665">
        <v>884.31999999999982</v>
      </c>
      <c r="N519" s="665"/>
      <c r="O519" s="665"/>
      <c r="P519" s="678"/>
      <c r="Q519" s="666"/>
    </row>
    <row r="520" spans="1:17" ht="14.4" customHeight="1" x14ac:dyDescent="0.3">
      <c r="A520" s="661" t="s">
        <v>521</v>
      </c>
      <c r="B520" s="662" t="s">
        <v>1866</v>
      </c>
      <c r="C520" s="662" t="s">
        <v>2029</v>
      </c>
      <c r="D520" s="662" t="s">
        <v>2030</v>
      </c>
      <c r="E520" s="662" t="s">
        <v>2032</v>
      </c>
      <c r="F520" s="665">
        <v>3</v>
      </c>
      <c r="G520" s="665">
        <v>2652.96</v>
      </c>
      <c r="H520" s="665">
        <v>1</v>
      </c>
      <c r="I520" s="665">
        <v>884.32</v>
      </c>
      <c r="J520" s="665"/>
      <c r="K520" s="665"/>
      <c r="L520" s="665"/>
      <c r="M520" s="665"/>
      <c r="N520" s="665"/>
      <c r="O520" s="665"/>
      <c r="P520" s="678"/>
      <c r="Q520" s="666"/>
    </row>
    <row r="521" spans="1:17" ht="14.4" customHeight="1" x14ac:dyDescent="0.3">
      <c r="A521" s="661" t="s">
        <v>521</v>
      </c>
      <c r="B521" s="662" t="s">
        <v>1866</v>
      </c>
      <c r="C521" s="662" t="s">
        <v>1924</v>
      </c>
      <c r="D521" s="662" t="s">
        <v>1927</v>
      </c>
      <c r="E521" s="662" t="s">
        <v>1928</v>
      </c>
      <c r="F521" s="665">
        <v>1</v>
      </c>
      <c r="G521" s="665">
        <v>423</v>
      </c>
      <c r="H521" s="665">
        <v>1</v>
      </c>
      <c r="I521" s="665">
        <v>423</v>
      </c>
      <c r="J521" s="665"/>
      <c r="K521" s="665"/>
      <c r="L521" s="665"/>
      <c r="M521" s="665"/>
      <c r="N521" s="665"/>
      <c r="O521" s="665"/>
      <c r="P521" s="678"/>
      <c r="Q521" s="666"/>
    </row>
    <row r="522" spans="1:17" ht="14.4" customHeight="1" x14ac:dyDescent="0.3">
      <c r="A522" s="661" t="s">
        <v>521</v>
      </c>
      <c r="B522" s="662" t="s">
        <v>1866</v>
      </c>
      <c r="C522" s="662" t="s">
        <v>1924</v>
      </c>
      <c r="D522" s="662" t="s">
        <v>1950</v>
      </c>
      <c r="E522" s="662" t="s">
        <v>1951</v>
      </c>
      <c r="F522" s="665"/>
      <c r="G522" s="665"/>
      <c r="H522" s="665"/>
      <c r="I522" s="665"/>
      <c r="J522" s="665"/>
      <c r="K522" s="665"/>
      <c r="L522" s="665"/>
      <c r="M522" s="665"/>
      <c r="N522" s="665">
        <v>1</v>
      </c>
      <c r="O522" s="665">
        <v>1279</v>
      </c>
      <c r="P522" s="678"/>
      <c r="Q522" s="666">
        <v>1279</v>
      </c>
    </row>
    <row r="523" spans="1:17" ht="14.4" customHeight="1" x14ac:dyDescent="0.3">
      <c r="A523" s="661" t="s">
        <v>521</v>
      </c>
      <c r="B523" s="662" t="s">
        <v>1866</v>
      </c>
      <c r="C523" s="662" t="s">
        <v>1924</v>
      </c>
      <c r="D523" s="662" t="s">
        <v>1962</v>
      </c>
      <c r="E523" s="662" t="s">
        <v>1963</v>
      </c>
      <c r="F523" s="665">
        <v>94</v>
      </c>
      <c r="G523" s="665">
        <v>165344</v>
      </c>
      <c r="H523" s="665">
        <v>1</v>
      </c>
      <c r="I523" s="665">
        <v>1758.9787234042553</v>
      </c>
      <c r="J523" s="665">
        <v>147</v>
      </c>
      <c r="K523" s="665">
        <v>259014</v>
      </c>
      <c r="L523" s="665">
        <v>1.5665158699438746</v>
      </c>
      <c r="M523" s="665">
        <v>1762</v>
      </c>
      <c r="N523" s="665">
        <v>145</v>
      </c>
      <c r="O523" s="665">
        <v>264625</v>
      </c>
      <c r="P523" s="678">
        <v>1.6004511805689956</v>
      </c>
      <c r="Q523" s="666">
        <v>1825</v>
      </c>
    </row>
    <row r="524" spans="1:17" ht="14.4" customHeight="1" x14ac:dyDescent="0.3">
      <c r="A524" s="661" t="s">
        <v>521</v>
      </c>
      <c r="B524" s="662" t="s">
        <v>1866</v>
      </c>
      <c r="C524" s="662" t="s">
        <v>1924</v>
      </c>
      <c r="D524" s="662" t="s">
        <v>1964</v>
      </c>
      <c r="E524" s="662" t="s">
        <v>1965</v>
      </c>
      <c r="F524" s="665">
        <v>1</v>
      </c>
      <c r="G524" s="665">
        <v>412</v>
      </c>
      <c r="H524" s="665">
        <v>1</v>
      </c>
      <c r="I524" s="665">
        <v>412</v>
      </c>
      <c r="J524" s="665"/>
      <c r="K524" s="665"/>
      <c r="L524" s="665"/>
      <c r="M524" s="665"/>
      <c r="N524" s="665">
        <v>1</v>
      </c>
      <c r="O524" s="665">
        <v>429</v>
      </c>
      <c r="P524" s="678">
        <v>1.0412621359223302</v>
      </c>
      <c r="Q524" s="666">
        <v>429</v>
      </c>
    </row>
    <row r="525" spans="1:17" ht="14.4" customHeight="1" x14ac:dyDescent="0.3">
      <c r="A525" s="661" t="s">
        <v>521</v>
      </c>
      <c r="B525" s="662" t="s">
        <v>1866</v>
      </c>
      <c r="C525" s="662" t="s">
        <v>1924</v>
      </c>
      <c r="D525" s="662" t="s">
        <v>2035</v>
      </c>
      <c r="E525" s="662" t="s">
        <v>2036</v>
      </c>
      <c r="F525" s="665">
        <v>14</v>
      </c>
      <c r="G525" s="665">
        <v>200680</v>
      </c>
      <c r="H525" s="665">
        <v>1</v>
      </c>
      <c r="I525" s="665">
        <v>14334.285714285714</v>
      </c>
      <c r="J525" s="665">
        <v>23</v>
      </c>
      <c r="K525" s="665">
        <v>329820</v>
      </c>
      <c r="L525" s="665">
        <v>1.6435120589994021</v>
      </c>
      <c r="M525" s="665">
        <v>14340</v>
      </c>
      <c r="N525" s="665">
        <v>18</v>
      </c>
      <c r="O525" s="665">
        <v>261108</v>
      </c>
      <c r="P525" s="678">
        <v>1.3011162049033287</v>
      </c>
      <c r="Q525" s="666">
        <v>14506</v>
      </c>
    </row>
    <row r="526" spans="1:17" ht="14.4" customHeight="1" x14ac:dyDescent="0.3">
      <c r="A526" s="661" t="s">
        <v>521</v>
      </c>
      <c r="B526" s="662" t="s">
        <v>1866</v>
      </c>
      <c r="C526" s="662" t="s">
        <v>1924</v>
      </c>
      <c r="D526" s="662" t="s">
        <v>1970</v>
      </c>
      <c r="E526" s="662" t="s">
        <v>1971</v>
      </c>
      <c r="F526" s="665">
        <v>4</v>
      </c>
      <c r="G526" s="665">
        <v>0</v>
      </c>
      <c r="H526" s="665"/>
      <c r="I526" s="665">
        <v>0</v>
      </c>
      <c r="J526" s="665">
        <v>12</v>
      </c>
      <c r="K526" s="665">
        <v>0</v>
      </c>
      <c r="L526" s="665"/>
      <c r="M526" s="665">
        <v>0</v>
      </c>
      <c r="N526" s="665"/>
      <c r="O526" s="665"/>
      <c r="P526" s="678"/>
      <c r="Q526" s="666"/>
    </row>
    <row r="527" spans="1:17" ht="14.4" customHeight="1" x14ac:dyDescent="0.3">
      <c r="A527" s="661" t="s">
        <v>521</v>
      </c>
      <c r="B527" s="662" t="s">
        <v>1866</v>
      </c>
      <c r="C527" s="662" t="s">
        <v>1924</v>
      </c>
      <c r="D527" s="662" t="s">
        <v>1976</v>
      </c>
      <c r="E527" s="662" t="s">
        <v>1977</v>
      </c>
      <c r="F527" s="665"/>
      <c r="G527" s="665"/>
      <c r="H527" s="665"/>
      <c r="I527" s="665"/>
      <c r="J527" s="665"/>
      <c r="K527" s="665"/>
      <c r="L527" s="665"/>
      <c r="M527" s="665"/>
      <c r="N527" s="665">
        <v>1</v>
      </c>
      <c r="O527" s="665">
        <v>609</v>
      </c>
      <c r="P527" s="678"/>
      <c r="Q527" s="666">
        <v>609</v>
      </c>
    </row>
    <row r="528" spans="1:17" ht="14.4" customHeight="1" x14ac:dyDescent="0.3">
      <c r="A528" s="661" t="s">
        <v>521</v>
      </c>
      <c r="B528" s="662" t="s">
        <v>1866</v>
      </c>
      <c r="C528" s="662" t="s">
        <v>1924</v>
      </c>
      <c r="D528" s="662" t="s">
        <v>1978</v>
      </c>
      <c r="E528" s="662" t="s">
        <v>1979</v>
      </c>
      <c r="F528" s="665">
        <v>294</v>
      </c>
      <c r="G528" s="665">
        <v>575393</v>
      </c>
      <c r="H528" s="665">
        <v>1</v>
      </c>
      <c r="I528" s="665">
        <v>1957.1190476190477</v>
      </c>
      <c r="J528" s="665">
        <v>258</v>
      </c>
      <c r="K528" s="665">
        <v>506970</v>
      </c>
      <c r="L528" s="665">
        <v>0.88108475424622823</v>
      </c>
      <c r="M528" s="665">
        <v>1965</v>
      </c>
      <c r="N528" s="665">
        <v>263</v>
      </c>
      <c r="O528" s="665">
        <v>529419</v>
      </c>
      <c r="P528" s="678">
        <v>0.9200998274223009</v>
      </c>
      <c r="Q528" s="666">
        <v>2013</v>
      </c>
    </row>
    <row r="529" spans="1:17" ht="14.4" customHeight="1" x14ac:dyDescent="0.3">
      <c r="A529" s="661" t="s">
        <v>521</v>
      </c>
      <c r="B529" s="662" t="s">
        <v>1866</v>
      </c>
      <c r="C529" s="662" t="s">
        <v>1924</v>
      </c>
      <c r="D529" s="662" t="s">
        <v>1980</v>
      </c>
      <c r="E529" s="662" t="s">
        <v>1981</v>
      </c>
      <c r="F529" s="665">
        <v>182</v>
      </c>
      <c r="G529" s="665">
        <v>76358</v>
      </c>
      <c r="H529" s="665">
        <v>1</v>
      </c>
      <c r="I529" s="665">
        <v>419.54945054945057</v>
      </c>
      <c r="J529" s="665">
        <v>143</v>
      </c>
      <c r="K529" s="665">
        <v>60203</v>
      </c>
      <c r="L529" s="665">
        <v>0.78843081275046489</v>
      </c>
      <c r="M529" s="665">
        <v>421</v>
      </c>
      <c r="N529" s="665">
        <v>132</v>
      </c>
      <c r="O529" s="665">
        <v>57684</v>
      </c>
      <c r="P529" s="678">
        <v>0.75544147306110687</v>
      </c>
      <c r="Q529" s="666">
        <v>437</v>
      </c>
    </row>
    <row r="530" spans="1:17" ht="14.4" customHeight="1" x14ac:dyDescent="0.3">
      <c r="A530" s="661" t="s">
        <v>521</v>
      </c>
      <c r="B530" s="662" t="s">
        <v>1866</v>
      </c>
      <c r="C530" s="662" t="s">
        <v>1924</v>
      </c>
      <c r="D530" s="662" t="s">
        <v>1982</v>
      </c>
      <c r="E530" s="662" t="s">
        <v>1983</v>
      </c>
      <c r="F530" s="665">
        <v>0</v>
      </c>
      <c r="G530" s="665">
        <v>0</v>
      </c>
      <c r="H530" s="665"/>
      <c r="I530" s="665"/>
      <c r="J530" s="665"/>
      <c r="K530" s="665"/>
      <c r="L530" s="665"/>
      <c r="M530" s="665"/>
      <c r="N530" s="665"/>
      <c r="O530" s="665"/>
      <c r="P530" s="678"/>
      <c r="Q530" s="666"/>
    </row>
    <row r="531" spans="1:17" ht="14.4" customHeight="1" x14ac:dyDescent="0.3">
      <c r="A531" s="661" t="s">
        <v>521</v>
      </c>
      <c r="B531" s="662" t="s">
        <v>1866</v>
      </c>
      <c r="C531" s="662" t="s">
        <v>1924</v>
      </c>
      <c r="D531" s="662" t="s">
        <v>1990</v>
      </c>
      <c r="E531" s="662" t="s">
        <v>1991</v>
      </c>
      <c r="F531" s="665">
        <v>1</v>
      </c>
      <c r="G531" s="665">
        <v>2535</v>
      </c>
      <c r="H531" s="665">
        <v>1</v>
      </c>
      <c r="I531" s="665">
        <v>2535</v>
      </c>
      <c r="J531" s="665"/>
      <c r="K531" s="665"/>
      <c r="L531" s="665"/>
      <c r="M531" s="665"/>
      <c r="N531" s="665"/>
      <c r="O531" s="665"/>
      <c r="P531" s="678"/>
      <c r="Q531" s="666"/>
    </row>
    <row r="532" spans="1:17" ht="14.4" customHeight="1" x14ac:dyDescent="0.3">
      <c r="A532" s="661" t="s">
        <v>521</v>
      </c>
      <c r="B532" s="662" t="s">
        <v>1866</v>
      </c>
      <c r="C532" s="662" t="s">
        <v>1924</v>
      </c>
      <c r="D532" s="662" t="s">
        <v>1996</v>
      </c>
      <c r="E532" s="662" t="s">
        <v>1997</v>
      </c>
      <c r="F532" s="665">
        <v>11</v>
      </c>
      <c r="G532" s="665">
        <v>10916</v>
      </c>
      <c r="H532" s="665">
        <v>1</v>
      </c>
      <c r="I532" s="665">
        <v>992.36363636363637</v>
      </c>
      <c r="J532" s="665">
        <v>9</v>
      </c>
      <c r="K532" s="665">
        <v>9081</v>
      </c>
      <c r="L532" s="665">
        <v>0.83189813118358369</v>
      </c>
      <c r="M532" s="665">
        <v>1009</v>
      </c>
      <c r="N532" s="665">
        <v>8</v>
      </c>
      <c r="O532" s="665">
        <v>8272</v>
      </c>
      <c r="P532" s="678">
        <v>0.75778673506779037</v>
      </c>
      <c r="Q532" s="666">
        <v>1034</v>
      </c>
    </row>
    <row r="533" spans="1:17" ht="14.4" customHeight="1" x14ac:dyDescent="0.3">
      <c r="A533" s="661" t="s">
        <v>521</v>
      </c>
      <c r="B533" s="662" t="s">
        <v>2088</v>
      </c>
      <c r="C533" s="662" t="s">
        <v>1867</v>
      </c>
      <c r="D533" s="662" t="s">
        <v>2084</v>
      </c>
      <c r="E533" s="662" t="s">
        <v>991</v>
      </c>
      <c r="F533" s="665">
        <v>11.5</v>
      </c>
      <c r="G533" s="665">
        <v>230637.03</v>
      </c>
      <c r="H533" s="665">
        <v>1</v>
      </c>
      <c r="I533" s="665">
        <v>20055.393913043477</v>
      </c>
      <c r="J533" s="665">
        <v>19</v>
      </c>
      <c r="K533" s="665">
        <v>355914.07999999996</v>
      </c>
      <c r="L533" s="665">
        <v>1.5431783872693816</v>
      </c>
      <c r="M533" s="665">
        <v>18732.319999999996</v>
      </c>
      <c r="N533" s="665">
        <v>15</v>
      </c>
      <c r="O533" s="665">
        <v>280984.8</v>
      </c>
      <c r="P533" s="678">
        <v>1.218298726791617</v>
      </c>
      <c r="Q533" s="666">
        <v>18732.32</v>
      </c>
    </row>
    <row r="534" spans="1:17" ht="14.4" customHeight="1" x14ac:dyDescent="0.3">
      <c r="A534" s="661" t="s">
        <v>521</v>
      </c>
      <c r="B534" s="662" t="s">
        <v>2088</v>
      </c>
      <c r="C534" s="662" t="s">
        <v>1867</v>
      </c>
      <c r="D534" s="662" t="s">
        <v>2084</v>
      </c>
      <c r="E534" s="662" t="s">
        <v>2085</v>
      </c>
      <c r="F534" s="665">
        <v>0</v>
      </c>
      <c r="G534" s="665">
        <v>8.7311491370201111E-11</v>
      </c>
      <c r="H534" s="665">
        <v>1</v>
      </c>
      <c r="I534" s="665"/>
      <c r="J534" s="665">
        <v>0</v>
      </c>
      <c r="K534" s="665">
        <v>0</v>
      </c>
      <c r="L534" s="665">
        <v>0</v>
      </c>
      <c r="M534" s="665"/>
      <c r="N534" s="665">
        <v>0</v>
      </c>
      <c r="O534" s="665">
        <v>0</v>
      </c>
      <c r="P534" s="678">
        <v>0</v>
      </c>
      <c r="Q534" s="666"/>
    </row>
    <row r="535" spans="1:17" ht="14.4" customHeight="1" x14ac:dyDescent="0.3">
      <c r="A535" s="661" t="s">
        <v>521</v>
      </c>
      <c r="B535" s="662" t="s">
        <v>2088</v>
      </c>
      <c r="C535" s="662" t="s">
        <v>1867</v>
      </c>
      <c r="D535" s="662" t="s">
        <v>2084</v>
      </c>
      <c r="E535" s="662" t="s">
        <v>2086</v>
      </c>
      <c r="F535" s="665">
        <v>10</v>
      </c>
      <c r="G535" s="665">
        <v>195838</v>
      </c>
      <c r="H535" s="665">
        <v>1</v>
      </c>
      <c r="I535" s="665">
        <v>19583.8</v>
      </c>
      <c r="J535" s="665">
        <v>8</v>
      </c>
      <c r="K535" s="665">
        <v>149858.56000000003</v>
      </c>
      <c r="L535" s="665">
        <v>0.76521696504253534</v>
      </c>
      <c r="M535" s="665">
        <v>18732.320000000003</v>
      </c>
      <c r="N535" s="665">
        <v>25.5</v>
      </c>
      <c r="O535" s="665">
        <v>477674.21</v>
      </c>
      <c r="P535" s="678">
        <v>2.439129331386146</v>
      </c>
      <c r="Q535" s="666">
        <v>18732.321960784313</v>
      </c>
    </row>
    <row r="536" spans="1:17" ht="14.4" customHeight="1" x14ac:dyDescent="0.3">
      <c r="A536" s="661" t="s">
        <v>521</v>
      </c>
      <c r="B536" s="662" t="s">
        <v>2088</v>
      </c>
      <c r="C536" s="662" t="s">
        <v>1870</v>
      </c>
      <c r="D536" s="662" t="s">
        <v>2089</v>
      </c>
      <c r="E536" s="662"/>
      <c r="F536" s="665">
        <v>11236</v>
      </c>
      <c r="G536" s="665">
        <v>17375.66</v>
      </c>
      <c r="H536" s="665">
        <v>1</v>
      </c>
      <c r="I536" s="665">
        <v>1.5464275542897827</v>
      </c>
      <c r="J536" s="665">
        <v>7550</v>
      </c>
      <c r="K536" s="665">
        <v>11325</v>
      </c>
      <c r="L536" s="665">
        <v>0.65177380312460076</v>
      </c>
      <c r="M536" s="665">
        <v>1.5</v>
      </c>
      <c r="N536" s="665">
        <v>2880</v>
      </c>
      <c r="O536" s="665">
        <v>4579.2</v>
      </c>
      <c r="P536" s="678">
        <v>0.26354106836805047</v>
      </c>
      <c r="Q536" s="666">
        <v>1.5899999999999999</v>
      </c>
    </row>
    <row r="537" spans="1:17" ht="14.4" customHeight="1" x14ac:dyDescent="0.3">
      <c r="A537" s="661" t="s">
        <v>521</v>
      </c>
      <c r="B537" s="662" t="s">
        <v>2088</v>
      </c>
      <c r="C537" s="662" t="s">
        <v>1870</v>
      </c>
      <c r="D537" s="662" t="s">
        <v>2089</v>
      </c>
      <c r="E537" s="662" t="s">
        <v>2090</v>
      </c>
      <c r="F537" s="665">
        <v>1930</v>
      </c>
      <c r="G537" s="665">
        <v>3020.8</v>
      </c>
      <c r="H537" s="665">
        <v>1</v>
      </c>
      <c r="I537" s="665">
        <v>1.5651813471502591</v>
      </c>
      <c r="J537" s="665">
        <v>820</v>
      </c>
      <c r="K537" s="665">
        <v>1266</v>
      </c>
      <c r="L537" s="665">
        <v>0.41909427966101692</v>
      </c>
      <c r="M537" s="665">
        <v>1.5439024390243903</v>
      </c>
      <c r="N537" s="665">
        <v>2000</v>
      </c>
      <c r="O537" s="665">
        <v>3395.6</v>
      </c>
      <c r="P537" s="678">
        <v>1.1240730932203389</v>
      </c>
      <c r="Q537" s="666">
        <v>1.6978</v>
      </c>
    </row>
    <row r="538" spans="1:17" ht="14.4" customHeight="1" x14ac:dyDescent="0.3">
      <c r="A538" s="661" t="s">
        <v>521</v>
      </c>
      <c r="B538" s="662" t="s">
        <v>2088</v>
      </c>
      <c r="C538" s="662" t="s">
        <v>1870</v>
      </c>
      <c r="D538" s="662" t="s">
        <v>2091</v>
      </c>
      <c r="E538" s="662" t="s">
        <v>2092</v>
      </c>
      <c r="F538" s="665">
        <v>139440</v>
      </c>
      <c r="G538" s="665">
        <v>252231.6</v>
      </c>
      <c r="H538" s="665">
        <v>1</v>
      </c>
      <c r="I538" s="665">
        <v>1.8088898450946644</v>
      </c>
      <c r="J538" s="665">
        <v>121690</v>
      </c>
      <c r="K538" s="665">
        <v>212891.9</v>
      </c>
      <c r="L538" s="665">
        <v>0.84403342007900672</v>
      </c>
      <c r="M538" s="665">
        <v>1.7494609253019968</v>
      </c>
      <c r="N538" s="665">
        <v>30670</v>
      </c>
      <c r="O538" s="665">
        <v>46695.1</v>
      </c>
      <c r="P538" s="678">
        <v>0.1851278745406999</v>
      </c>
      <c r="Q538" s="666">
        <v>1.5225008151287902</v>
      </c>
    </row>
    <row r="539" spans="1:17" ht="14.4" customHeight="1" x14ac:dyDescent="0.3">
      <c r="A539" s="661" t="s">
        <v>521</v>
      </c>
      <c r="B539" s="662" t="s">
        <v>2088</v>
      </c>
      <c r="C539" s="662" t="s">
        <v>1870</v>
      </c>
      <c r="D539" s="662" t="s">
        <v>2091</v>
      </c>
      <c r="E539" s="662"/>
      <c r="F539" s="665">
        <v>313680</v>
      </c>
      <c r="G539" s="665">
        <v>564038</v>
      </c>
      <c r="H539" s="665">
        <v>1</v>
      </c>
      <c r="I539" s="665">
        <v>1.7981318541188471</v>
      </c>
      <c r="J539" s="665">
        <v>304360</v>
      </c>
      <c r="K539" s="665">
        <v>529586.4</v>
      </c>
      <c r="L539" s="665">
        <v>0.93891971817501663</v>
      </c>
      <c r="M539" s="665">
        <v>1.74</v>
      </c>
      <c r="N539" s="665">
        <v>410520</v>
      </c>
      <c r="O539" s="665">
        <v>717429.6</v>
      </c>
      <c r="P539" s="678">
        <v>1.2719525989383693</v>
      </c>
      <c r="Q539" s="666">
        <v>1.7476118094124524</v>
      </c>
    </row>
    <row r="540" spans="1:17" ht="14.4" customHeight="1" x14ac:dyDescent="0.3">
      <c r="A540" s="661" t="s">
        <v>521</v>
      </c>
      <c r="B540" s="662" t="s">
        <v>2088</v>
      </c>
      <c r="C540" s="662" t="s">
        <v>1924</v>
      </c>
      <c r="D540" s="662" t="s">
        <v>2093</v>
      </c>
      <c r="E540" s="662" t="s">
        <v>2094</v>
      </c>
      <c r="F540" s="665">
        <v>2025</v>
      </c>
      <c r="G540" s="665">
        <v>2036928</v>
      </c>
      <c r="H540" s="665">
        <v>1</v>
      </c>
      <c r="I540" s="665">
        <v>1005.8903703703704</v>
      </c>
      <c r="J540" s="665">
        <v>1798</v>
      </c>
      <c r="K540" s="665">
        <v>1805067</v>
      </c>
      <c r="L540" s="665">
        <v>0.88617123432934297</v>
      </c>
      <c r="M540" s="665">
        <v>1003.9304783092325</v>
      </c>
      <c r="N540" s="665">
        <v>1838</v>
      </c>
      <c r="O540" s="665">
        <v>1850558</v>
      </c>
      <c r="P540" s="678">
        <v>0.90850437521601157</v>
      </c>
      <c r="Q540" s="666">
        <v>1006.8324265505985</v>
      </c>
    </row>
    <row r="541" spans="1:17" ht="14.4" customHeight="1" x14ac:dyDescent="0.3">
      <c r="A541" s="661" t="s">
        <v>521</v>
      </c>
      <c r="B541" s="662" t="s">
        <v>2088</v>
      </c>
      <c r="C541" s="662" t="s">
        <v>1924</v>
      </c>
      <c r="D541" s="662" t="s">
        <v>2095</v>
      </c>
      <c r="E541" s="662" t="s">
        <v>2096</v>
      </c>
      <c r="F541" s="665">
        <v>1</v>
      </c>
      <c r="G541" s="665">
        <v>188</v>
      </c>
      <c r="H541" s="665">
        <v>1</v>
      </c>
      <c r="I541" s="665">
        <v>188</v>
      </c>
      <c r="J541" s="665"/>
      <c r="K541" s="665"/>
      <c r="L541" s="665"/>
      <c r="M541" s="665"/>
      <c r="N541" s="665"/>
      <c r="O541" s="665"/>
      <c r="P541" s="678"/>
      <c r="Q541" s="666"/>
    </row>
    <row r="542" spans="1:17" ht="14.4" customHeight="1" x14ac:dyDescent="0.3">
      <c r="A542" s="661" t="s">
        <v>521</v>
      </c>
      <c r="B542" s="662" t="s">
        <v>2088</v>
      </c>
      <c r="C542" s="662" t="s">
        <v>1924</v>
      </c>
      <c r="D542" s="662" t="s">
        <v>1925</v>
      </c>
      <c r="E542" s="662" t="s">
        <v>1926</v>
      </c>
      <c r="F542" s="665">
        <v>3</v>
      </c>
      <c r="G542" s="665">
        <v>105</v>
      </c>
      <c r="H542" s="665">
        <v>1</v>
      </c>
      <c r="I542" s="665">
        <v>35</v>
      </c>
      <c r="J542" s="665"/>
      <c r="K542" s="665"/>
      <c r="L542" s="665"/>
      <c r="M542" s="665"/>
      <c r="N542" s="665"/>
      <c r="O542" s="665"/>
      <c r="P542" s="678"/>
      <c r="Q542" s="666"/>
    </row>
    <row r="543" spans="1:17" ht="14.4" customHeight="1" x14ac:dyDescent="0.3">
      <c r="A543" s="661" t="s">
        <v>521</v>
      </c>
      <c r="B543" s="662" t="s">
        <v>2088</v>
      </c>
      <c r="C543" s="662" t="s">
        <v>1924</v>
      </c>
      <c r="D543" s="662" t="s">
        <v>2097</v>
      </c>
      <c r="E543" s="662" t="s">
        <v>2098</v>
      </c>
      <c r="F543" s="665">
        <v>74</v>
      </c>
      <c r="G543" s="665">
        <v>47850</v>
      </c>
      <c r="H543" s="665">
        <v>1</v>
      </c>
      <c r="I543" s="665">
        <v>646.62162162162167</v>
      </c>
      <c r="J543" s="665">
        <v>62</v>
      </c>
      <c r="K543" s="665">
        <v>40300</v>
      </c>
      <c r="L543" s="665">
        <v>0.84221525600835945</v>
      </c>
      <c r="M543" s="665">
        <v>650</v>
      </c>
      <c r="N543" s="665">
        <v>57</v>
      </c>
      <c r="O543" s="665">
        <v>39786</v>
      </c>
      <c r="P543" s="678">
        <v>0.83147335423197488</v>
      </c>
      <c r="Q543" s="666">
        <v>698</v>
      </c>
    </row>
    <row r="544" spans="1:17" ht="14.4" customHeight="1" x14ac:dyDescent="0.3">
      <c r="A544" s="661" t="s">
        <v>521</v>
      </c>
      <c r="B544" s="662" t="s">
        <v>2088</v>
      </c>
      <c r="C544" s="662" t="s">
        <v>1924</v>
      </c>
      <c r="D544" s="662" t="s">
        <v>2099</v>
      </c>
      <c r="E544" s="662" t="s">
        <v>2100</v>
      </c>
      <c r="F544" s="665">
        <v>0</v>
      </c>
      <c r="G544" s="665">
        <v>0</v>
      </c>
      <c r="H544" s="665"/>
      <c r="I544" s="665"/>
      <c r="J544" s="665">
        <v>0</v>
      </c>
      <c r="K544" s="665">
        <v>0</v>
      </c>
      <c r="L544" s="665"/>
      <c r="M544" s="665"/>
      <c r="N544" s="665">
        <v>0</v>
      </c>
      <c r="O544" s="665">
        <v>0</v>
      </c>
      <c r="P544" s="678"/>
      <c r="Q544" s="666"/>
    </row>
    <row r="545" spans="1:17" ht="14.4" customHeight="1" x14ac:dyDescent="0.3">
      <c r="A545" s="661" t="s">
        <v>521</v>
      </c>
      <c r="B545" s="662" t="s">
        <v>2088</v>
      </c>
      <c r="C545" s="662" t="s">
        <v>1924</v>
      </c>
      <c r="D545" s="662" t="s">
        <v>2101</v>
      </c>
      <c r="E545" s="662" t="s">
        <v>2102</v>
      </c>
      <c r="F545" s="665"/>
      <c r="G545" s="665"/>
      <c r="H545" s="665"/>
      <c r="I545" s="665"/>
      <c r="J545" s="665">
        <v>7</v>
      </c>
      <c r="K545" s="665">
        <v>0</v>
      </c>
      <c r="L545" s="665"/>
      <c r="M545" s="665">
        <v>0</v>
      </c>
      <c r="N545" s="665">
        <v>11</v>
      </c>
      <c r="O545" s="665">
        <v>0</v>
      </c>
      <c r="P545" s="678"/>
      <c r="Q545" s="666">
        <v>0</v>
      </c>
    </row>
    <row r="546" spans="1:17" ht="14.4" customHeight="1" x14ac:dyDescent="0.3">
      <c r="A546" s="661" t="s">
        <v>521</v>
      </c>
      <c r="B546" s="662" t="s">
        <v>2088</v>
      </c>
      <c r="C546" s="662" t="s">
        <v>1924</v>
      </c>
      <c r="D546" s="662" t="s">
        <v>1970</v>
      </c>
      <c r="E546" s="662" t="s">
        <v>1971</v>
      </c>
      <c r="F546" s="665">
        <v>5</v>
      </c>
      <c r="G546" s="665">
        <v>0</v>
      </c>
      <c r="H546" s="665"/>
      <c r="I546" s="665">
        <v>0</v>
      </c>
      <c r="J546" s="665">
        <v>10</v>
      </c>
      <c r="K546" s="665">
        <v>0</v>
      </c>
      <c r="L546" s="665"/>
      <c r="M546" s="665">
        <v>0</v>
      </c>
      <c r="N546" s="665">
        <v>20</v>
      </c>
      <c r="O546" s="665">
        <v>0</v>
      </c>
      <c r="P546" s="678"/>
      <c r="Q546" s="666">
        <v>0</v>
      </c>
    </row>
    <row r="547" spans="1:17" ht="14.4" customHeight="1" x14ac:dyDescent="0.3">
      <c r="A547" s="661" t="s">
        <v>521</v>
      </c>
      <c r="B547" s="662" t="s">
        <v>2088</v>
      </c>
      <c r="C547" s="662" t="s">
        <v>1924</v>
      </c>
      <c r="D547" s="662" t="s">
        <v>2103</v>
      </c>
      <c r="E547" s="662" t="s">
        <v>2104</v>
      </c>
      <c r="F547" s="665">
        <v>0</v>
      </c>
      <c r="G547" s="665">
        <v>0</v>
      </c>
      <c r="H547" s="665"/>
      <c r="I547" s="665"/>
      <c r="J547" s="665"/>
      <c r="K547" s="665"/>
      <c r="L547" s="665"/>
      <c r="M547" s="665"/>
      <c r="N547" s="665"/>
      <c r="O547" s="665"/>
      <c r="P547" s="678"/>
      <c r="Q547" s="666"/>
    </row>
    <row r="548" spans="1:17" ht="14.4" customHeight="1" x14ac:dyDescent="0.3">
      <c r="A548" s="661" t="s">
        <v>521</v>
      </c>
      <c r="B548" s="662" t="s">
        <v>2088</v>
      </c>
      <c r="C548" s="662" t="s">
        <v>1924</v>
      </c>
      <c r="D548" s="662" t="s">
        <v>1982</v>
      </c>
      <c r="E548" s="662" t="s">
        <v>1983</v>
      </c>
      <c r="F548" s="665"/>
      <c r="G548" s="665"/>
      <c r="H548" s="665"/>
      <c r="I548" s="665"/>
      <c r="J548" s="665">
        <v>1</v>
      </c>
      <c r="K548" s="665">
        <v>0</v>
      </c>
      <c r="L548" s="665"/>
      <c r="M548" s="665">
        <v>0</v>
      </c>
      <c r="N548" s="665">
        <v>3</v>
      </c>
      <c r="O548" s="665">
        <v>0</v>
      </c>
      <c r="P548" s="678"/>
      <c r="Q548" s="666">
        <v>0</v>
      </c>
    </row>
    <row r="549" spans="1:17" ht="14.4" customHeight="1" x14ac:dyDescent="0.3">
      <c r="A549" s="661" t="s">
        <v>521</v>
      </c>
      <c r="B549" s="662" t="s">
        <v>2088</v>
      </c>
      <c r="C549" s="662" t="s">
        <v>1924</v>
      </c>
      <c r="D549" s="662" t="s">
        <v>2105</v>
      </c>
      <c r="E549" s="662" t="s">
        <v>2106</v>
      </c>
      <c r="F549" s="665"/>
      <c r="G549" s="665"/>
      <c r="H549" s="665"/>
      <c r="I549" s="665"/>
      <c r="J549" s="665"/>
      <c r="K549" s="665"/>
      <c r="L549" s="665"/>
      <c r="M549" s="665"/>
      <c r="N549" s="665">
        <v>1</v>
      </c>
      <c r="O549" s="665">
        <v>0</v>
      </c>
      <c r="P549" s="678"/>
      <c r="Q549" s="666">
        <v>0</v>
      </c>
    </row>
    <row r="550" spans="1:17" ht="14.4" customHeight="1" x14ac:dyDescent="0.3">
      <c r="A550" s="661" t="s">
        <v>521</v>
      </c>
      <c r="B550" s="662" t="s">
        <v>2088</v>
      </c>
      <c r="C550" s="662" t="s">
        <v>1924</v>
      </c>
      <c r="D550" s="662" t="s">
        <v>1992</v>
      </c>
      <c r="E550" s="662" t="s">
        <v>1993</v>
      </c>
      <c r="F550" s="665">
        <v>344</v>
      </c>
      <c r="G550" s="665">
        <v>113271</v>
      </c>
      <c r="H550" s="665">
        <v>1</v>
      </c>
      <c r="I550" s="665">
        <v>329.2761627906977</v>
      </c>
      <c r="J550" s="665">
        <v>322</v>
      </c>
      <c r="K550" s="665">
        <v>106582</v>
      </c>
      <c r="L550" s="665">
        <v>0.94094693257762363</v>
      </c>
      <c r="M550" s="665">
        <v>331</v>
      </c>
      <c r="N550" s="665">
        <v>326</v>
      </c>
      <c r="O550" s="665">
        <v>115404</v>
      </c>
      <c r="P550" s="678">
        <v>1.0188309452551845</v>
      </c>
      <c r="Q550" s="666">
        <v>354</v>
      </c>
    </row>
    <row r="551" spans="1:17" ht="14.4" customHeight="1" x14ac:dyDescent="0.3">
      <c r="A551" s="661" t="s">
        <v>521</v>
      </c>
      <c r="B551" s="662" t="s">
        <v>2088</v>
      </c>
      <c r="C551" s="662" t="s">
        <v>1924</v>
      </c>
      <c r="D551" s="662" t="s">
        <v>2107</v>
      </c>
      <c r="E551" s="662" t="s">
        <v>2108</v>
      </c>
      <c r="F551" s="665">
        <v>20</v>
      </c>
      <c r="G551" s="665">
        <v>6502</v>
      </c>
      <c r="H551" s="665">
        <v>1</v>
      </c>
      <c r="I551" s="665">
        <v>325.10000000000002</v>
      </c>
      <c r="J551" s="665">
        <v>16</v>
      </c>
      <c r="K551" s="665">
        <v>5232</v>
      </c>
      <c r="L551" s="665">
        <v>0.80467548446631809</v>
      </c>
      <c r="M551" s="665">
        <v>327</v>
      </c>
      <c r="N551" s="665">
        <v>13</v>
      </c>
      <c r="O551" s="665">
        <v>4550</v>
      </c>
      <c r="P551" s="678">
        <v>0.6997846816364196</v>
      </c>
      <c r="Q551" s="666">
        <v>350</v>
      </c>
    </row>
    <row r="552" spans="1:17" ht="14.4" customHeight="1" x14ac:dyDescent="0.3">
      <c r="A552" s="661" t="s">
        <v>521</v>
      </c>
      <c r="B552" s="662" t="s">
        <v>2088</v>
      </c>
      <c r="C552" s="662" t="s">
        <v>1924</v>
      </c>
      <c r="D552" s="662" t="s">
        <v>2109</v>
      </c>
      <c r="E552" s="662" t="s">
        <v>2110</v>
      </c>
      <c r="F552" s="665">
        <v>328</v>
      </c>
      <c r="G552" s="665">
        <v>213030</v>
      </c>
      <c r="H552" s="665">
        <v>1</v>
      </c>
      <c r="I552" s="665">
        <v>649.48170731707319</v>
      </c>
      <c r="J552" s="665">
        <v>274</v>
      </c>
      <c r="K552" s="665">
        <v>178922</v>
      </c>
      <c r="L552" s="665">
        <v>0.83989109515091775</v>
      </c>
      <c r="M552" s="665">
        <v>653</v>
      </c>
      <c r="N552" s="665">
        <v>281</v>
      </c>
      <c r="O552" s="665">
        <v>196981</v>
      </c>
      <c r="P552" s="678">
        <v>0.92466319297751487</v>
      </c>
      <c r="Q552" s="666">
        <v>701</v>
      </c>
    </row>
    <row r="553" spans="1:17" ht="14.4" customHeight="1" x14ac:dyDescent="0.3">
      <c r="A553" s="661" t="s">
        <v>521</v>
      </c>
      <c r="B553" s="662" t="s">
        <v>2088</v>
      </c>
      <c r="C553" s="662" t="s">
        <v>1924</v>
      </c>
      <c r="D553" s="662" t="s">
        <v>2111</v>
      </c>
      <c r="E553" s="662" t="s">
        <v>2112</v>
      </c>
      <c r="F553" s="665">
        <v>29</v>
      </c>
      <c r="G553" s="665">
        <v>18786</v>
      </c>
      <c r="H553" s="665">
        <v>1</v>
      </c>
      <c r="I553" s="665">
        <v>647.79310344827582</v>
      </c>
      <c r="J553" s="665">
        <v>29</v>
      </c>
      <c r="K553" s="665">
        <v>18850</v>
      </c>
      <c r="L553" s="665">
        <v>1.0034067922921324</v>
      </c>
      <c r="M553" s="665">
        <v>650</v>
      </c>
      <c r="N553" s="665">
        <v>32</v>
      </c>
      <c r="O553" s="665">
        <v>22336</v>
      </c>
      <c r="P553" s="678">
        <v>1.1889705099542212</v>
      </c>
      <c r="Q553" s="666">
        <v>698</v>
      </c>
    </row>
    <row r="554" spans="1:17" ht="14.4" customHeight="1" x14ac:dyDescent="0.3">
      <c r="A554" s="661" t="s">
        <v>2113</v>
      </c>
      <c r="B554" s="662" t="s">
        <v>1866</v>
      </c>
      <c r="C554" s="662" t="s">
        <v>1867</v>
      </c>
      <c r="D554" s="662" t="s">
        <v>2016</v>
      </c>
      <c r="E554" s="662" t="s">
        <v>968</v>
      </c>
      <c r="F554" s="665">
        <v>0.5</v>
      </c>
      <c r="G554" s="665">
        <v>989.02</v>
      </c>
      <c r="H554" s="665">
        <v>1</v>
      </c>
      <c r="I554" s="665">
        <v>1978.04</v>
      </c>
      <c r="J554" s="665"/>
      <c r="K554" s="665"/>
      <c r="L554" s="665"/>
      <c r="M554" s="665"/>
      <c r="N554" s="665">
        <v>0.25</v>
      </c>
      <c r="O554" s="665">
        <v>502.41</v>
      </c>
      <c r="P554" s="678">
        <v>0.50798770500091006</v>
      </c>
      <c r="Q554" s="666">
        <v>2009.64</v>
      </c>
    </row>
    <row r="555" spans="1:17" ht="14.4" customHeight="1" x14ac:dyDescent="0.3">
      <c r="A555" s="661" t="s">
        <v>2113</v>
      </c>
      <c r="B555" s="662" t="s">
        <v>1866</v>
      </c>
      <c r="C555" s="662" t="s">
        <v>1867</v>
      </c>
      <c r="D555" s="662" t="s">
        <v>2019</v>
      </c>
      <c r="E555" s="662" t="s">
        <v>986</v>
      </c>
      <c r="F555" s="665"/>
      <c r="G555" s="665"/>
      <c r="H555" s="665"/>
      <c r="I555" s="665"/>
      <c r="J555" s="665">
        <v>0.01</v>
      </c>
      <c r="K555" s="665">
        <v>88.54</v>
      </c>
      <c r="L555" s="665"/>
      <c r="M555" s="665">
        <v>8854</v>
      </c>
      <c r="N555" s="665"/>
      <c r="O555" s="665"/>
      <c r="P555" s="678"/>
      <c r="Q555" s="666"/>
    </row>
    <row r="556" spans="1:17" ht="14.4" customHeight="1" x14ac:dyDescent="0.3">
      <c r="A556" s="661" t="s">
        <v>2113</v>
      </c>
      <c r="B556" s="662" t="s">
        <v>1866</v>
      </c>
      <c r="C556" s="662" t="s">
        <v>1867</v>
      </c>
      <c r="D556" s="662" t="s">
        <v>2021</v>
      </c>
      <c r="E556" s="662" t="s">
        <v>986</v>
      </c>
      <c r="F556" s="665">
        <v>1.85</v>
      </c>
      <c r="G556" s="665">
        <v>4040.9800000000005</v>
      </c>
      <c r="H556" s="665">
        <v>1</v>
      </c>
      <c r="I556" s="665">
        <v>2184.3135135135135</v>
      </c>
      <c r="J556" s="665">
        <v>4.0500000000000007</v>
      </c>
      <c r="K556" s="665">
        <v>7171.74</v>
      </c>
      <c r="L556" s="665">
        <v>1.7747526590084581</v>
      </c>
      <c r="M556" s="665">
        <v>1770.7999999999997</v>
      </c>
      <c r="N556" s="665">
        <v>2.9000000000000004</v>
      </c>
      <c r="O556" s="665">
        <v>5200.4399999999996</v>
      </c>
      <c r="P556" s="678">
        <v>1.2869254487772765</v>
      </c>
      <c r="Q556" s="666">
        <v>1793.2551724137927</v>
      </c>
    </row>
    <row r="557" spans="1:17" ht="14.4" customHeight="1" x14ac:dyDescent="0.3">
      <c r="A557" s="661" t="s">
        <v>2113</v>
      </c>
      <c r="B557" s="662" t="s">
        <v>1866</v>
      </c>
      <c r="C557" s="662" t="s">
        <v>1867</v>
      </c>
      <c r="D557" s="662" t="s">
        <v>2022</v>
      </c>
      <c r="E557" s="662" t="s">
        <v>972</v>
      </c>
      <c r="F557" s="665">
        <v>0.13</v>
      </c>
      <c r="G557" s="665">
        <v>118.1</v>
      </c>
      <c r="H557" s="665">
        <v>1</v>
      </c>
      <c r="I557" s="665">
        <v>908.46153846153834</v>
      </c>
      <c r="J557" s="665">
        <v>0.33</v>
      </c>
      <c r="K557" s="665">
        <v>293.73</v>
      </c>
      <c r="L557" s="665">
        <v>2.4871295512277731</v>
      </c>
      <c r="M557" s="665">
        <v>890.09090909090912</v>
      </c>
      <c r="N557" s="665">
        <v>0.25</v>
      </c>
      <c r="O557" s="665">
        <v>225.95</v>
      </c>
      <c r="P557" s="678">
        <v>1.9132091447925488</v>
      </c>
      <c r="Q557" s="666">
        <v>903.8</v>
      </c>
    </row>
    <row r="558" spans="1:17" ht="14.4" customHeight="1" x14ac:dyDescent="0.3">
      <c r="A558" s="661" t="s">
        <v>2113</v>
      </c>
      <c r="B558" s="662" t="s">
        <v>1866</v>
      </c>
      <c r="C558" s="662" t="s">
        <v>1870</v>
      </c>
      <c r="D558" s="662" t="s">
        <v>1875</v>
      </c>
      <c r="E558" s="662"/>
      <c r="F558" s="665"/>
      <c r="G558" s="665"/>
      <c r="H558" s="665"/>
      <c r="I558" s="665"/>
      <c r="J558" s="665"/>
      <c r="K558" s="665"/>
      <c r="L558" s="665"/>
      <c r="M558" s="665"/>
      <c r="N558" s="665">
        <v>180</v>
      </c>
      <c r="O558" s="665">
        <v>945</v>
      </c>
      <c r="P558" s="678"/>
      <c r="Q558" s="666">
        <v>5.25</v>
      </c>
    </row>
    <row r="559" spans="1:17" ht="14.4" customHeight="1" x14ac:dyDescent="0.3">
      <c r="A559" s="661" t="s">
        <v>2113</v>
      </c>
      <c r="B559" s="662" t="s">
        <v>1866</v>
      </c>
      <c r="C559" s="662" t="s">
        <v>1870</v>
      </c>
      <c r="D559" s="662" t="s">
        <v>1897</v>
      </c>
      <c r="E559" s="662"/>
      <c r="F559" s="665"/>
      <c r="G559" s="665"/>
      <c r="H559" s="665"/>
      <c r="I559" s="665"/>
      <c r="J559" s="665"/>
      <c r="K559" s="665"/>
      <c r="L559" s="665"/>
      <c r="M559" s="665"/>
      <c r="N559" s="665">
        <v>390</v>
      </c>
      <c r="O559" s="665">
        <v>7948.2</v>
      </c>
      <c r="P559" s="678"/>
      <c r="Q559" s="666">
        <v>20.38</v>
      </c>
    </row>
    <row r="560" spans="1:17" ht="14.4" customHeight="1" x14ac:dyDescent="0.3">
      <c r="A560" s="661" t="s">
        <v>2113</v>
      </c>
      <c r="B560" s="662" t="s">
        <v>1866</v>
      </c>
      <c r="C560" s="662" t="s">
        <v>1870</v>
      </c>
      <c r="D560" s="662" t="s">
        <v>1902</v>
      </c>
      <c r="E560" s="662"/>
      <c r="F560" s="665"/>
      <c r="G560" s="665"/>
      <c r="H560" s="665"/>
      <c r="I560" s="665"/>
      <c r="J560" s="665"/>
      <c r="K560" s="665"/>
      <c r="L560" s="665"/>
      <c r="M560" s="665"/>
      <c r="N560" s="665">
        <v>1</v>
      </c>
      <c r="O560" s="665">
        <v>2163.7399999999998</v>
      </c>
      <c r="P560" s="678"/>
      <c r="Q560" s="666">
        <v>2163.7399999999998</v>
      </c>
    </row>
    <row r="561" spans="1:17" ht="14.4" customHeight="1" x14ac:dyDescent="0.3">
      <c r="A561" s="661" t="s">
        <v>2113</v>
      </c>
      <c r="B561" s="662" t="s">
        <v>1866</v>
      </c>
      <c r="C561" s="662" t="s">
        <v>1870</v>
      </c>
      <c r="D561" s="662" t="s">
        <v>2023</v>
      </c>
      <c r="E561" s="662" t="s">
        <v>2024</v>
      </c>
      <c r="F561" s="665">
        <v>1245</v>
      </c>
      <c r="G561" s="665">
        <v>41769.75</v>
      </c>
      <c r="H561" s="665">
        <v>1</v>
      </c>
      <c r="I561" s="665">
        <v>33.549999999999997</v>
      </c>
      <c r="J561" s="665">
        <v>643</v>
      </c>
      <c r="K561" s="665">
        <v>21572.65</v>
      </c>
      <c r="L561" s="665">
        <v>0.51646586345381529</v>
      </c>
      <c r="M561" s="665">
        <v>33.550000000000004</v>
      </c>
      <c r="N561" s="665">
        <v>329</v>
      </c>
      <c r="O561" s="665">
        <v>10863.58</v>
      </c>
      <c r="P561" s="678">
        <v>0.26008247595448858</v>
      </c>
      <c r="Q561" s="666">
        <v>33.020000000000003</v>
      </c>
    </row>
    <row r="562" spans="1:17" ht="14.4" customHeight="1" x14ac:dyDescent="0.3">
      <c r="A562" s="661" t="s">
        <v>2113</v>
      </c>
      <c r="B562" s="662" t="s">
        <v>1866</v>
      </c>
      <c r="C562" s="662" t="s">
        <v>1870</v>
      </c>
      <c r="D562" s="662" t="s">
        <v>2023</v>
      </c>
      <c r="E562" s="662"/>
      <c r="F562" s="665">
        <v>824</v>
      </c>
      <c r="G562" s="665">
        <v>27439.199999999997</v>
      </c>
      <c r="H562" s="665">
        <v>1</v>
      </c>
      <c r="I562" s="665">
        <v>33.299999999999997</v>
      </c>
      <c r="J562" s="665">
        <v>2793</v>
      </c>
      <c r="K562" s="665">
        <v>93705.15</v>
      </c>
      <c r="L562" s="665">
        <v>3.4150102772675588</v>
      </c>
      <c r="M562" s="665">
        <v>33.549999999999997</v>
      </c>
      <c r="N562" s="665">
        <v>1247</v>
      </c>
      <c r="O562" s="665">
        <v>41167.64</v>
      </c>
      <c r="P562" s="678">
        <v>1.5003221668270212</v>
      </c>
      <c r="Q562" s="666">
        <v>33.013344025661588</v>
      </c>
    </row>
    <row r="563" spans="1:17" ht="14.4" customHeight="1" x14ac:dyDescent="0.3">
      <c r="A563" s="661" t="s">
        <v>2113</v>
      </c>
      <c r="B563" s="662" t="s">
        <v>1866</v>
      </c>
      <c r="C563" s="662" t="s">
        <v>2029</v>
      </c>
      <c r="D563" s="662" t="s">
        <v>2030</v>
      </c>
      <c r="E563" s="662" t="s">
        <v>2031</v>
      </c>
      <c r="F563" s="665">
        <v>2</v>
      </c>
      <c r="G563" s="665">
        <v>1768.64</v>
      </c>
      <c r="H563" s="665">
        <v>1</v>
      </c>
      <c r="I563" s="665">
        <v>884.32</v>
      </c>
      <c r="J563" s="665">
        <v>7</v>
      </c>
      <c r="K563" s="665">
        <v>6190.24</v>
      </c>
      <c r="L563" s="665">
        <v>3.4999999999999996</v>
      </c>
      <c r="M563" s="665">
        <v>884.31999999999994</v>
      </c>
      <c r="N563" s="665"/>
      <c r="O563" s="665"/>
      <c r="P563" s="678"/>
      <c r="Q563" s="666"/>
    </row>
    <row r="564" spans="1:17" ht="14.4" customHeight="1" x14ac:dyDescent="0.3">
      <c r="A564" s="661" t="s">
        <v>2113</v>
      </c>
      <c r="B564" s="662" t="s">
        <v>1866</v>
      </c>
      <c r="C564" s="662" t="s">
        <v>2029</v>
      </c>
      <c r="D564" s="662" t="s">
        <v>2030</v>
      </c>
      <c r="E564" s="662" t="s">
        <v>2032</v>
      </c>
      <c r="F564" s="665">
        <v>3</v>
      </c>
      <c r="G564" s="665">
        <v>2652.96</v>
      </c>
      <c r="H564" s="665">
        <v>1</v>
      </c>
      <c r="I564" s="665">
        <v>884.32</v>
      </c>
      <c r="J564" s="665"/>
      <c r="K564" s="665"/>
      <c r="L564" s="665"/>
      <c r="M564" s="665"/>
      <c r="N564" s="665"/>
      <c r="O564" s="665"/>
      <c r="P564" s="678"/>
      <c r="Q564" s="666"/>
    </row>
    <row r="565" spans="1:17" ht="14.4" customHeight="1" x14ac:dyDescent="0.3">
      <c r="A565" s="661" t="s">
        <v>2113</v>
      </c>
      <c r="B565" s="662" t="s">
        <v>1866</v>
      </c>
      <c r="C565" s="662" t="s">
        <v>1924</v>
      </c>
      <c r="D565" s="662" t="s">
        <v>1956</v>
      </c>
      <c r="E565" s="662" t="s">
        <v>1957</v>
      </c>
      <c r="F565" s="665"/>
      <c r="G565" s="665"/>
      <c r="H565" s="665"/>
      <c r="I565" s="665"/>
      <c r="J565" s="665"/>
      <c r="K565" s="665"/>
      <c r="L565" s="665"/>
      <c r="M565" s="665"/>
      <c r="N565" s="665">
        <v>1</v>
      </c>
      <c r="O565" s="665">
        <v>681</v>
      </c>
      <c r="P565" s="678"/>
      <c r="Q565" s="666">
        <v>681</v>
      </c>
    </row>
    <row r="566" spans="1:17" ht="14.4" customHeight="1" x14ac:dyDescent="0.3">
      <c r="A566" s="661" t="s">
        <v>2113</v>
      </c>
      <c r="B566" s="662" t="s">
        <v>1866</v>
      </c>
      <c r="C566" s="662" t="s">
        <v>1924</v>
      </c>
      <c r="D566" s="662" t="s">
        <v>1962</v>
      </c>
      <c r="E566" s="662" t="s">
        <v>1963</v>
      </c>
      <c r="F566" s="665"/>
      <c r="G566" s="665"/>
      <c r="H566" s="665"/>
      <c r="I566" s="665"/>
      <c r="J566" s="665"/>
      <c r="K566" s="665"/>
      <c r="L566" s="665"/>
      <c r="M566" s="665"/>
      <c r="N566" s="665">
        <v>2</v>
      </c>
      <c r="O566" s="665">
        <v>3650</v>
      </c>
      <c r="P566" s="678"/>
      <c r="Q566" s="666">
        <v>1825</v>
      </c>
    </row>
    <row r="567" spans="1:17" ht="14.4" customHeight="1" x14ac:dyDescent="0.3">
      <c r="A567" s="661" t="s">
        <v>2113</v>
      </c>
      <c r="B567" s="662" t="s">
        <v>1866</v>
      </c>
      <c r="C567" s="662" t="s">
        <v>1924</v>
      </c>
      <c r="D567" s="662" t="s">
        <v>2035</v>
      </c>
      <c r="E567" s="662" t="s">
        <v>2036</v>
      </c>
      <c r="F567" s="665">
        <v>5</v>
      </c>
      <c r="G567" s="665">
        <v>71680</v>
      </c>
      <c r="H567" s="665">
        <v>1</v>
      </c>
      <c r="I567" s="665">
        <v>14336</v>
      </c>
      <c r="J567" s="665">
        <v>9</v>
      </c>
      <c r="K567" s="665">
        <v>129060</v>
      </c>
      <c r="L567" s="665">
        <v>1.8005022321428572</v>
      </c>
      <c r="M567" s="665">
        <v>14340</v>
      </c>
      <c r="N567" s="665">
        <v>8</v>
      </c>
      <c r="O567" s="665">
        <v>116048</v>
      </c>
      <c r="P567" s="678">
        <v>1.6189732142857143</v>
      </c>
      <c r="Q567" s="666">
        <v>14506</v>
      </c>
    </row>
    <row r="568" spans="1:17" ht="14.4" customHeight="1" x14ac:dyDescent="0.3">
      <c r="A568" s="661" t="s">
        <v>2113</v>
      </c>
      <c r="B568" s="662" t="s">
        <v>1866</v>
      </c>
      <c r="C568" s="662" t="s">
        <v>1924</v>
      </c>
      <c r="D568" s="662" t="s">
        <v>1986</v>
      </c>
      <c r="E568" s="662" t="s">
        <v>1987</v>
      </c>
      <c r="F568" s="665"/>
      <c r="G568" s="665"/>
      <c r="H568" s="665"/>
      <c r="I568" s="665"/>
      <c r="J568" s="665"/>
      <c r="K568" s="665"/>
      <c r="L568" s="665"/>
      <c r="M568" s="665"/>
      <c r="N568" s="665">
        <v>1</v>
      </c>
      <c r="O568" s="665">
        <v>509</v>
      </c>
      <c r="P568" s="678"/>
      <c r="Q568" s="666">
        <v>509</v>
      </c>
    </row>
    <row r="569" spans="1:17" ht="14.4" customHeight="1" x14ac:dyDescent="0.3">
      <c r="A569" s="661" t="s">
        <v>2113</v>
      </c>
      <c r="B569" s="662" t="s">
        <v>1866</v>
      </c>
      <c r="C569" s="662" t="s">
        <v>1924</v>
      </c>
      <c r="D569" s="662" t="s">
        <v>1988</v>
      </c>
      <c r="E569" s="662" t="s">
        <v>1989</v>
      </c>
      <c r="F569" s="665"/>
      <c r="G569" s="665"/>
      <c r="H569" s="665"/>
      <c r="I569" s="665"/>
      <c r="J569" s="665"/>
      <c r="K569" s="665"/>
      <c r="L569" s="665"/>
      <c r="M569" s="665"/>
      <c r="N569" s="665">
        <v>1</v>
      </c>
      <c r="O569" s="665">
        <v>2329</v>
      </c>
      <c r="P569" s="678"/>
      <c r="Q569" s="666">
        <v>2329</v>
      </c>
    </row>
    <row r="570" spans="1:17" ht="14.4" customHeight="1" x14ac:dyDescent="0.3">
      <c r="A570" s="661" t="s">
        <v>2113</v>
      </c>
      <c r="B570" s="662" t="s">
        <v>1866</v>
      </c>
      <c r="C570" s="662" t="s">
        <v>1924</v>
      </c>
      <c r="D570" s="662" t="s">
        <v>2008</v>
      </c>
      <c r="E570" s="662" t="s">
        <v>2009</v>
      </c>
      <c r="F570" s="665"/>
      <c r="G570" s="665"/>
      <c r="H570" s="665"/>
      <c r="I570" s="665"/>
      <c r="J570" s="665"/>
      <c r="K570" s="665"/>
      <c r="L570" s="665"/>
      <c r="M570" s="665"/>
      <c r="N570" s="665">
        <v>1</v>
      </c>
      <c r="O570" s="665">
        <v>718</v>
      </c>
      <c r="P570" s="678"/>
      <c r="Q570" s="666">
        <v>718</v>
      </c>
    </row>
    <row r="571" spans="1:17" ht="14.4" customHeight="1" x14ac:dyDescent="0.3">
      <c r="A571" s="661" t="s">
        <v>2114</v>
      </c>
      <c r="B571" s="662" t="s">
        <v>1866</v>
      </c>
      <c r="C571" s="662" t="s">
        <v>1867</v>
      </c>
      <c r="D571" s="662" t="s">
        <v>2021</v>
      </c>
      <c r="E571" s="662" t="s">
        <v>986</v>
      </c>
      <c r="F571" s="665"/>
      <c r="G571" s="665"/>
      <c r="H571" s="665"/>
      <c r="I571" s="665"/>
      <c r="J571" s="665">
        <v>0.5</v>
      </c>
      <c r="K571" s="665">
        <v>885.4</v>
      </c>
      <c r="L571" s="665"/>
      <c r="M571" s="665">
        <v>1770.8</v>
      </c>
      <c r="N571" s="665"/>
      <c r="O571" s="665"/>
      <c r="P571" s="678"/>
      <c r="Q571" s="666"/>
    </row>
    <row r="572" spans="1:17" ht="14.4" customHeight="1" x14ac:dyDescent="0.3">
      <c r="A572" s="661" t="s">
        <v>2114</v>
      </c>
      <c r="B572" s="662" t="s">
        <v>1866</v>
      </c>
      <c r="C572" s="662" t="s">
        <v>1870</v>
      </c>
      <c r="D572" s="662" t="s">
        <v>1882</v>
      </c>
      <c r="E572" s="662"/>
      <c r="F572" s="665"/>
      <c r="G572" s="665"/>
      <c r="H572" s="665"/>
      <c r="I572" s="665"/>
      <c r="J572" s="665">
        <v>290</v>
      </c>
      <c r="K572" s="665">
        <v>1693.6</v>
      </c>
      <c r="L572" s="665"/>
      <c r="M572" s="665">
        <v>5.84</v>
      </c>
      <c r="N572" s="665">
        <v>1381</v>
      </c>
      <c r="O572" s="665">
        <v>8437.91</v>
      </c>
      <c r="P572" s="678"/>
      <c r="Q572" s="666">
        <v>6.11</v>
      </c>
    </row>
    <row r="573" spans="1:17" ht="14.4" customHeight="1" x14ac:dyDescent="0.3">
      <c r="A573" s="661" t="s">
        <v>2114</v>
      </c>
      <c r="B573" s="662" t="s">
        <v>1866</v>
      </c>
      <c r="C573" s="662" t="s">
        <v>1870</v>
      </c>
      <c r="D573" s="662" t="s">
        <v>1891</v>
      </c>
      <c r="E573" s="662"/>
      <c r="F573" s="665"/>
      <c r="G573" s="665"/>
      <c r="H573" s="665"/>
      <c r="I573" s="665"/>
      <c r="J573" s="665"/>
      <c r="K573" s="665"/>
      <c r="L573" s="665"/>
      <c r="M573" s="665"/>
      <c r="N573" s="665">
        <v>800</v>
      </c>
      <c r="O573" s="665">
        <v>15696</v>
      </c>
      <c r="P573" s="678"/>
      <c r="Q573" s="666">
        <v>19.62</v>
      </c>
    </row>
    <row r="574" spans="1:17" ht="14.4" customHeight="1" x14ac:dyDescent="0.3">
      <c r="A574" s="661" t="s">
        <v>2114</v>
      </c>
      <c r="B574" s="662" t="s">
        <v>1866</v>
      </c>
      <c r="C574" s="662" t="s">
        <v>1870</v>
      </c>
      <c r="D574" s="662" t="s">
        <v>1897</v>
      </c>
      <c r="E574" s="662"/>
      <c r="F574" s="665"/>
      <c r="G574" s="665"/>
      <c r="H574" s="665"/>
      <c r="I574" s="665"/>
      <c r="J574" s="665">
        <v>540</v>
      </c>
      <c r="K574" s="665">
        <v>10767.6</v>
      </c>
      <c r="L574" s="665"/>
      <c r="M574" s="665">
        <v>19.940000000000001</v>
      </c>
      <c r="N574" s="665"/>
      <c r="O574" s="665"/>
      <c r="P574" s="678"/>
      <c r="Q574" s="666"/>
    </row>
    <row r="575" spans="1:17" ht="14.4" customHeight="1" x14ac:dyDescent="0.3">
      <c r="A575" s="661" t="s">
        <v>2114</v>
      </c>
      <c r="B575" s="662" t="s">
        <v>1866</v>
      </c>
      <c r="C575" s="662" t="s">
        <v>1870</v>
      </c>
      <c r="D575" s="662" t="s">
        <v>1906</v>
      </c>
      <c r="E575" s="662" t="s">
        <v>1907</v>
      </c>
      <c r="F575" s="665"/>
      <c r="G575" s="665"/>
      <c r="H575" s="665"/>
      <c r="I575" s="665"/>
      <c r="J575" s="665">
        <v>668</v>
      </c>
      <c r="K575" s="665">
        <v>2284.56</v>
      </c>
      <c r="L575" s="665"/>
      <c r="M575" s="665">
        <v>3.42</v>
      </c>
      <c r="N575" s="665"/>
      <c r="O575" s="665"/>
      <c r="P575" s="678"/>
      <c r="Q575" s="666"/>
    </row>
    <row r="576" spans="1:17" ht="14.4" customHeight="1" x14ac:dyDescent="0.3">
      <c r="A576" s="661" t="s">
        <v>2114</v>
      </c>
      <c r="B576" s="662" t="s">
        <v>1866</v>
      </c>
      <c r="C576" s="662" t="s">
        <v>1870</v>
      </c>
      <c r="D576" s="662" t="s">
        <v>1906</v>
      </c>
      <c r="E576" s="662"/>
      <c r="F576" s="665"/>
      <c r="G576" s="665"/>
      <c r="H576" s="665"/>
      <c r="I576" s="665"/>
      <c r="J576" s="665"/>
      <c r="K576" s="665"/>
      <c r="L576" s="665"/>
      <c r="M576" s="665"/>
      <c r="N576" s="665">
        <v>654</v>
      </c>
      <c r="O576" s="665">
        <v>2720.64</v>
      </c>
      <c r="P576" s="678"/>
      <c r="Q576" s="666">
        <v>4.16</v>
      </c>
    </row>
    <row r="577" spans="1:17" ht="14.4" customHeight="1" x14ac:dyDescent="0.3">
      <c r="A577" s="661" t="s">
        <v>2114</v>
      </c>
      <c r="B577" s="662" t="s">
        <v>1866</v>
      </c>
      <c r="C577" s="662" t="s">
        <v>1870</v>
      </c>
      <c r="D577" s="662" t="s">
        <v>2023</v>
      </c>
      <c r="E577" s="662"/>
      <c r="F577" s="665"/>
      <c r="G577" s="665"/>
      <c r="H577" s="665"/>
      <c r="I577" s="665"/>
      <c r="J577" s="665">
        <v>403</v>
      </c>
      <c r="K577" s="665">
        <v>13520.65</v>
      </c>
      <c r="L577" s="665"/>
      <c r="M577" s="665">
        <v>33.549999999999997</v>
      </c>
      <c r="N577" s="665"/>
      <c r="O577" s="665"/>
      <c r="P577" s="678"/>
      <c r="Q577" s="666"/>
    </row>
    <row r="578" spans="1:17" ht="14.4" customHeight="1" x14ac:dyDescent="0.3">
      <c r="A578" s="661" t="s">
        <v>2114</v>
      </c>
      <c r="B578" s="662" t="s">
        <v>1866</v>
      </c>
      <c r="C578" s="662" t="s">
        <v>2029</v>
      </c>
      <c r="D578" s="662" t="s">
        <v>2030</v>
      </c>
      <c r="E578" s="662" t="s">
        <v>2031</v>
      </c>
      <c r="F578" s="665"/>
      <c r="G578" s="665"/>
      <c r="H578" s="665"/>
      <c r="I578" s="665"/>
      <c r="J578" s="665">
        <v>1</v>
      </c>
      <c r="K578" s="665">
        <v>884.32</v>
      </c>
      <c r="L578" s="665"/>
      <c r="M578" s="665">
        <v>884.32</v>
      </c>
      <c r="N578" s="665"/>
      <c r="O578" s="665"/>
      <c r="P578" s="678"/>
      <c r="Q578" s="666"/>
    </row>
    <row r="579" spans="1:17" ht="14.4" customHeight="1" x14ac:dyDescent="0.3">
      <c r="A579" s="661" t="s">
        <v>2114</v>
      </c>
      <c r="B579" s="662" t="s">
        <v>1866</v>
      </c>
      <c r="C579" s="662" t="s">
        <v>1924</v>
      </c>
      <c r="D579" s="662" t="s">
        <v>1929</v>
      </c>
      <c r="E579" s="662" t="s">
        <v>1930</v>
      </c>
      <c r="F579" s="665"/>
      <c r="G579" s="665"/>
      <c r="H579" s="665"/>
      <c r="I579" s="665"/>
      <c r="J579" s="665">
        <v>1</v>
      </c>
      <c r="K579" s="665">
        <v>165</v>
      </c>
      <c r="L579" s="665"/>
      <c r="M579" s="665">
        <v>165</v>
      </c>
      <c r="N579" s="665"/>
      <c r="O579" s="665"/>
      <c r="P579" s="678"/>
      <c r="Q579" s="666"/>
    </row>
    <row r="580" spans="1:17" ht="14.4" customHeight="1" x14ac:dyDescent="0.3">
      <c r="A580" s="661" t="s">
        <v>2114</v>
      </c>
      <c r="B580" s="662" t="s">
        <v>1866</v>
      </c>
      <c r="C580" s="662" t="s">
        <v>1924</v>
      </c>
      <c r="D580" s="662" t="s">
        <v>1960</v>
      </c>
      <c r="E580" s="662" t="s">
        <v>1961</v>
      </c>
      <c r="F580" s="665"/>
      <c r="G580" s="665"/>
      <c r="H580" s="665"/>
      <c r="I580" s="665"/>
      <c r="J580" s="665"/>
      <c r="K580" s="665"/>
      <c r="L580" s="665"/>
      <c r="M580" s="665"/>
      <c r="N580" s="665">
        <v>1</v>
      </c>
      <c r="O580" s="665">
        <v>2637</v>
      </c>
      <c r="P580" s="678"/>
      <c r="Q580" s="666">
        <v>2637</v>
      </c>
    </row>
    <row r="581" spans="1:17" ht="14.4" customHeight="1" x14ac:dyDescent="0.3">
      <c r="A581" s="661" t="s">
        <v>2114</v>
      </c>
      <c r="B581" s="662" t="s">
        <v>1866</v>
      </c>
      <c r="C581" s="662" t="s">
        <v>1924</v>
      </c>
      <c r="D581" s="662" t="s">
        <v>1962</v>
      </c>
      <c r="E581" s="662" t="s">
        <v>1963</v>
      </c>
      <c r="F581" s="665"/>
      <c r="G581" s="665"/>
      <c r="H581" s="665"/>
      <c r="I581" s="665"/>
      <c r="J581" s="665">
        <v>3</v>
      </c>
      <c r="K581" s="665">
        <v>5286</v>
      </c>
      <c r="L581" s="665"/>
      <c r="M581" s="665">
        <v>1762</v>
      </c>
      <c r="N581" s="665">
        <v>5</v>
      </c>
      <c r="O581" s="665">
        <v>9125</v>
      </c>
      <c r="P581" s="678"/>
      <c r="Q581" s="666">
        <v>1825</v>
      </c>
    </row>
    <row r="582" spans="1:17" ht="14.4" customHeight="1" x14ac:dyDescent="0.3">
      <c r="A582" s="661" t="s">
        <v>2114</v>
      </c>
      <c r="B582" s="662" t="s">
        <v>1866</v>
      </c>
      <c r="C582" s="662" t="s">
        <v>1924</v>
      </c>
      <c r="D582" s="662" t="s">
        <v>1964</v>
      </c>
      <c r="E582" s="662" t="s">
        <v>1965</v>
      </c>
      <c r="F582" s="665"/>
      <c r="G582" s="665"/>
      <c r="H582" s="665"/>
      <c r="I582" s="665"/>
      <c r="J582" s="665">
        <v>1</v>
      </c>
      <c r="K582" s="665">
        <v>413</v>
      </c>
      <c r="L582" s="665"/>
      <c r="M582" s="665">
        <v>413</v>
      </c>
      <c r="N582" s="665">
        <v>1</v>
      </c>
      <c r="O582" s="665">
        <v>429</v>
      </c>
      <c r="P582" s="678"/>
      <c r="Q582" s="666">
        <v>429</v>
      </c>
    </row>
    <row r="583" spans="1:17" ht="14.4" customHeight="1" x14ac:dyDescent="0.3">
      <c r="A583" s="661" t="s">
        <v>2114</v>
      </c>
      <c r="B583" s="662" t="s">
        <v>1866</v>
      </c>
      <c r="C583" s="662" t="s">
        <v>1924</v>
      </c>
      <c r="D583" s="662" t="s">
        <v>2035</v>
      </c>
      <c r="E583" s="662" t="s">
        <v>2036</v>
      </c>
      <c r="F583" s="665"/>
      <c r="G583" s="665"/>
      <c r="H583" s="665"/>
      <c r="I583" s="665"/>
      <c r="J583" s="665">
        <v>1</v>
      </c>
      <c r="K583" s="665">
        <v>14340</v>
      </c>
      <c r="L583" s="665"/>
      <c r="M583" s="665">
        <v>14340</v>
      </c>
      <c r="N583" s="665"/>
      <c r="O583" s="665"/>
      <c r="P583" s="678"/>
      <c r="Q583" s="666"/>
    </row>
    <row r="584" spans="1:17" ht="14.4" customHeight="1" x14ac:dyDescent="0.3">
      <c r="A584" s="661" t="s">
        <v>2114</v>
      </c>
      <c r="B584" s="662" t="s">
        <v>1866</v>
      </c>
      <c r="C584" s="662" t="s">
        <v>1924</v>
      </c>
      <c r="D584" s="662" t="s">
        <v>1976</v>
      </c>
      <c r="E584" s="662" t="s">
        <v>1977</v>
      </c>
      <c r="F584" s="665"/>
      <c r="G584" s="665"/>
      <c r="H584" s="665"/>
      <c r="I584" s="665"/>
      <c r="J584" s="665"/>
      <c r="K584" s="665"/>
      <c r="L584" s="665"/>
      <c r="M584" s="665"/>
      <c r="N584" s="665">
        <v>1</v>
      </c>
      <c r="O584" s="665">
        <v>609</v>
      </c>
      <c r="P584" s="678"/>
      <c r="Q584" s="666">
        <v>609</v>
      </c>
    </row>
    <row r="585" spans="1:17" ht="14.4" customHeight="1" x14ac:dyDescent="0.3">
      <c r="A585" s="661" t="s">
        <v>2114</v>
      </c>
      <c r="B585" s="662" t="s">
        <v>1866</v>
      </c>
      <c r="C585" s="662" t="s">
        <v>1924</v>
      </c>
      <c r="D585" s="662" t="s">
        <v>1984</v>
      </c>
      <c r="E585" s="662" t="s">
        <v>1985</v>
      </c>
      <c r="F585" s="665"/>
      <c r="G585" s="665"/>
      <c r="H585" s="665"/>
      <c r="I585" s="665"/>
      <c r="J585" s="665">
        <v>1</v>
      </c>
      <c r="K585" s="665">
        <v>1294</v>
      </c>
      <c r="L585" s="665"/>
      <c r="M585" s="665">
        <v>1294</v>
      </c>
      <c r="N585" s="665">
        <v>1</v>
      </c>
      <c r="O585" s="665">
        <v>1342</v>
      </c>
      <c r="P585" s="678"/>
      <c r="Q585" s="666">
        <v>1342</v>
      </c>
    </row>
    <row r="586" spans="1:17" ht="14.4" customHeight="1" x14ac:dyDescent="0.3">
      <c r="A586" s="661" t="s">
        <v>2114</v>
      </c>
      <c r="B586" s="662" t="s">
        <v>1866</v>
      </c>
      <c r="C586" s="662" t="s">
        <v>1924</v>
      </c>
      <c r="D586" s="662" t="s">
        <v>1988</v>
      </c>
      <c r="E586" s="662" t="s">
        <v>1989</v>
      </c>
      <c r="F586" s="665"/>
      <c r="G586" s="665"/>
      <c r="H586" s="665"/>
      <c r="I586" s="665"/>
      <c r="J586" s="665">
        <v>1</v>
      </c>
      <c r="K586" s="665">
        <v>2258</v>
      </c>
      <c r="L586" s="665"/>
      <c r="M586" s="665">
        <v>2258</v>
      </c>
      <c r="N586" s="665"/>
      <c r="O586" s="665"/>
      <c r="P586" s="678"/>
      <c r="Q586" s="666"/>
    </row>
    <row r="587" spans="1:17" ht="14.4" customHeight="1" x14ac:dyDescent="0.3">
      <c r="A587" s="661" t="s">
        <v>2114</v>
      </c>
      <c r="B587" s="662" t="s">
        <v>1866</v>
      </c>
      <c r="C587" s="662" t="s">
        <v>1924</v>
      </c>
      <c r="D587" s="662" t="s">
        <v>2008</v>
      </c>
      <c r="E587" s="662" t="s">
        <v>2009</v>
      </c>
      <c r="F587" s="665"/>
      <c r="G587" s="665"/>
      <c r="H587" s="665"/>
      <c r="I587" s="665"/>
      <c r="J587" s="665"/>
      <c r="K587" s="665"/>
      <c r="L587" s="665"/>
      <c r="M587" s="665"/>
      <c r="N587" s="665">
        <v>1</v>
      </c>
      <c r="O587" s="665">
        <v>718</v>
      </c>
      <c r="P587" s="678"/>
      <c r="Q587" s="666">
        <v>718</v>
      </c>
    </row>
    <row r="588" spans="1:17" ht="14.4" customHeight="1" x14ac:dyDescent="0.3">
      <c r="A588" s="661" t="s">
        <v>2115</v>
      </c>
      <c r="B588" s="662" t="s">
        <v>1866</v>
      </c>
      <c r="C588" s="662" t="s">
        <v>1867</v>
      </c>
      <c r="D588" s="662" t="s">
        <v>2016</v>
      </c>
      <c r="E588" s="662" t="s">
        <v>968</v>
      </c>
      <c r="F588" s="665"/>
      <c r="G588" s="665"/>
      <c r="H588" s="665"/>
      <c r="I588" s="665"/>
      <c r="J588" s="665">
        <v>0.5</v>
      </c>
      <c r="K588" s="665">
        <v>951.34</v>
      </c>
      <c r="L588" s="665"/>
      <c r="M588" s="665">
        <v>1902.68</v>
      </c>
      <c r="N588" s="665"/>
      <c r="O588" s="665"/>
      <c r="P588" s="678"/>
      <c r="Q588" s="666"/>
    </row>
    <row r="589" spans="1:17" ht="14.4" customHeight="1" x14ac:dyDescent="0.3">
      <c r="A589" s="661" t="s">
        <v>2115</v>
      </c>
      <c r="B589" s="662" t="s">
        <v>1866</v>
      </c>
      <c r="C589" s="662" t="s">
        <v>1867</v>
      </c>
      <c r="D589" s="662" t="s">
        <v>2021</v>
      </c>
      <c r="E589" s="662" t="s">
        <v>986</v>
      </c>
      <c r="F589" s="665">
        <v>0.95</v>
      </c>
      <c r="G589" s="665">
        <v>2075.1000000000004</v>
      </c>
      <c r="H589" s="665">
        <v>1</v>
      </c>
      <c r="I589" s="665">
        <v>2184.3157894736846</v>
      </c>
      <c r="J589" s="665">
        <v>1</v>
      </c>
      <c r="K589" s="665">
        <v>1770.8</v>
      </c>
      <c r="L589" s="665">
        <v>0.85335646474868665</v>
      </c>
      <c r="M589" s="665">
        <v>1770.8</v>
      </c>
      <c r="N589" s="665">
        <v>0.4</v>
      </c>
      <c r="O589" s="665">
        <v>727.62</v>
      </c>
      <c r="P589" s="678">
        <v>0.35064334248951851</v>
      </c>
      <c r="Q589" s="666">
        <v>1819.05</v>
      </c>
    </row>
    <row r="590" spans="1:17" ht="14.4" customHeight="1" x14ac:dyDescent="0.3">
      <c r="A590" s="661" t="s">
        <v>2115</v>
      </c>
      <c r="B590" s="662" t="s">
        <v>1866</v>
      </c>
      <c r="C590" s="662" t="s">
        <v>1870</v>
      </c>
      <c r="D590" s="662" t="s">
        <v>1873</v>
      </c>
      <c r="E590" s="662"/>
      <c r="F590" s="665"/>
      <c r="G590" s="665"/>
      <c r="H590" s="665"/>
      <c r="I590" s="665"/>
      <c r="J590" s="665">
        <v>200</v>
      </c>
      <c r="K590" s="665">
        <v>422</v>
      </c>
      <c r="L590" s="665"/>
      <c r="M590" s="665">
        <v>2.11</v>
      </c>
      <c r="N590" s="665"/>
      <c r="O590" s="665"/>
      <c r="P590" s="678"/>
      <c r="Q590" s="666"/>
    </row>
    <row r="591" spans="1:17" ht="14.4" customHeight="1" x14ac:dyDescent="0.3">
      <c r="A591" s="661" t="s">
        <v>2115</v>
      </c>
      <c r="B591" s="662" t="s">
        <v>1866</v>
      </c>
      <c r="C591" s="662" t="s">
        <v>1870</v>
      </c>
      <c r="D591" s="662" t="s">
        <v>1873</v>
      </c>
      <c r="E591" s="662" t="s">
        <v>1874</v>
      </c>
      <c r="F591" s="665"/>
      <c r="G591" s="665"/>
      <c r="H591" s="665"/>
      <c r="I591" s="665"/>
      <c r="J591" s="665">
        <v>100</v>
      </c>
      <c r="K591" s="665">
        <v>211</v>
      </c>
      <c r="L591" s="665"/>
      <c r="M591" s="665">
        <v>2.11</v>
      </c>
      <c r="N591" s="665"/>
      <c r="O591" s="665"/>
      <c r="P591" s="678"/>
      <c r="Q591" s="666"/>
    </row>
    <row r="592" spans="1:17" ht="14.4" customHeight="1" x14ac:dyDescent="0.3">
      <c r="A592" s="661" t="s">
        <v>2115</v>
      </c>
      <c r="B592" s="662" t="s">
        <v>1866</v>
      </c>
      <c r="C592" s="662" t="s">
        <v>1870</v>
      </c>
      <c r="D592" s="662" t="s">
        <v>1875</v>
      </c>
      <c r="E592" s="662" t="s">
        <v>1876</v>
      </c>
      <c r="F592" s="665"/>
      <c r="G592" s="665"/>
      <c r="H592" s="665"/>
      <c r="I592" s="665"/>
      <c r="J592" s="665"/>
      <c r="K592" s="665"/>
      <c r="L592" s="665"/>
      <c r="M592" s="665"/>
      <c r="N592" s="665">
        <v>360</v>
      </c>
      <c r="O592" s="665">
        <v>1998</v>
      </c>
      <c r="P592" s="678"/>
      <c r="Q592" s="666">
        <v>5.55</v>
      </c>
    </row>
    <row r="593" spans="1:17" ht="14.4" customHeight="1" x14ac:dyDescent="0.3">
      <c r="A593" s="661" t="s">
        <v>2115</v>
      </c>
      <c r="B593" s="662" t="s">
        <v>1866</v>
      </c>
      <c r="C593" s="662" t="s">
        <v>1870</v>
      </c>
      <c r="D593" s="662" t="s">
        <v>1875</v>
      </c>
      <c r="E593" s="662"/>
      <c r="F593" s="665">
        <v>750</v>
      </c>
      <c r="G593" s="665">
        <v>3825</v>
      </c>
      <c r="H593" s="665">
        <v>1</v>
      </c>
      <c r="I593" s="665">
        <v>5.0999999999999996</v>
      </c>
      <c r="J593" s="665">
        <v>150</v>
      </c>
      <c r="K593" s="665">
        <v>798</v>
      </c>
      <c r="L593" s="665">
        <v>0.20862745098039215</v>
      </c>
      <c r="M593" s="665">
        <v>5.32</v>
      </c>
      <c r="N593" s="665">
        <v>660</v>
      </c>
      <c r="O593" s="665">
        <v>3519</v>
      </c>
      <c r="P593" s="678">
        <v>0.92</v>
      </c>
      <c r="Q593" s="666">
        <v>5.331818181818182</v>
      </c>
    </row>
    <row r="594" spans="1:17" ht="14.4" customHeight="1" x14ac:dyDescent="0.3">
      <c r="A594" s="661" t="s">
        <v>2115</v>
      </c>
      <c r="B594" s="662" t="s">
        <v>1866</v>
      </c>
      <c r="C594" s="662" t="s">
        <v>1870</v>
      </c>
      <c r="D594" s="662" t="s">
        <v>1882</v>
      </c>
      <c r="E594" s="662" t="s">
        <v>1883</v>
      </c>
      <c r="F594" s="665"/>
      <c r="G594" s="665"/>
      <c r="H594" s="665"/>
      <c r="I594" s="665"/>
      <c r="J594" s="665">
        <v>818</v>
      </c>
      <c r="K594" s="665">
        <v>4777.12</v>
      </c>
      <c r="L594" s="665"/>
      <c r="M594" s="665">
        <v>5.84</v>
      </c>
      <c r="N594" s="665"/>
      <c r="O594" s="665"/>
      <c r="P594" s="678"/>
      <c r="Q594" s="666"/>
    </row>
    <row r="595" spans="1:17" ht="14.4" customHeight="1" x14ac:dyDescent="0.3">
      <c r="A595" s="661" t="s">
        <v>2115</v>
      </c>
      <c r="B595" s="662" t="s">
        <v>1866</v>
      </c>
      <c r="C595" s="662" t="s">
        <v>1870</v>
      </c>
      <c r="D595" s="662" t="s">
        <v>1882</v>
      </c>
      <c r="E595" s="662"/>
      <c r="F595" s="665"/>
      <c r="G595" s="665"/>
      <c r="H595" s="665"/>
      <c r="I595" s="665"/>
      <c r="J595" s="665">
        <v>2182</v>
      </c>
      <c r="K595" s="665">
        <v>12742.880000000001</v>
      </c>
      <c r="L595" s="665"/>
      <c r="M595" s="665">
        <v>5.8400000000000007</v>
      </c>
      <c r="N595" s="665">
        <v>324</v>
      </c>
      <c r="O595" s="665">
        <v>1979.64</v>
      </c>
      <c r="P595" s="678"/>
      <c r="Q595" s="666">
        <v>6.11</v>
      </c>
    </row>
    <row r="596" spans="1:17" ht="14.4" customHeight="1" x14ac:dyDescent="0.3">
      <c r="A596" s="661" t="s">
        <v>2115</v>
      </c>
      <c r="B596" s="662" t="s">
        <v>1866</v>
      </c>
      <c r="C596" s="662" t="s">
        <v>1870</v>
      </c>
      <c r="D596" s="662" t="s">
        <v>1897</v>
      </c>
      <c r="E596" s="662"/>
      <c r="F596" s="665"/>
      <c r="G596" s="665"/>
      <c r="H596" s="665"/>
      <c r="I596" s="665"/>
      <c r="J596" s="665">
        <v>520</v>
      </c>
      <c r="K596" s="665">
        <v>10368.799999999999</v>
      </c>
      <c r="L596" s="665"/>
      <c r="M596" s="665">
        <v>19.939999999999998</v>
      </c>
      <c r="N596" s="665">
        <v>495</v>
      </c>
      <c r="O596" s="665">
        <v>9870.2999999999993</v>
      </c>
      <c r="P596" s="678"/>
      <c r="Q596" s="666">
        <v>19.939999999999998</v>
      </c>
    </row>
    <row r="597" spans="1:17" ht="14.4" customHeight="1" x14ac:dyDescent="0.3">
      <c r="A597" s="661" t="s">
        <v>2115</v>
      </c>
      <c r="B597" s="662" t="s">
        <v>1866</v>
      </c>
      <c r="C597" s="662" t="s">
        <v>1870</v>
      </c>
      <c r="D597" s="662" t="s">
        <v>1902</v>
      </c>
      <c r="E597" s="662" t="s">
        <v>1903</v>
      </c>
      <c r="F597" s="665"/>
      <c r="G597" s="665"/>
      <c r="H597" s="665"/>
      <c r="I597" s="665"/>
      <c r="J597" s="665"/>
      <c r="K597" s="665"/>
      <c r="L597" s="665"/>
      <c r="M597" s="665"/>
      <c r="N597" s="665">
        <v>2</v>
      </c>
      <c r="O597" s="665">
        <v>4328.16</v>
      </c>
      <c r="P597" s="678"/>
      <c r="Q597" s="666">
        <v>2164.08</v>
      </c>
    </row>
    <row r="598" spans="1:17" ht="14.4" customHeight="1" x14ac:dyDescent="0.3">
      <c r="A598" s="661" t="s">
        <v>2115</v>
      </c>
      <c r="B598" s="662" t="s">
        <v>1866</v>
      </c>
      <c r="C598" s="662" t="s">
        <v>1870</v>
      </c>
      <c r="D598" s="662" t="s">
        <v>1902</v>
      </c>
      <c r="E598" s="662"/>
      <c r="F598" s="665">
        <v>5</v>
      </c>
      <c r="G598" s="665">
        <v>10971.44</v>
      </c>
      <c r="H598" s="665">
        <v>1</v>
      </c>
      <c r="I598" s="665">
        <v>2194.288</v>
      </c>
      <c r="J598" s="665">
        <v>1</v>
      </c>
      <c r="K598" s="665">
        <v>2193.58</v>
      </c>
      <c r="L598" s="665">
        <v>0.19993546881721996</v>
      </c>
      <c r="M598" s="665">
        <v>2193.58</v>
      </c>
      <c r="N598" s="665">
        <v>4</v>
      </c>
      <c r="O598" s="665">
        <v>8655.2999999999993</v>
      </c>
      <c r="P598" s="678">
        <v>0.78889370948571913</v>
      </c>
      <c r="Q598" s="666">
        <v>2163.8249999999998</v>
      </c>
    </row>
    <row r="599" spans="1:17" ht="14.4" customHeight="1" x14ac:dyDescent="0.3">
      <c r="A599" s="661" t="s">
        <v>2115</v>
      </c>
      <c r="B599" s="662" t="s">
        <v>1866</v>
      </c>
      <c r="C599" s="662" t="s">
        <v>1870</v>
      </c>
      <c r="D599" s="662" t="s">
        <v>1906</v>
      </c>
      <c r="E599" s="662" t="s">
        <v>1907</v>
      </c>
      <c r="F599" s="665"/>
      <c r="G599" s="665"/>
      <c r="H599" s="665"/>
      <c r="I599" s="665"/>
      <c r="J599" s="665"/>
      <c r="K599" s="665"/>
      <c r="L599" s="665"/>
      <c r="M599" s="665"/>
      <c r="N599" s="665">
        <v>750</v>
      </c>
      <c r="O599" s="665">
        <v>3037.5</v>
      </c>
      <c r="P599" s="678"/>
      <c r="Q599" s="666">
        <v>4.05</v>
      </c>
    </row>
    <row r="600" spans="1:17" ht="14.4" customHeight="1" x14ac:dyDescent="0.3">
      <c r="A600" s="661" t="s">
        <v>2115</v>
      </c>
      <c r="B600" s="662" t="s">
        <v>1866</v>
      </c>
      <c r="C600" s="662" t="s">
        <v>1870</v>
      </c>
      <c r="D600" s="662" t="s">
        <v>1906</v>
      </c>
      <c r="E600" s="662"/>
      <c r="F600" s="665">
        <v>2067</v>
      </c>
      <c r="G600" s="665">
        <v>6738.42</v>
      </c>
      <c r="H600" s="665">
        <v>1</v>
      </c>
      <c r="I600" s="665">
        <v>3.2600000000000002</v>
      </c>
      <c r="J600" s="665"/>
      <c r="K600" s="665"/>
      <c r="L600" s="665"/>
      <c r="M600" s="665"/>
      <c r="N600" s="665">
        <v>1251</v>
      </c>
      <c r="O600" s="665">
        <v>5198.2000000000007</v>
      </c>
      <c r="P600" s="678">
        <v>0.77142712980194184</v>
      </c>
      <c r="Q600" s="666">
        <v>4.15523581135092</v>
      </c>
    </row>
    <row r="601" spans="1:17" ht="14.4" customHeight="1" x14ac:dyDescent="0.3">
      <c r="A601" s="661" t="s">
        <v>2115</v>
      </c>
      <c r="B601" s="662" t="s">
        <v>1866</v>
      </c>
      <c r="C601" s="662" t="s">
        <v>1870</v>
      </c>
      <c r="D601" s="662" t="s">
        <v>2023</v>
      </c>
      <c r="E601" s="662" t="s">
        <v>2024</v>
      </c>
      <c r="F601" s="665">
        <v>789</v>
      </c>
      <c r="G601" s="665">
        <v>26372.45</v>
      </c>
      <c r="H601" s="665">
        <v>1</v>
      </c>
      <c r="I601" s="665">
        <v>33.425158428390368</v>
      </c>
      <c r="J601" s="665">
        <v>234</v>
      </c>
      <c r="K601" s="665">
        <v>7850.7</v>
      </c>
      <c r="L601" s="665">
        <v>0.29768565302048161</v>
      </c>
      <c r="M601" s="665">
        <v>33.549999999999997</v>
      </c>
      <c r="N601" s="665"/>
      <c r="O601" s="665"/>
      <c r="P601" s="678"/>
      <c r="Q601" s="666"/>
    </row>
    <row r="602" spans="1:17" ht="14.4" customHeight="1" x14ac:dyDescent="0.3">
      <c r="A602" s="661" t="s">
        <v>2115</v>
      </c>
      <c r="B602" s="662" t="s">
        <v>1866</v>
      </c>
      <c r="C602" s="662" t="s">
        <v>1870</v>
      </c>
      <c r="D602" s="662" t="s">
        <v>2023</v>
      </c>
      <c r="E602" s="662"/>
      <c r="F602" s="665"/>
      <c r="G602" s="665"/>
      <c r="H602" s="665"/>
      <c r="I602" s="665"/>
      <c r="J602" s="665">
        <v>875</v>
      </c>
      <c r="K602" s="665">
        <v>29356.25</v>
      </c>
      <c r="L602" s="665"/>
      <c r="M602" s="665">
        <v>33.549999999999997</v>
      </c>
      <c r="N602" s="665">
        <v>175</v>
      </c>
      <c r="O602" s="665">
        <v>5778.5</v>
      </c>
      <c r="P602" s="678"/>
      <c r="Q602" s="666">
        <v>33.020000000000003</v>
      </c>
    </row>
    <row r="603" spans="1:17" ht="14.4" customHeight="1" x14ac:dyDescent="0.3">
      <c r="A603" s="661" t="s">
        <v>2115</v>
      </c>
      <c r="B603" s="662" t="s">
        <v>1866</v>
      </c>
      <c r="C603" s="662" t="s">
        <v>2029</v>
      </c>
      <c r="D603" s="662" t="s">
        <v>2030</v>
      </c>
      <c r="E603" s="662" t="s">
        <v>2031</v>
      </c>
      <c r="F603" s="665"/>
      <c r="G603" s="665"/>
      <c r="H603" s="665"/>
      <c r="I603" s="665"/>
      <c r="J603" s="665">
        <v>2</v>
      </c>
      <c r="K603" s="665">
        <v>1768.64</v>
      </c>
      <c r="L603" s="665"/>
      <c r="M603" s="665">
        <v>884.32</v>
      </c>
      <c r="N603" s="665"/>
      <c r="O603" s="665"/>
      <c r="P603" s="678"/>
      <c r="Q603" s="666"/>
    </row>
    <row r="604" spans="1:17" ht="14.4" customHeight="1" x14ac:dyDescent="0.3">
      <c r="A604" s="661" t="s">
        <v>2115</v>
      </c>
      <c r="B604" s="662" t="s">
        <v>1866</v>
      </c>
      <c r="C604" s="662" t="s">
        <v>2029</v>
      </c>
      <c r="D604" s="662" t="s">
        <v>2030</v>
      </c>
      <c r="E604" s="662" t="s">
        <v>2032</v>
      </c>
      <c r="F604" s="665">
        <v>2</v>
      </c>
      <c r="G604" s="665">
        <v>1768.64</v>
      </c>
      <c r="H604" s="665">
        <v>1</v>
      </c>
      <c r="I604" s="665">
        <v>884.32</v>
      </c>
      <c r="J604" s="665"/>
      <c r="K604" s="665"/>
      <c r="L604" s="665"/>
      <c r="M604" s="665"/>
      <c r="N604" s="665"/>
      <c r="O604" s="665"/>
      <c r="P604" s="678"/>
      <c r="Q604" s="666"/>
    </row>
    <row r="605" spans="1:17" ht="14.4" customHeight="1" x14ac:dyDescent="0.3">
      <c r="A605" s="661" t="s">
        <v>2115</v>
      </c>
      <c r="B605" s="662" t="s">
        <v>1866</v>
      </c>
      <c r="C605" s="662" t="s">
        <v>1924</v>
      </c>
      <c r="D605" s="662" t="s">
        <v>1925</v>
      </c>
      <c r="E605" s="662" t="s">
        <v>1926</v>
      </c>
      <c r="F605" s="665"/>
      <c r="G605" s="665"/>
      <c r="H605" s="665"/>
      <c r="I605" s="665"/>
      <c r="J605" s="665">
        <v>2</v>
      </c>
      <c r="K605" s="665">
        <v>70</v>
      </c>
      <c r="L605" s="665"/>
      <c r="M605" s="665">
        <v>35</v>
      </c>
      <c r="N605" s="665"/>
      <c r="O605" s="665"/>
      <c r="P605" s="678"/>
      <c r="Q605" s="666"/>
    </row>
    <row r="606" spans="1:17" ht="14.4" customHeight="1" x14ac:dyDescent="0.3">
      <c r="A606" s="661" t="s">
        <v>2115</v>
      </c>
      <c r="B606" s="662" t="s">
        <v>1866</v>
      </c>
      <c r="C606" s="662" t="s">
        <v>1924</v>
      </c>
      <c r="D606" s="662" t="s">
        <v>1929</v>
      </c>
      <c r="E606" s="662" t="s">
        <v>1930</v>
      </c>
      <c r="F606" s="665">
        <v>1</v>
      </c>
      <c r="G606" s="665">
        <v>164</v>
      </c>
      <c r="H606" s="665">
        <v>1</v>
      </c>
      <c r="I606" s="665">
        <v>164</v>
      </c>
      <c r="J606" s="665"/>
      <c r="K606" s="665"/>
      <c r="L606" s="665"/>
      <c r="M606" s="665"/>
      <c r="N606" s="665"/>
      <c r="O606" s="665"/>
      <c r="P606" s="678"/>
      <c r="Q606" s="666"/>
    </row>
    <row r="607" spans="1:17" ht="14.4" customHeight="1" x14ac:dyDescent="0.3">
      <c r="A607" s="661" t="s">
        <v>2115</v>
      </c>
      <c r="B607" s="662" t="s">
        <v>1866</v>
      </c>
      <c r="C607" s="662" t="s">
        <v>1924</v>
      </c>
      <c r="D607" s="662" t="s">
        <v>1938</v>
      </c>
      <c r="E607" s="662" t="s">
        <v>1939</v>
      </c>
      <c r="F607" s="665"/>
      <c r="G607" s="665"/>
      <c r="H607" s="665"/>
      <c r="I607" s="665"/>
      <c r="J607" s="665">
        <v>3</v>
      </c>
      <c r="K607" s="665">
        <v>5925</v>
      </c>
      <c r="L607" s="665"/>
      <c r="M607" s="665">
        <v>1975</v>
      </c>
      <c r="N607" s="665"/>
      <c r="O607" s="665"/>
      <c r="P607" s="678"/>
      <c r="Q607" s="666"/>
    </row>
    <row r="608" spans="1:17" ht="14.4" customHeight="1" x14ac:dyDescent="0.3">
      <c r="A608" s="661" t="s">
        <v>2115</v>
      </c>
      <c r="B608" s="662" t="s">
        <v>1866</v>
      </c>
      <c r="C608" s="662" t="s">
        <v>1924</v>
      </c>
      <c r="D608" s="662" t="s">
        <v>1952</v>
      </c>
      <c r="E608" s="662" t="s">
        <v>1953</v>
      </c>
      <c r="F608" s="665"/>
      <c r="G608" s="665"/>
      <c r="H608" s="665"/>
      <c r="I608" s="665"/>
      <c r="J608" s="665"/>
      <c r="K608" s="665"/>
      <c r="L608" s="665"/>
      <c r="M608" s="665"/>
      <c r="N608" s="665">
        <v>2</v>
      </c>
      <c r="O608" s="665">
        <v>2426</v>
      </c>
      <c r="P608" s="678"/>
      <c r="Q608" s="666">
        <v>1213</v>
      </c>
    </row>
    <row r="609" spans="1:17" ht="14.4" customHeight="1" x14ac:dyDescent="0.3">
      <c r="A609" s="661" t="s">
        <v>2115</v>
      </c>
      <c r="B609" s="662" t="s">
        <v>1866</v>
      </c>
      <c r="C609" s="662" t="s">
        <v>1924</v>
      </c>
      <c r="D609" s="662" t="s">
        <v>1956</v>
      </c>
      <c r="E609" s="662" t="s">
        <v>1957</v>
      </c>
      <c r="F609" s="665">
        <v>5</v>
      </c>
      <c r="G609" s="665">
        <v>3279</v>
      </c>
      <c r="H609" s="665">
        <v>1</v>
      </c>
      <c r="I609" s="665">
        <v>655.8</v>
      </c>
      <c r="J609" s="665">
        <v>1</v>
      </c>
      <c r="K609" s="665">
        <v>658</v>
      </c>
      <c r="L609" s="665">
        <v>0.2006709362610552</v>
      </c>
      <c r="M609" s="665">
        <v>658</v>
      </c>
      <c r="N609" s="665">
        <v>6</v>
      </c>
      <c r="O609" s="665">
        <v>4086</v>
      </c>
      <c r="P609" s="678">
        <v>1.2461116193961574</v>
      </c>
      <c r="Q609" s="666">
        <v>681</v>
      </c>
    </row>
    <row r="610" spans="1:17" ht="14.4" customHeight="1" x14ac:dyDescent="0.3">
      <c r="A610" s="661" t="s">
        <v>2115</v>
      </c>
      <c r="B610" s="662" t="s">
        <v>1866</v>
      </c>
      <c r="C610" s="662" t="s">
        <v>1924</v>
      </c>
      <c r="D610" s="662" t="s">
        <v>1962</v>
      </c>
      <c r="E610" s="662" t="s">
        <v>1963</v>
      </c>
      <c r="F610" s="665">
        <v>5</v>
      </c>
      <c r="G610" s="665">
        <v>8788</v>
      </c>
      <c r="H610" s="665">
        <v>1</v>
      </c>
      <c r="I610" s="665">
        <v>1757.6</v>
      </c>
      <c r="J610" s="665">
        <v>6</v>
      </c>
      <c r="K610" s="665">
        <v>10572</v>
      </c>
      <c r="L610" s="665">
        <v>1.2030040964952207</v>
      </c>
      <c r="M610" s="665">
        <v>1762</v>
      </c>
      <c r="N610" s="665">
        <v>10</v>
      </c>
      <c r="O610" s="665">
        <v>18250</v>
      </c>
      <c r="P610" s="678">
        <v>2.0766954938552571</v>
      </c>
      <c r="Q610" s="666">
        <v>1825</v>
      </c>
    </row>
    <row r="611" spans="1:17" ht="14.4" customHeight="1" x14ac:dyDescent="0.3">
      <c r="A611" s="661" t="s">
        <v>2115</v>
      </c>
      <c r="B611" s="662" t="s">
        <v>1866</v>
      </c>
      <c r="C611" s="662" t="s">
        <v>1924</v>
      </c>
      <c r="D611" s="662" t="s">
        <v>1964</v>
      </c>
      <c r="E611" s="662" t="s">
        <v>1965</v>
      </c>
      <c r="F611" s="665"/>
      <c r="G611" s="665"/>
      <c r="H611" s="665"/>
      <c r="I611" s="665"/>
      <c r="J611" s="665">
        <v>2</v>
      </c>
      <c r="K611" s="665">
        <v>826</v>
      </c>
      <c r="L611" s="665"/>
      <c r="M611" s="665">
        <v>413</v>
      </c>
      <c r="N611" s="665">
        <v>1</v>
      </c>
      <c r="O611" s="665">
        <v>429</v>
      </c>
      <c r="P611" s="678"/>
      <c r="Q611" s="666">
        <v>429</v>
      </c>
    </row>
    <row r="612" spans="1:17" ht="14.4" customHeight="1" x14ac:dyDescent="0.3">
      <c r="A612" s="661" t="s">
        <v>2115</v>
      </c>
      <c r="B612" s="662" t="s">
        <v>1866</v>
      </c>
      <c r="C612" s="662" t="s">
        <v>1924</v>
      </c>
      <c r="D612" s="662" t="s">
        <v>2035</v>
      </c>
      <c r="E612" s="662" t="s">
        <v>2036</v>
      </c>
      <c r="F612" s="665">
        <v>2</v>
      </c>
      <c r="G612" s="665">
        <v>28672</v>
      </c>
      <c r="H612" s="665">
        <v>1</v>
      </c>
      <c r="I612" s="665">
        <v>14336</v>
      </c>
      <c r="J612" s="665">
        <v>3</v>
      </c>
      <c r="K612" s="665">
        <v>43020</v>
      </c>
      <c r="L612" s="665">
        <v>1.5004185267857142</v>
      </c>
      <c r="M612" s="665">
        <v>14340</v>
      </c>
      <c r="N612" s="665">
        <v>1</v>
      </c>
      <c r="O612" s="665">
        <v>14506</v>
      </c>
      <c r="P612" s="678">
        <v>0.5059291294642857</v>
      </c>
      <c r="Q612" s="666">
        <v>14506</v>
      </c>
    </row>
    <row r="613" spans="1:17" ht="14.4" customHeight="1" x14ac:dyDescent="0.3">
      <c r="A613" s="661" t="s">
        <v>2115</v>
      </c>
      <c r="B613" s="662" t="s">
        <v>1866</v>
      </c>
      <c r="C613" s="662" t="s">
        <v>1924</v>
      </c>
      <c r="D613" s="662" t="s">
        <v>1984</v>
      </c>
      <c r="E613" s="662" t="s">
        <v>1985</v>
      </c>
      <c r="F613" s="665">
        <v>3</v>
      </c>
      <c r="G613" s="665">
        <v>3870</v>
      </c>
      <c r="H613" s="665">
        <v>1</v>
      </c>
      <c r="I613" s="665">
        <v>1290</v>
      </c>
      <c r="J613" s="665"/>
      <c r="K613" s="665"/>
      <c r="L613" s="665"/>
      <c r="M613" s="665"/>
      <c r="N613" s="665">
        <v>3</v>
      </c>
      <c r="O613" s="665">
        <v>4026</v>
      </c>
      <c r="P613" s="678">
        <v>1.0403100775193799</v>
      </c>
      <c r="Q613" s="666">
        <v>1342</v>
      </c>
    </row>
    <row r="614" spans="1:17" ht="14.4" customHeight="1" x14ac:dyDescent="0.3">
      <c r="A614" s="661" t="s">
        <v>2115</v>
      </c>
      <c r="B614" s="662" t="s">
        <v>1866</v>
      </c>
      <c r="C614" s="662" t="s">
        <v>1924</v>
      </c>
      <c r="D614" s="662" t="s">
        <v>1986</v>
      </c>
      <c r="E614" s="662" t="s">
        <v>1987</v>
      </c>
      <c r="F614" s="665">
        <v>5</v>
      </c>
      <c r="G614" s="665">
        <v>2441</v>
      </c>
      <c r="H614" s="665">
        <v>1</v>
      </c>
      <c r="I614" s="665">
        <v>488.2</v>
      </c>
      <c r="J614" s="665">
        <v>1</v>
      </c>
      <c r="K614" s="665">
        <v>490</v>
      </c>
      <c r="L614" s="665">
        <v>0.20073740270380991</v>
      </c>
      <c r="M614" s="665">
        <v>490</v>
      </c>
      <c r="N614" s="665">
        <v>6</v>
      </c>
      <c r="O614" s="665">
        <v>3054</v>
      </c>
      <c r="P614" s="678">
        <v>1.2511265874641539</v>
      </c>
      <c r="Q614" s="666">
        <v>509</v>
      </c>
    </row>
    <row r="615" spans="1:17" ht="14.4" customHeight="1" x14ac:dyDescent="0.3">
      <c r="A615" s="661" t="s">
        <v>2115</v>
      </c>
      <c r="B615" s="662" t="s">
        <v>1866</v>
      </c>
      <c r="C615" s="662" t="s">
        <v>1924</v>
      </c>
      <c r="D615" s="662" t="s">
        <v>1988</v>
      </c>
      <c r="E615" s="662" t="s">
        <v>1989</v>
      </c>
      <c r="F615" s="665"/>
      <c r="G615" s="665"/>
      <c r="H615" s="665"/>
      <c r="I615" s="665"/>
      <c r="J615" s="665">
        <v>1</v>
      </c>
      <c r="K615" s="665">
        <v>2258</v>
      </c>
      <c r="L615" s="665"/>
      <c r="M615" s="665">
        <v>2258</v>
      </c>
      <c r="N615" s="665">
        <v>1</v>
      </c>
      <c r="O615" s="665">
        <v>2329</v>
      </c>
      <c r="P615" s="678"/>
      <c r="Q615" s="666">
        <v>2329</v>
      </c>
    </row>
    <row r="616" spans="1:17" ht="14.4" customHeight="1" x14ac:dyDescent="0.3">
      <c r="A616" s="661" t="s">
        <v>2115</v>
      </c>
      <c r="B616" s="662" t="s">
        <v>1866</v>
      </c>
      <c r="C616" s="662" t="s">
        <v>1924</v>
      </c>
      <c r="D616" s="662" t="s">
        <v>2008</v>
      </c>
      <c r="E616" s="662" t="s">
        <v>2009</v>
      </c>
      <c r="F616" s="665"/>
      <c r="G616" s="665"/>
      <c r="H616" s="665"/>
      <c r="I616" s="665"/>
      <c r="J616" s="665"/>
      <c r="K616" s="665"/>
      <c r="L616" s="665"/>
      <c r="M616" s="665"/>
      <c r="N616" s="665">
        <v>1</v>
      </c>
      <c r="O616" s="665">
        <v>718</v>
      </c>
      <c r="P616" s="678"/>
      <c r="Q616" s="666">
        <v>718</v>
      </c>
    </row>
    <row r="617" spans="1:17" ht="14.4" customHeight="1" x14ac:dyDescent="0.3">
      <c r="A617" s="661" t="s">
        <v>2116</v>
      </c>
      <c r="B617" s="662" t="s">
        <v>1866</v>
      </c>
      <c r="C617" s="662" t="s">
        <v>1867</v>
      </c>
      <c r="D617" s="662" t="s">
        <v>2019</v>
      </c>
      <c r="E617" s="662" t="s">
        <v>986</v>
      </c>
      <c r="F617" s="665"/>
      <c r="G617" s="665"/>
      <c r="H617" s="665"/>
      <c r="I617" s="665"/>
      <c r="J617" s="665"/>
      <c r="K617" s="665"/>
      <c r="L617" s="665"/>
      <c r="M617" s="665"/>
      <c r="N617" s="665">
        <v>0.02</v>
      </c>
      <c r="O617" s="665">
        <v>177.08</v>
      </c>
      <c r="P617" s="678"/>
      <c r="Q617" s="666">
        <v>8854</v>
      </c>
    </row>
    <row r="618" spans="1:17" ht="14.4" customHeight="1" x14ac:dyDescent="0.3">
      <c r="A618" s="661" t="s">
        <v>2116</v>
      </c>
      <c r="B618" s="662" t="s">
        <v>1866</v>
      </c>
      <c r="C618" s="662" t="s">
        <v>1867</v>
      </c>
      <c r="D618" s="662" t="s">
        <v>2021</v>
      </c>
      <c r="E618" s="662" t="s">
        <v>986</v>
      </c>
      <c r="F618" s="665">
        <v>0.5</v>
      </c>
      <c r="G618" s="665">
        <v>1092.1600000000001</v>
      </c>
      <c r="H618" s="665">
        <v>1</v>
      </c>
      <c r="I618" s="665">
        <v>2184.3200000000002</v>
      </c>
      <c r="J618" s="665">
        <v>0.95</v>
      </c>
      <c r="K618" s="665">
        <v>1682.26</v>
      </c>
      <c r="L618" s="665">
        <v>1.5403054497509521</v>
      </c>
      <c r="M618" s="665">
        <v>1770.8000000000002</v>
      </c>
      <c r="N618" s="665">
        <v>0.9</v>
      </c>
      <c r="O618" s="665">
        <v>1613.02</v>
      </c>
      <c r="P618" s="678">
        <v>1.4769081453266919</v>
      </c>
      <c r="Q618" s="666">
        <v>1792.2444444444443</v>
      </c>
    </row>
    <row r="619" spans="1:17" ht="14.4" customHeight="1" x14ac:dyDescent="0.3">
      <c r="A619" s="661" t="s">
        <v>2116</v>
      </c>
      <c r="B619" s="662" t="s">
        <v>1866</v>
      </c>
      <c r="C619" s="662" t="s">
        <v>1870</v>
      </c>
      <c r="D619" s="662" t="s">
        <v>1882</v>
      </c>
      <c r="E619" s="662"/>
      <c r="F619" s="665">
        <v>645</v>
      </c>
      <c r="G619" s="665">
        <v>3579.75</v>
      </c>
      <c r="H619" s="665">
        <v>1</v>
      </c>
      <c r="I619" s="665">
        <v>5.55</v>
      </c>
      <c r="J619" s="665"/>
      <c r="K619" s="665"/>
      <c r="L619" s="665"/>
      <c r="M619" s="665"/>
      <c r="N619" s="665"/>
      <c r="O619" s="665"/>
      <c r="P619" s="678"/>
      <c r="Q619" s="666"/>
    </row>
    <row r="620" spans="1:17" ht="14.4" customHeight="1" x14ac:dyDescent="0.3">
      <c r="A620" s="661" t="s">
        <v>2116</v>
      </c>
      <c r="B620" s="662" t="s">
        <v>1866</v>
      </c>
      <c r="C620" s="662" t="s">
        <v>1870</v>
      </c>
      <c r="D620" s="662" t="s">
        <v>1891</v>
      </c>
      <c r="E620" s="662" t="s">
        <v>1892</v>
      </c>
      <c r="F620" s="665"/>
      <c r="G620" s="665"/>
      <c r="H620" s="665"/>
      <c r="I620" s="665"/>
      <c r="J620" s="665"/>
      <c r="K620" s="665"/>
      <c r="L620" s="665"/>
      <c r="M620" s="665"/>
      <c r="N620" s="665">
        <v>700</v>
      </c>
      <c r="O620" s="665">
        <v>13741</v>
      </c>
      <c r="P620" s="678"/>
      <c r="Q620" s="666">
        <v>19.63</v>
      </c>
    </row>
    <row r="621" spans="1:17" ht="14.4" customHeight="1" x14ac:dyDescent="0.3">
      <c r="A621" s="661" t="s">
        <v>2116</v>
      </c>
      <c r="B621" s="662" t="s">
        <v>1866</v>
      </c>
      <c r="C621" s="662" t="s">
        <v>1870</v>
      </c>
      <c r="D621" s="662" t="s">
        <v>1897</v>
      </c>
      <c r="E621" s="662"/>
      <c r="F621" s="665">
        <v>2093</v>
      </c>
      <c r="G621" s="665">
        <v>40018.160000000003</v>
      </c>
      <c r="H621" s="665">
        <v>1</v>
      </c>
      <c r="I621" s="665">
        <v>19.12</v>
      </c>
      <c r="J621" s="665">
        <v>1444</v>
      </c>
      <c r="K621" s="665">
        <v>28793.360000000001</v>
      </c>
      <c r="L621" s="665">
        <v>0.71950734366597557</v>
      </c>
      <c r="M621" s="665">
        <v>19.940000000000001</v>
      </c>
      <c r="N621" s="665">
        <v>610</v>
      </c>
      <c r="O621" s="665">
        <v>12431.8</v>
      </c>
      <c r="P621" s="678">
        <v>0.31065396310075222</v>
      </c>
      <c r="Q621" s="666">
        <v>20.38</v>
      </c>
    </row>
    <row r="622" spans="1:17" ht="14.4" customHeight="1" x14ac:dyDescent="0.3">
      <c r="A622" s="661" t="s">
        <v>2116</v>
      </c>
      <c r="B622" s="662" t="s">
        <v>1866</v>
      </c>
      <c r="C622" s="662" t="s">
        <v>1870</v>
      </c>
      <c r="D622" s="662" t="s">
        <v>1897</v>
      </c>
      <c r="E622" s="662" t="s">
        <v>1898</v>
      </c>
      <c r="F622" s="665">
        <v>480</v>
      </c>
      <c r="G622" s="665">
        <v>9571.2000000000007</v>
      </c>
      <c r="H622" s="665">
        <v>1</v>
      </c>
      <c r="I622" s="665">
        <v>19.940000000000001</v>
      </c>
      <c r="J622" s="665"/>
      <c r="K622" s="665"/>
      <c r="L622" s="665"/>
      <c r="M622" s="665"/>
      <c r="N622" s="665"/>
      <c r="O622" s="665"/>
      <c r="P622" s="678"/>
      <c r="Q622" s="666"/>
    </row>
    <row r="623" spans="1:17" ht="14.4" customHeight="1" x14ac:dyDescent="0.3">
      <c r="A623" s="661" t="s">
        <v>2116</v>
      </c>
      <c r="B623" s="662" t="s">
        <v>1866</v>
      </c>
      <c r="C623" s="662" t="s">
        <v>1870</v>
      </c>
      <c r="D623" s="662" t="s">
        <v>1906</v>
      </c>
      <c r="E623" s="662"/>
      <c r="F623" s="665">
        <v>735</v>
      </c>
      <c r="G623" s="665">
        <v>2396.1</v>
      </c>
      <c r="H623" s="665">
        <v>1</v>
      </c>
      <c r="I623" s="665">
        <v>3.26</v>
      </c>
      <c r="J623" s="665"/>
      <c r="K623" s="665"/>
      <c r="L623" s="665"/>
      <c r="M623" s="665"/>
      <c r="N623" s="665">
        <v>667</v>
      </c>
      <c r="O623" s="665">
        <v>2281.14</v>
      </c>
      <c r="P623" s="678">
        <v>0.95202203580818834</v>
      </c>
      <c r="Q623" s="666">
        <v>3.42</v>
      </c>
    </row>
    <row r="624" spans="1:17" ht="14.4" customHeight="1" x14ac:dyDescent="0.3">
      <c r="A624" s="661" t="s">
        <v>2116</v>
      </c>
      <c r="B624" s="662" t="s">
        <v>1866</v>
      </c>
      <c r="C624" s="662" t="s">
        <v>1870</v>
      </c>
      <c r="D624" s="662" t="s">
        <v>2023</v>
      </c>
      <c r="E624" s="662" t="s">
        <v>2024</v>
      </c>
      <c r="F624" s="665"/>
      <c r="G624" s="665"/>
      <c r="H624" s="665"/>
      <c r="I624" s="665"/>
      <c r="J624" s="665">
        <v>314</v>
      </c>
      <c r="K624" s="665">
        <v>10534.7</v>
      </c>
      <c r="L624" s="665"/>
      <c r="M624" s="665">
        <v>33.550000000000004</v>
      </c>
      <c r="N624" s="665">
        <v>196</v>
      </c>
      <c r="O624" s="665">
        <v>6471.92</v>
      </c>
      <c r="P624" s="678"/>
      <c r="Q624" s="666">
        <v>33.020000000000003</v>
      </c>
    </row>
    <row r="625" spans="1:17" ht="14.4" customHeight="1" x14ac:dyDescent="0.3">
      <c r="A625" s="661" t="s">
        <v>2116</v>
      </c>
      <c r="B625" s="662" t="s">
        <v>1866</v>
      </c>
      <c r="C625" s="662" t="s">
        <v>1870</v>
      </c>
      <c r="D625" s="662" t="s">
        <v>2023</v>
      </c>
      <c r="E625" s="662"/>
      <c r="F625" s="665">
        <v>764</v>
      </c>
      <c r="G625" s="665">
        <v>25441.200000000001</v>
      </c>
      <c r="H625" s="665">
        <v>1</v>
      </c>
      <c r="I625" s="665">
        <v>33.300000000000004</v>
      </c>
      <c r="J625" s="665">
        <v>833</v>
      </c>
      <c r="K625" s="665">
        <v>27947.15</v>
      </c>
      <c r="L625" s="665">
        <v>1.0984996776881595</v>
      </c>
      <c r="M625" s="665">
        <v>33.550000000000004</v>
      </c>
      <c r="N625" s="665">
        <v>235</v>
      </c>
      <c r="O625" s="665">
        <v>7757.35</v>
      </c>
      <c r="P625" s="678">
        <v>0.30491289719038411</v>
      </c>
      <c r="Q625" s="666">
        <v>33.01</v>
      </c>
    </row>
    <row r="626" spans="1:17" ht="14.4" customHeight="1" x14ac:dyDescent="0.3">
      <c r="A626" s="661" t="s">
        <v>2116</v>
      </c>
      <c r="B626" s="662" t="s">
        <v>1866</v>
      </c>
      <c r="C626" s="662" t="s">
        <v>2029</v>
      </c>
      <c r="D626" s="662" t="s">
        <v>2030</v>
      </c>
      <c r="E626" s="662" t="s">
        <v>2031</v>
      </c>
      <c r="F626" s="665">
        <v>1</v>
      </c>
      <c r="G626" s="665">
        <v>884.32</v>
      </c>
      <c r="H626" s="665">
        <v>1</v>
      </c>
      <c r="I626" s="665">
        <v>884.32</v>
      </c>
      <c r="J626" s="665">
        <v>2</v>
      </c>
      <c r="K626" s="665">
        <v>1768.64</v>
      </c>
      <c r="L626" s="665">
        <v>2</v>
      </c>
      <c r="M626" s="665">
        <v>884.32</v>
      </c>
      <c r="N626" s="665"/>
      <c r="O626" s="665"/>
      <c r="P626" s="678"/>
      <c r="Q626" s="666"/>
    </row>
    <row r="627" spans="1:17" ht="14.4" customHeight="1" x14ac:dyDescent="0.3">
      <c r="A627" s="661" t="s">
        <v>2116</v>
      </c>
      <c r="B627" s="662" t="s">
        <v>1866</v>
      </c>
      <c r="C627" s="662" t="s">
        <v>1924</v>
      </c>
      <c r="D627" s="662" t="s">
        <v>1927</v>
      </c>
      <c r="E627" s="662" t="s">
        <v>1928</v>
      </c>
      <c r="F627" s="665">
        <v>1</v>
      </c>
      <c r="G627" s="665">
        <v>423</v>
      </c>
      <c r="H627" s="665">
        <v>1</v>
      </c>
      <c r="I627" s="665">
        <v>423</v>
      </c>
      <c r="J627" s="665"/>
      <c r="K627" s="665"/>
      <c r="L627" s="665"/>
      <c r="M627" s="665"/>
      <c r="N627" s="665"/>
      <c r="O627" s="665"/>
      <c r="P627" s="678"/>
      <c r="Q627" s="666"/>
    </row>
    <row r="628" spans="1:17" ht="14.4" customHeight="1" x14ac:dyDescent="0.3">
      <c r="A628" s="661" t="s">
        <v>2116</v>
      </c>
      <c r="B628" s="662" t="s">
        <v>1866</v>
      </c>
      <c r="C628" s="662" t="s">
        <v>1924</v>
      </c>
      <c r="D628" s="662" t="s">
        <v>1952</v>
      </c>
      <c r="E628" s="662" t="s">
        <v>1953</v>
      </c>
      <c r="F628" s="665"/>
      <c r="G628" s="665"/>
      <c r="H628" s="665"/>
      <c r="I628" s="665"/>
      <c r="J628" s="665"/>
      <c r="K628" s="665"/>
      <c r="L628" s="665"/>
      <c r="M628" s="665"/>
      <c r="N628" s="665">
        <v>1</v>
      </c>
      <c r="O628" s="665">
        <v>1213</v>
      </c>
      <c r="P628" s="678"/>
      <c r="Q628" s="666">
        <v>1213</v>
      </c>
    </row>
    <row r="629" spans="1:17" ht="14.4" customHeight="1" x14ac:dyDescent="0.3">
      <c r="A629" s="661" t="s">
        <v>2116</v>
      </c>
      <c r="B629" s="662" t="s">
        <v>1866</v>
      </c>
      <c r="C629" s="662" t="s">
        <v>1924</v>
      </c>
      <c r="D629" s="662" t="s">
        <v>1960</v>
      </c>
      <c r="E629" s="662" t="s">
        <v>1961</v>
      </c>
      <c r="F629" s="665"/>
      <c r="G629" s="665"/>
      <c r="H629" s="665"/>
      <c r="I629" s="665"/>
      <c r="J629" s="665"/>
      <c r="K629" s="665"/>
      <c r="L629" s="665"/>
      <c r="M629" s="665"/>
      <c r="N629" s="665">
        <v>1</v>
      </c>
      <c r="O629" s="665">
        <v>2637</v>
      </c>
      <c r="P629" s="678"/>
      <c r="Q629" s="666">
        <v>2637</v>
      </c>
    </row>
    <row r="630" spans="1:17" ht="14.4" customHeight="1" x14ac:dyDescent="0.3">
      <c r="A630" s="661" t="s">
        <v>2116</v>
      </c>
      <c r="B630" s="662" t="s">
        <v>1866</v>
      </c>
      <c r="C630" s="662" t="s">
        <v>1924</v>
      </c>
      <c r="D630" s="662" t="s">
        <v>1962</v>
      </c>
      <c r="E630" s="662" t="s">
        <v>1963</v>
      </c>
      <c r="F630" s="665">
        <v>11</v>
      </c>
      <c r="G630" s="665">
        <v>19342</v>
      </c>
      <c r="H630" s="665">
        <v>1</v>
      </c>
      <c r="I630" s="665">
        <v>1758.3636363636363</v>
      </c>
      <c r="J630" s="665">
        <v>3</v>
      </c>
      <c r="K630" s="665">
        <v>5286</v>
      </c>
      <c r="L630" s="665">
        <v>0.27329128321786783</v>
      </c>
      <c r="M630" s="665">
        <v>1762</v>
      </c>
      <c r="N630" s="665">
        <v>4</v>
      </c>
      <c r="O630" s="665">
        <v>7300</v>
      </c>
      <c r="P630" s="678">
        <v>0.37741701995657118</v>
      </c>
      <c r="Q630" s="666">
        <v>1825</v>
      </c>
    </row>
    <row r="631" spans="1:17" ht="14.4" customHeight="1" x14ac:dyDescent="0.3">
      <c r="A631" s="661" t="s">
        <v>2116</v>
      </c>
      <c r="B631" s="662" t="s">
        <v>1866</v>
      </c>
      <c r="C631" s="662" t="s">
        <v>1924</v>
      </c>
      <c r="D631" s="662" t="s">
        <v>1964</v>
      </c>
      <c r="E631" s="662" t="s">
        <v>1965</v>
      </c>
      <c r="F631" s="665">
        <v>2</v>
      </c>
      <c r="G631" s="665">
        <v>824</v>
      </c>
      <c r="H631" s="665">
        <v>1</v>
      </c>
      <c r="I631" s="665">
        <v>412</v>
      </c>
      <c r="J631" s="665"/>
      <c r="K631" s="665"/>
      <c r="L631" s="665"/>
      <c r="M631" s="665"/>
      <c r="N631" s="665"/>
      <c r="O631" s="665"/>
      <c r="P631" s="678"/>
      <c r="Q631" s="666"/>
    </row>
    <row r="632" spans="1:17" ht="14.4" customHeight="1" x14ac:dyDescent="0.3">
      <c r="A632" s="661" t="s">
        <v>2116</v>
      </c>
      <c r="B632" s="662" t="s">
        <v>1866</v>
      </c>
      <c r="C632" s="662" t="s">
        <v>1924</v>
      </c>
      <c r="D632" s="662" t="s">
        <v>2035</v>
      </c>
      <c r="E632" s="662" t="s">
        <v>2036</v>
      </c>
      <c r="F632" s="665">
        <v>2</v>
      </c>
      <c r="G632" s="665">
        <v>28664</v>
      </c>
      <c r="H632" s="665">
        <v>1</v>
      </c>
      <c r="I632" s="665">
        <v>14332</v>
      </c>
      <c r="J632" s="665">
        <v>3</v>
      </c>
      <c r="K632" s="665">
        <v>43020</v>
      </c>
      <c r="L632" s="665">
        <v>1.5008372871895059</v>
      </c>
      <c r="M632" s="665">
        <v>14340</v>
      </c>
      <c r="N632" s="665">
        <v>2</v>
      </c>
      <c r="O632" s="665">
        <v>29012</v>
      </c>
      <c r="P632" s="678">
        <v>1.012140664247837</v>
      </c>
      <c r="Q632" s="666">
        <v>14506</v>
      </c>
    </row>
    <row r="633" spans="1:17" ht="14.4" customHeight="1" x14ac:dyDescent="0.3">
      <c r="A633" s="661" t="s">
        <v>2116</v>
      </c>
      <c r="B633" s="662" t="s">
        <v>1866</v>
      </c>
      <c r="C633" s="662" t="s">
        <v>1924</v>
      </c>
      <c r="D633" s="662" t="s">
        <v>1976</v>
      </c>
      <c r="E633" s="662" t="s">
        <v>1977</v>
      </c>
      <c r="F633" s="665">
        <v>1</v>
      </c>
      <c r="G633" s="665">
        <v>584</v>
      </c>
      <c r="H633" s="665">
        <v>1</v>
      </c>
      <c r="I633" s="665">
        <v>584</v>
      </c>
      <c r="J633" s="665"/>
      <c r="K633" s="665"/>
      <c r="L633" s="665"/>
      <c r="M633" s="665"/>
      <c r="N633" s="665"/>
      <c r="O633" s="665"/>
      <c r="P633" s="678"/>
      <c r="Q633" s="666"/>
    </row>
    <row r="634" spans="1:17" ht="14.4" customHeight="1" x14ac:dyDescent="0.3">
      <c r="A634" s="661" t="s">
        <v>2116</v>
      </c>
      <c r="B634" s="662" t="s">
        <v>1866</v>
      </c>
      <c r="C634" s="662" t="s">
        <v>1924</v>
      </c>
      <c r="D634" s="662" t="s">
        <v>1984</v>
      </c>
      <c r="E634" s="662" t="s">
        <v>1985</v>
      </c>
      <c r="F634" s="665">
        <v>1</v>
      </c>
      <c r="G634" s="665">
        <v>1292</v>
      </c>
      <c r="H634" s="665">
        <v>1</v>
      </c>
      <c r="I634" s="665">
        <v>1292</v>
      </c>
      <c r="J634" s="665"/>
      <c r="K634" s="665"/>
      <c r="L634" s="665"/>
      <c r="M634" s="665"/>
      <c r="N634" s="665">
        <v>1</v>
      </c>
      <c r="O634" s="665">
        <v>1342</v>
      </c>
      <c r="P634" s="678">
        <v>1.0386996904024768</v>
      </c>
      <c r="Q634" s="666">
        <v>1342</v>
      </c>
    </row>
    <row r="635" spans="1:17" ht="14.4" customHeight="1" x14ac:dyDescent="0.3">
      <c r="A635" s="661" t="s">
        <v>2116</v>
      </c>
      <c r="B635" s="662" t="s">
        <v>1866</v>
      </c>
      <c r="C635" s="662" t="s">
        <v>1924</v>
      </c>
      <c r="D635" s="662" t="s">
        <v>1988</v>
      </c>
      <c r="E635" s="662" t="s">
        <v>1989</v>
      </c>
      <c r="F635" s="665">
        <v>5</v>
      </c>
      <c r="G635" s="665">
        <v>11232</v>
      </c>
      <c r="H635" s="665">
        <v>1</v>
      </c>
      <c r="I635" s="665">
        <v>2246.4</v>
      </c>
      <c r="J635" s="665">
        <v>3</v>
      </c>
      <c r="K635" s="665">
        <v>6774</v>
      </c>
      <c r="L635" s="665">
        <v>0.60309829059829057</v>
      </c>
      <c r="M635" s="665">
        <v>2258</v>
      </c>
      <c r="N635" s="665">
        <v>1</v>
      </c>
      <c r="O635" s="665">
        <v>2329</v>
      </c>
      <c r="P635" s="678">
        <v>0.2073539886039886</v>
      </c>
      <c r="Q635" s="666">
        <v>2329</v>
      </c>
    </row>
    <row r="636" spans="1:17" ht="14.4" customHeight="1" x14ac:dyDescent="0.3">
      <c r="A636" s="661" t="s">
        <v>2116</v>
      </c>
      <c r="B636" s="662" t="s">
        <v>1866</v>
      </c>
      <c r="C636" s="662" t="s">
        <v>1924</v>
      </c>
      <c r="D636" s="662" t="s">
        <v>2008</v>
      </c>
      <c r="E636" s="662" t="s">
        <v>2009</v>
      </c>
      <c r="F636" s="665"/>
      <c r="G636" s="665"/>
      <c r="H636" s="665"/>
      <c r="I636" s="665"/>
      <c r="J636" s="665">
        <v>2</v>
      </c>
      <c r="K636" s="665">
        <v>1390</v>
      </c>
      <c r="L636" s="665"/>
      <c r="M636" s="665">
        <v>695</v>
      </c>
      <c r="N636" s="665">
        <v>2</v>
      </c>
      <c r="O636" s="665">
        <v>1436</v>
      </c>
      <c r="P636" s="678"/>
      <c r="Q636" s="666">
        <v>718</v>
      </c>
    </row>
    <row r="637" spans="1:17" ht="14.4" customHeight="1" x14ac:dyDescent="0.3">
      <c r="A637" s="661" t="s">
        <v>2117</v>
      </c>
      <c r="B637" s="662" t="s">
        <v>1866</v>
      </c>
      <c r="C637" s="662" t="s">
        <v>1867</v>
      </c>
      <c r="D637" s="662" t="s">
        <v>2016</v>
      </c>
      <c r="E637" s="662" t="s">
        <v>968</v>
      </c>
      <c r="F637" s="665">
        <v>2.4500000000000002</v>
      </c>
      <c r="G637" s="665">
        <v>4846.17</v>
      </c>
      <c r="H637" s="665">
        <v>1</v>
      </c>
      <c r="I637" s="665">
        <v>1978.0285714285712</v>
      </c>
      <c r="J637" s="665">
        <v>2.25</v>
      </c>
      <c r="K637" s="665">
        <v>4281.0200000000004</v>
      </c>
      <c r="L637" s="665">
        <v>0.88338213475796357</v>
      </c>
      <c r="M637" s="665">
        <v>1902.6755555555558</v>
      </c>
      <c r="N637" s="665"/>
      <c r="O637" s="665"/>
      <c r="P637" s="678"/>
      <c r="Q637" s="666"/>
    </row>
    <row r="638" spans="1:17" ht="14.4" customHeight="1" x14ac:dyDescent="0.3">
      <c r="A638" s="661" t="s">
        <v>2117</v>
      </c>
      <c r="B638" s="662" t="s">
        <v>1866</v>
      </c>
      <c r="C638" s="662" t="s">
        <v>1867</v>
      </c>
      <c r="D638" s="662" t="s">
        <v>2019</v>
      </c>
      <c r="E638" s="662" t="s">
        <v>986</v>
      </c>
      <c r="F638" s="665">
        <v>0.14000000000000001</v>
      </c>
      <c r="G638" s="665">
        <v>1442.56</v>
      </c>
      <c r="H638" s="665">
        <v>1</v>
      </c>
      <c r="I638" s="665">
        <v>10303.999999999998</v>
      </c>
      <c r="J638" s="665">
        <v>0.12000000000000001</v>
      </c>
      <c r="K638" s="665">
        <v>1062.48</v>
      </c>
      <c r="L638" s="665">
        <v>0.73652395740905063</v>
      </c>
      <c r="M638" s="665">
        <v>8854</v>
      </c>
      <c r="N638" s="665">
        <v>0.1</v>
      </c>
      <c r="O638" s="665">
        <v>895.04000000000008</v>
      </c>
      <c r="P638" s="678">
        <v>0.62045252883762203</v>
      </c>
      <c r="Q638" s="666">
        <v>8950.4</v>
      </c>
    </row>
    <row r="639" spans="1:17" ht="14.4" customHeight="1" x14ac:dyDescent="0.3">
      <c r="A639" s="661" t="s">
        <v>2117</v>
      </c>
      <c r="B639" s="662" t="s">
        <v>1866</v>
      </c>
      <c r="C639" s="662" t="s">
        <v>1867</v>
      </c>
      <c r="D639" s="662" t="s">
        <v>2020</v>
      </c>
      <c r="E639" s="662"/>
      <c r="F639" s="665">
        <v>1</v>
      </c>
      <c r="G639" s="665">
        <v>1092.1500000000001</v>
      </c>
      <c r="H639" s="665">
        <v>1</v>
      </c>
      <c r="I639" s="665">
        <v>1092.1500000000001</v>
      </c>
      <c r="J639" s="665"/>
      <c r="K639" s="665"/>
      <c r="L639" s="665"/>
      <c r="M639" s="665"/>
      <c r="N639" s="665"/>
      <c r="O639" s="665"/>
      <c r="P639" s="678"/>
      <c r="Q639" s="666"/>
    </row>
    <row r="640" spans="1:17" ht="14.4" customHeight="1" x14ac:dyDescent="0.3">
      <c r="A640" s="661" t="s">
        <v>2117</v>
      </c>
      <c r="B640" s="662" t="s">
        <v>1866</v>
      </c>
      <c r="C640" s="662" t="s">
        <v>1867</v>
      </c>
      <c r="D640" s="662" t="s">
        <v>2021</v>
      </c>
      <c r="E640" s="662" t="s">
        <v>986</v>
      </c>
      <c r="F640" s="665">
        <v>22</v>
      </c>
      <c r="G640" s="665">
        <v>48054.94</v>
      </c>
      <c r="H640" s="665">
        <v>1</v>
      </c>
      <c r="I640" s="665">
        <v>2184.3154545454545</v>
      </c>
      <c r="J640" s="665">
        <v>20</v>
      </c>
      <c r="K640" s="665">
        <v>35416</v>
      </c>
      <c r="L640" s="665">
        <v>0.73698978710617469</v>
      </c>
      <c r="M640" s="665">
        <v>1770.8</v>
      </c>
      <c r="N640" s="665">
        <v>20.979999999999997</v>
      </c>
      <c r="O640" s="665">
        <v>37627.369999999995</v>
      </c>
      <c r="P640" s="678">
        <v>0.78300732453312794</v>
      </c>
      <c r="Q640" s="666">
        <v>1793.4876072449954</v>
      </c>
    </row>
    <row r="641" spans="1:17" ht="14.4" customHeight="1" x14ac:dyDescent="0.3">
      <c r="A641" s="661" t="s">
        <v>2117</v>
      </c>
      <c r="B641" s="662" t="s">
        <v>1866</v>
      </c>
      <c r="C641" s="662" t="s">
        <v>1867</v>
      </c>
      <c r="D641" s="662" t="s">
        <v>2022</v>
      </c>
      <c r="E641" s="662" t="s">
        <v>972</v>
      </c>
      <c r="F641" s="665">
        <v>1.8300000000000005</v>
      </c>
      <c r="G641" s="665">
        <v>1724.2600000000002</v>
      </c>
      <c r="H641" s="665">
        <v>1</v>
      </c>
      <c r="I641" s="665">
        <v>942.21857923497248</v>
      </c>
      <c r="J641" s="665">
        <v>1.6</v>
      </c>
      <c r="K641" s="665">
        <v>1446.0800000000002</v>
      </c>
      <c r="L641" s="665">
        <v>0.83866702237481583</v>
      </c>
      <c r="M641" s="665">
        <v>903.80000000000007</v>
      </c>
      <c r="N641" s="665">
        <v>1.8500000000000008</v>
      </c>
      <c r="O641" s="665">
        <v>1672.0300000000002</v>
      </c>
      <c r="P641" s="678">
        <v>0.96970874462088086</v>
      </c>
      <c r="Q641" s="666">
        <v>903.79999999999973</v>
      </c>
    </row>
    <row r="642" spans="1:17" ht="14.4" customHeight="1" x14ac:dyDescent="0.3">
      <c r="A642" s="661" t="s">
        <v>2117</v>
      </c>
      <c r="B642" s="662" t="s">
        <v>1866</v>
      </c>
      <c r="C642" s="662" t="s">
        <v>1867</v>
      </c>
      <c r="D642" s="662" t="s">
        <v>726</v>
      </c>
      <c r="E642" s="662" t="s">
        <v>1869</v>
      </c>
      <c r="F642" s="665">
        <v>2</v>
      </c>
      <c r="G642" s="665">
        <v>478774</v>
      </c>
      <c r="H642" s="665">
        <v>1</v>
      </c>
      <c r="I642" s="665">
        <v>239387</v>
      </c>
      <c r="J642" s="665"/>
      <c r="K642" s="665"/>
      <c r="L642" s="665"/>
      <c r="M642" s="665"/>
      <c r="N642" s="665"/>
      <c r="O642" s="665"/>
      <c r="P642" s="678"/>
      <c r="Q642" s="666"/>
    </row>
    <row r="643" spans="1:17" ht="14.4" customHeight="1" x14ac:dyDescent="0.3">
      <c r="A643" s="661" t="s">
        <v>2117</v>
      </c>
      <c r="B643" s="662" t="s">
        <v>1866</v>
      </c>
      <c r="C643" s="662" t="s">
        <v>1870</v>
      </c>
      <c r="D643" s="662" t="s">
        <v>1871</v>
      </c>
      <c r="E643" s="662"/>
      <c r="F643" s="665"/>
      <c r="G643" s="665"/>
      <c r="H643" s="665"/>
      <c r="I643" s="665"/>
      <c r="J643" s="665"/>
      <c r="K643" s="665"/>
      <c r="L643" s="665"/>
      <c r="M643" s="665"/>
      <c r="N643" s="665">
        <v>190</v>
      </c>
      <c r="O643" s="665">
        <v>3691.7</v>
      </c>
      <c r="P643" s="678"/>
      <c r="Q643" s="666">
        <v>19.43</v>
      </c>
    </row>
    <row r="644" spans="1:17" ht="14.4" customHeight="1" x14ac:dyDescent="0.3">
      <c r="A644" s="661" t="s">
        <v>2117</v>
      </c>
      <c r="B644" s="662" t="s">
        <v>1866</v>
      </c>
      <c r="C644" s="662" t="s">
        <v>1870</v>
      </c>
      <c r="D644" s="662" t="s">
        <v>1871</v>
      </c>
      <c r="E644" s="662" t="s">
        <v>1872</v>
      </c>
      <c r="F644" s="665"/>
      <c r="G644" s="665"/>
      <c r="H644" s="665"/>
      <c r="I644" s="665"/>
      <c r="J644" s="665">
        <v>220</v>
      </c>
      <c r="K644" s="665">
        <v>4578.2</v>
      </c>
      <c r="L644" s="665"/>
      <c r="M644" s="665">
        <v>20.81</v>
      </c>
      <c r="N644" s="665"/>
      <c r="O644" s="665"/>
      <c r="P644" s="678"/>
      <c r="Q644" s="666"/>
    </row>
    <row r="645" spans="1:17" ht="14.4" customHeight="1" x14ac:dyDescent="0.3">
      <c r="A645" s="661" t="s">
        <v>2117</v>
      </c>
      <c r="B645" s="662" t="s">
        <v>1866</v>
      </c>
      <c r="C645" s="662" t="s">
        <v>1870</v>
      </c>
      <c r="D645" s="662" t="s">
        <v>1873</v>
      </c>
      <c r="E645" s="662"/>
      <c r="F645" s="665"/>
      <c r="G645" s="665"/>
      <c r="H645" s="665"/>
      <c r="I645" s="665"/>
      <c r="J645" s="665">
        <v>100</v>
      </c>
      <c r="K645" s="665">
        <v>211</v>
      </c>
      <c r="L645" s="665"/>
      <c r="M645" s="665">
        <v>2.11</v>
      </c>
      <c r="N645" s="665"/>
      <c r="O645" s="665"/>
      <c r="P645" s="678"/>
      <c r="Q645" s="666"/>
    </row>
    <row r="646" spans="1:17" ht="14.4" customHeight="1" x14ac:dyDescent="0.3">
      <c r="A646" s="661" t="s">
        <v>2117</v>
      </c>
      <c r="B646" s="662" t="s">
        <v>1866</v>
      </c>
      <c r="C646" s="662" t="s">
        <v>1870</v>
      </c>
      <c r="D646" s="662" t="s">
        <v>1875</v>
      </c>
      <c r="E646" s="662" t="s">
        <v>1876</v>
      </c>
      <c r="F646" s="665">
        <v>300</v>
      </c>
      <c r="G646" s="665">
        <v>1596</v>
      </c>
      <c r="H646" s="665">
        <v>1</v>
      </c>
      <c r="I646" s="665">
        <v>5.32</v>
      </c>
      <c r="J646" s="665"/>
      <c r="K646" s="665"/>
      <c r="L646" s="665"/>
      <c r="M646" s="665"/>
      <c r="N646" s="665">
        <v>180</v>
      </c>
      <c r="O646" s="665">
        <v>999</v>
      </c>
      <c r="P646" s="678">
        <v>0.62593984962406013</v>
      </c>
      <c r="Q646" s="666">
        <v>5.55</v>
      </c>
    </row>
    <row r="647" spans="1:17" ht="14.4" customHeight="1" x14ac:dyDescent="0.3">
      <c r="A647" s="661" t="s">
        <v>2117</v>
      </c>
      <c r="B647" s="662" t="s">
        <v>1866</v>
      </c>
      <c r="C647" s="662" t="s">
        <v>1870</v>
      </c>
      <c r="D647" s="662" t="s">
        <v>1875</v>
      </c>
      <c r="E647" s="662"/>
      <c r="F647" s="665"/>
      <c r="G647" s="665"/>
      <c r="H647" s="665"/>
      <c r="I647" s="665"/>
      <c r="J647" s="665">
        <v>660</v>
      </c>
      <c r="K647" s="665">
        <v>3511.2</v>
      </c>
      <c r="L647" s="665"/>
      <c r="M647" s="665">
        <v>5.3199999999999994</v>
      </c>
      <c r="N647" s="665">
        <v>180</v>
      </c>
      <c r="O647" s="665">
        <v>945</v>
      </c>
      <c r="P647" s="678"/>
      <c r="Q647" s="666">
        <v>5.25</v>
      </c>
    </row>
    <row r="648" spans="1:17" ht="14.4" customHeight="1" x14ac:dyDescent="0.3">
      <c r="A648" s="661" t="s">
        <v>2117</v>
      </c>
      <c r="B648" s="662" t="s">
        <v>1866</v>
      </c>
      <c r="C648" s="662" t="s">
        <v>1870</v>
      </c>
      <c r="D648" s="662" t="s">
        <v>1882</v>
      </c>
      <c r="E648" s="662" t="s">
        <v>1883</v>
      </c>
      <c r="F648" s="665">
        <v>1401</v>
      </c>
      <c r="G648" s="665">
        <v>8181.84</v>
      </c>
      <c r="H648" s="665">
        <v>1</v>
      </c>
      <c r="I648" s="665">
        <v>5.84</v>
      </c>
      <c r="J648" s="665"/>
      <c r="K648" s="665"/>
      <c r="L648" s="665"/>
      <c r="M648" s="665"/>
      <c r="N648" s="665"/>
      <c r="O648" s="665"/>
      <c r="P648" s="678"/>
      <c r="Q648" s="666"/>
    </row>
    <row r="649" spans="1:17" ht="14.4" customHeight="1" x14ac:dyDescent="0.3">
      <c r="A649" s="661" t="s">
        <v>2117</v>
      </c>
      <c r="B649" s="662" t="s">
        <v>1866</v>
      </c>
      <c r="C649" s="662" t="s">
        <v>1870</v>
      </c>
      <c r="D649" s="662" t="s">
        <v>1882</v>
      </c>
      <c r="E649" s="662"/>
      <c r="F649" s="665">
        <v>1628</v>
      </c>
      <c r="G649" s="665">
        <v>9035.4</v>
      </c>
      <c r="H649" s="665">
        <v>1</v>
      </c>
      <c r="I649" s="665">
        <v>5.55</v>
      </c>
      <c r="J649" s="665">
        <v>3237</v>
      </c>
      <c r="K649" s="665">
        <v>18904.080000000002</v>
      </c>
      <c r="L649" s="665">
        <v>2.0922239192509466</v>
      </c>
      <c r="M649" s="665">
        <v>5.8400000000000007</v>
      </c>
      <c r="N649" s="665">
        <v>1356</v>
      </c>
      <c r="O649" s="665">
        <v>8285.16</v>
      </c>
      <c r="P649" s="678">
        <v>0.9169665980476791</v>
      </c>
      <c r="Q649" s="666">
        <v>6.11</v>
      </c>
    </row>
    <row r="650" spans="1:17" ht="14.4" customHeight="1" x14ac:dyDescent="0.3">
      <c r="A650" s="661" t="s">
        <v>2117</v>
      </c>
      <c r="B650" s="662" t="s">
        <v>1866</v>
      </c>
      <c r="C650" s="662" t="s">
        <v>1870</v>
      </c>
      <c r="D650" s="662" t="s">
        <v>1884</v>
      </c>
      <c r="E650" s="662"/>
      <c r="F650" s="665"/>
      <c r="G650" s="665"/>
      <c r="H650" s="665"/>
      <c r="I650" s="665"/>
      <c r="J650" s="665"/>
      <c r="K650" s="665"/>
      <c r="L650" s="665"/>
      <c r="M650" s="665"/>
      <c r="N650" s="665">
        <v>180</v>
      </c>
      <c r="O650" s="665">
        <v>1638</v>
      </c>
      <c r="P650" s="678"/>
      <c r="Q650" s="666">
        <v>9.1</v>
      </c>
    </row>
    <row r="651" spans="1:17" ht="14.4" customHeight="1" x14ac:dyDescent="0.3">
      <c r="A651" s="661" t="s">
        <v>2117</v>
      </c>
      <c r="B651" s="662" t="s">
        <v>1866</v>
      </c>
      <c r="C651" s="662" t="s">
        <v>1870</v>
      </c>
      <c r="D651" s="662" t="s">
        <v>1891</v>
      </c>
      <c r="E651" s="662" t="s">
        <v>1892</v>
      </c>
      <c r="F651" s="665"/>
      <c r="G651" s="665"/>
      <c r="H651" s="665"/>
      <c r="I651" s="665"/>
      <c r="J651" s="665"/>
      <c r="K651" s="665"/>
      <c r="L651" s="665"/>
      <c r="M651" s="665"/>
      <c r="N651" s="665">
        <v>700</v>
      </c>
      <c r="O651" s="665">
        <v>13741</v>
      </c>
      <c r="P651" s="678"/>
      <c r="Q651" s="666">
        <v>19.63</v>
      </c>
    </row>
    <row r="652" spans="1:17" ht="14.4" customHeight="1" x14ac:dyDescent="0.3">
      <c r="A652" s="661" t="s">
        <v>2117</v>
      </c>
      <c r="B652" s="662" t="s">
        <v>1866</v>
      </c>
      <c r="C652" s="662" t="s">
        <v>1870</v>
      </c>
      <c r="D652" s="662" t="s">
        <v>1897</v>
      </c>
      <c r="E652" s="662"/>
      <c r="F652" s="665">
        <v>960</v>
      </c>
      <c r="G652" s="665">
        <v>18355.2</v>
      </c>
      <c r="H652" s="665">
        <v>1</v>
      </c>
      <c r="I652" s="665">
        <v>19.12</v>
      </c>
      <c r="J652" s="665"/>
      <c r="K652" s="665"/>
      <c r="L652" s="665"/>
      <c r="M652" s="665"/>
      <c r="N652" s="665"/>
      <c r="O652" s="665"/>
      <c r="P652" s="678"/>
      <c r="Q652" s="666"/>
    </row>
    <row r="653" spans="1:17" ht="14.4" customHeight="1" x14ac:dyDescent="0.3">
      <c r="A653" s="661" t="s">
        <v>2117</v>
      </c>
      <c r="B653" s="662" t="s">
        <v>1866</v>
      </c>
      <c r="C653" s="662" t="s">
        <v>1870</v>
      </c>
      <c r="D653" s="662" t="s">
        <v>1901</v>
      </c>
      <c r="E653" s="662" t="s">
        <v>2066</v>
      </c>
      <c r="F653" s="665">
        <v>5.2</v>
      </c>
      <c r="G653" s="665">
        <v>22989.56</v>
      </c>
      <c r="H653" s="665">
        <v>1</v>
      </c>
      <c r="I653" s="665">
        <v>4421.0692307692307</v>
      </c>
      <c r="J653" s="665">
        <v>5.5</v>
      </c>
      <c r="K653" s="665">
        <v>22136.030000000002</v>
      </c>
      <c r="L653" s="665">
        <v>0.96287314763744936</v>
      </c>
      <c r="M653" s="665">
        <v>4024.7327272727275</v>
      </c>
      <c r="N653" s="665">
        <v>9.73</v>
      </c>
      <c r="O653" s="665">
        <v>38868.620000000003</v>
      </c>
      <c r="P653" s="678">
        <v>1.6907074341570696</v>
      </c>
      <c r="Q653" s="666">
        <v>3994.7194244604316</v>
      </c>
    </row>
    <row r="654" spans="1:17" ht="14.4" customHeight="1" x14ac:dyDescent="0.3">
      <c r="A654" s="661" t="s">
        <v>2117</v>
      </c>
      <c r="B654" s="662" t="s">
        <v>1866</v>
      </c>
      <c r="C654" s="662" t="s">
        <v>1870</v>
      </c>
      <c r="D654" s="662" t="s">
        <v>1901</v>
      </c>
      <c r="E654" s="662"/>
      <c r="F654" s="665">
        <v>8.8000000000000007</v>
      </c>
      <c r="G654" s="665">
        <v>38905.410000000003</v>
      </c>
      <c r="H654" s="665">
        <v>1</v>
      </c>
      <c r="I654" s="665">
        <v>4421.0693181818178</v>
      </c>
      <c r="J654" s="665">
        <v>9</v>
      </c>
      <c r="K654" s="665">
        <v>39789.629999999997</v>
      </c>
      <c r="L654" s="665">
        <v>1.0227274304524743</v>
      </c>
      <c r="M654" s="665">
        <v>4421.07</v>
      </c>
      <c r="N654" s="665"/>
      <c r="O654" s="665"/>
      <c r="P654" s="678"/>
      <c r="Q654" s="666"/>
    </row>
    <row r="655" spans="1:17" ht="14.4" customHeight="1" x14ac:dyDescent="0.3">
      <c r="A655" s="661" t="s">
        <v>2117</v>
      </c>
      <c r="B655" s="662" t="s">
        <v>1866</v>
      </c>
      <c r="C655" s="662" t="s">
        <v>1870</v>
      </c>
      <c r="D655" s="662" t="s">
        <v>1902</v>
      </c>
      <c r="E655" s="662" t="s">
        <v>1903</v>
      </c>
      <c r="F655" s="665">
        <v>2</v>
      </c>
      <c r="G655" s="665">
        <v>4387.16</v>
      </c>
      <c r="H655" s="665">
        <v>1</v>
      </c>
      <c r="I655" s="665">
        <v>2193.58</v>
      </c>
      <c r="J655" s="665"/>
      <c r="K655" s="665"/>
      <c r="L655" s="665"/>
      <c r="M655" s="665"/>
      <c r="N655" s="665"/>
      <c r="O655" s="665"/>
      <c r="P655" s="678"/>
      <c r="Q655" s="666"/>
    </row>
    <row r="656" spans="1:17" ht="14.4" customHeight="1" x14ac:dyDescent="0.3">
      <c r="A656" s="661" t="s">
        <v>2117</v>
      </c>
      <c r="B656" s="662" t="s">
        <v>1866</v>
      </c>
      <c r="C656" s="662" t="s">
        <v>1870</v>
      </c>
      <c r="D656" s="662" t="s">
        <v>1902</v>
      </c>
      <c r="E656" s="662"/>
      <c r="F656" s="665"/>
      <c r="G656" s="665"/>
      <c r="H656" s="665"/>
      <c r="I656" s="665"/>
      <c r="J656" s="665">
        <v>2</v>
      </c>
      <c r="K656" s="665">
        <v>4387.16</v>
      </c>
      <c r="L656" s="665"/>
      <c r="M656" s="665">
        <v>2193.58</v>
      </c>
      <c r="N656" s="665">
        <v>1</v>
      </c>
      <c r="O656" s="665">
        <v>2163.7399999999998</v>
      </c>
      <c r="P656" s="678"/>
      <c r="Q656" s="666">
        <v>2163.7399999999998</v>
      </c>
    </row>
    <row r="657" spans="1:17" ht="14.4" customHeight="1" x14ac:dyDescent="0.3">
      <c r="A657" s="661" t="s">
        <v>2117</v>
      </c>
      <c r="B657" s="662" t="s">
        <v>1866</v>
      </c>
      <c r="C657" s="662" t="s">
        <v>1870</v>
      </c>
      <c r="D657" s="662" t="s">
        <v>1906</v>
      </c>
      <c r="E657" s="662"/>
      <c r="F657" s="665">
        <v>640</v>
      </c>
      <c r="G657" s="665">
        <v>2086.4</v>
      </c>
      <c r="H657" s="665">
        <v>1</v>
      </c>
      <c r="I657" s="665">
        <v>3.2600000000000002</v>
      </c>
      <c r="J657" s="665"/>
      <c r="K657" s="665"/>
      <c r="L657" s="665"/>
      <c r="M657" s="665"/>
      <c r="N657" s="665"/>
      <c r="O657" s="665"/>
      <c r="P657" s="678"/>
      <c r="Q657" s="666"/>
    </row>
    <row r="658" spans="1:17" ht="14.4" customHeight="1" x14ac:dyDescent="0.3">
      <c r="A658" s="661" t="s">
        <v>2117</v>
      </c>
      <c r="B658" s="662" t="s">
        <v>1866</v>
      </c>
      <c r="C658" s="662" t="s">
        <v>1870</v>
      </c>
      <c r="D658" s="662" t="s">
        <v>2023</v>
      </c>
      <c r="E658" s="662" t="s">
        <v>2024</v>
      </c>
      <c r="F658" s="665">
        <v>3153</v>
      </c>
      <c r="G658" s="665">
        <v>105783.15000000001</v>
      </c>
      <c r="H658" s="665">
        <v>1</v>
      </c>
      <c r="I658" s="665">
        <v>33.550000000000004</v>
      </c>
      <c r="J658" s="665">
        <v>2595</v>
      </c>
      <c r="K658" s="665">
        <v>87062.25</v>
      </c>
      <c r="L658" s="665">
        <v>0.82302568981921975</v>
      </c>
      <c r="M658" s="665">
        <v>33.549999999999997</v>
      </c>
      <c r="N658" s="665">
        <v>3496</v>
      </c>
      <c r="O658" s="665">
        <v>115437.92</v>
      </c>
      <c r="P658" s="678">
        <v>1.0912694507584619</v>
      </c>
      <c r="Q658" s="666">
        <v>33.019999999999996</v>
      </c>
    </row>
    <row r="659" spans="1:17" ht="14.4" customHeight="1" x14ac:dyDescent="0.3">
      <c r="A659" s="661" t="s">
        <v>2117</v>
      </c>
      <c r="B659" s="662" t="s">
        <v>1866</v>
      </c>
      <c r="C659" s="662" t="s">
        <v>1870</v>
      </c>
      <c r="D659" s="662" t="s">
        <v>2023</v>
      </c>
      <c r="E659" s="662"/>
      <c r="F659" s="665">
        <v>22070</v>
      </c>
      <c r="G659" s="665">
        <v>734930.99999999988</v>
      </c>
      <c r="H659" s="665">
        <v>1</v>
      </c>
      <c r="I659" s="665">
        <v>33.299999999999997</v>
      </c>
      <c r="J659" s="665">
        <v>17307</v>
      </c>
      <c r="K659" s="665">
        <v>580649.85</v>
      </c>
      <c r="L659" s="665">
        <v>0.79007396612743241</v>
      </c>
      <c r="M659" s="665">
        <v>33.549999999999997</v>
      </c>
      <c r="N659" s="665">
        <v>8570</v>
      </c>
      <c r="O659" s="665">
        <v>282916.76999999996</v>
      </c>
      <c r="P659" s="678">
        <v>0.38495691432256907</v>
      </c>
      <c r="Q659" s="666">
        <v>33.012458576429403</v>
      </c>
    </row>
    <row r="660" spans="1:17" ht="14.4" customHeight="1" x14ac:dyDescent="0.3">
      <c r="A660" s="661" t="s">
        <v>2117</v>
      </c>
      <c r="B660" s="662" t="s">
        <v>1866</v>
      </c>
      <c r="C660" s="662" t="s">
        <v>1870</v>
      </c>
      <c r="D660" s="662" t="s">
        <v>2118</v>
      </c>
      <c r="E660" s="662" t="s">
        <v>2119</v>
      </c>
      <c r="F660" s="665">
        <v>0</v>
      </c>
      <c r="G660" s="665">
        <v>0</v>
      </c>
      <c r="H660" s="665"/>
      <c r="I660" s="665"/>
      <c r="J660" s="665"/>
      <c r="K660" s="665"/>
      <c r="L660" s="665"/>
      <c r="M660" s="665"/>
      <c r="N660" s="665"/>
      <c r="O660" s="665"/>
      <c r="P660" s="678"/>
      <c r="Q660" s="666"/>
    </row>
    <row r="661" spans="1:17" ht="14.4" customHeight="1" x14ac:dyDescent="0.3">
      <c r="A661" s="661" t="s">
        <v>2117</v>
      </c>
      <c r="B661" s="662" t="s">
        <v>1866</v>
      </c>
      <c r="C661" s="662" t="s">
        <v>1870</v>
      </c>
      <c r="D661" s="662" t="s">
        <v>2118</v>
      </c>
      <c r="E661" s="662"/>
      <c r="F661" s="665">
        <v>1</v>
      </c>
      <c r="G661" s="665">
        <v>449209.69</v>
      </c>
      <c r="H661" s="665">
        <v>1</v>
      </c>
      <c r="I661" s="665">
        <v>449209.69</v>
      </c>
      <c r="J661" s="665"/>
      <c r="K661" s="665"/>
      <c r="L661" s="665"/>
      <c r="M661" s="665"/>
      <c r="N661" s="665"/>
      <c r="O661" s="665"/>
      <c r="P661" s="678"/>
      <c r="Q661" s="666"/>
    </row>
    <row r="662" spans="1:17" ht="14.4" customHeight="1" x14ac:dyDescent="0.3">
      <c r="A662" s="661" t="s">
        <v>2117</v>
      </c>
      <c r="B662" s="662" t="s">
        <v>1866</v>
      </c>
      <c r="C662" s="662" t="s">
        <v>1870</v>
      </c>
      <c r="D662" s="662" t="s">
        <v>1919</v>
      </c>
      <c r="E662" s="662" t="s">
        <v>1920</v>
      </c>
      <c r="F662" s="665"/>
      <c r="G662" s="665"/>
      <c r="H662" s="665"/>
      <c r="I662" s="665"/>
      <c r="J662" s="665"/>
      <c r="K662" s="665"/>
      <c r="L662" s="665"/>
      <c r="M662" s="665"/>
      <c r="N662" s="665">
        <v>2</v>
      </c>
      <c r="O662" s="665">
        <v>135.62</v>
      </c>
      <c r="P662" s="678"/>
      <c r="Q662" s="666">
        <v>67.81</v>
      </c>
    </row>
    <row r="663" spans="1:17" ht="14.4" customHeight="1" x14ac:dyDescent="0.3">
      <c r="A663" s="661" t="s">
        <v>2117</v>
      </c>
      <c r="B663" s="662" t="s">
        <v>1866</v>
      </c>
      <c r="C663" s="662" t="s">
        <v>2029</v>
      </c>
      <c r="D663" s="662" t="s">
        <v>2030</v>
      </c>
      <c r="E663" s="662" t="s">
        <v>2031</v>
      </c>
      <c r="F663" s="665">
        <v>35</v>
      </c>
      <c r="G663" s="665">
        <v>30951.199999999997</v>
      </c>
      <c r="H663" s="665">
        <v>1</v>
      </c>
      <c r="I663" s="665">
        <v>884.31999999999994</v>
      </c>
      <c r="J663" s="665">
        <v>42</v>
      </c>
      <c r="K663" s="665">
        <v>37141.440000000002</v>
      </c>
      <c r="L663" s="665">
        <v>1.2000000000000002</v>
      </c>
      <c r="M663" s="665">
        <v>884.32</v>
      </c>
      <c r="N663" s="665"/>
      <c r="O663" s="665"/>
      <c r="P663" s="678"/>
      <c r="Q663" s="666"/>
    </row>
    <row r="664" spans="1:17" ht="14.4" customHeight="1" x14ac:dyDescent="0.3">
      <c r="A664" s="661" t="s">
        <v>2117</v>
      </c>
      <c r="B664" s="662" t="s">
        <v>1866</v>
      </c>
      <c r="C664" s="662" t="s">
        <v>2029</v>
      </c>
      <c r="D664" s="662" t="s">
        <v>2030</v>
      </c>
      <c r="E664" s="662" t="s">
        <v>2032</v>
      </c>
      <c r="F664" s="665">
        <v>16</v>
      </c>
      <c r="G664" s="665">
        <v>14149.119999999999</v>
      </c>
      <c r="H664" s="665">
        <v>1</v>
      </c>
      <c r="I664" s="665">
        <v>884.31999999999994</v>
      </c>
      <c r="J664" s="665"/>
      <c r="K664" s="665"/>
      <c r="L664" s="665"/>
      <c r="M664" s="665"/>
      <c r="N664" s="665"/>
      <c r="O664" s="665"/>
      <c r="P664" s="678"/>
      <c r="Q664" s="666"/>
    </row>
    <row r="665" spans="1:17" ht="14.4" customHeight="1" x14ac:dyDescent="0.3">
      <c r="A665" s="661" t="s">
        <v>2117</v>
      </c>
      <c r="B665" s="662" t="s">
        <v>1866</v>
      </c>
      <c r="C665" s="662" t="s">
        <v>1924</v>
      </c>
      <c r="D665" s="662" t="s">
        <v>1925</v>
      </c>
      <c r="E665" s="662" t="s">
        <v>1926</v>
      </c>
      <c r="F665" s="665">
        <v>1</v>
      </c>
      <c r="G665" s="665">
        <v>35</v>
      </c>
      <c r="H665" s="665">
        <v>1</v>
      </c>
      <c r="I665" s="665">
        <v>35</v>
      </c>
      <c r="J665" s="665"/>
      <c r="K665" s="665"/>
      <c r="L665" s="665"/>
      <c r="M665" s="665"/>
      <c r="N665" s="665"/>
      <c r="O665" s="665"/>
      <c r="P665" s="678"/>
      <c r="Q665" s="666"/>
    </row>
    <row r="666" spans="1:17" ht="14.4" customHeight="1" x14ac:dyDescent="0.3">
      <c r="A666" s="661" t="s">
        <v>2117</v>
      </c>
      <c r="B666" s="662" t="s">
        <v>1866</v>
      </c>
      <c r="C666" s="662" t="s">
        <v>1924</v>
      </c>
      <c r="D666" s="662" t="s">
        <v>1927</v>
      </c>
      <c r="E666" s="662" t="s">
        <v>1928</v>
      </c>
      <c r="F666" s="665">
        <v>1</v>
      </c>
      <c r="G666" s="665">
        <v>423</v>
      </c>
      <c r="H666" s="665">
        <v>1</v>
      </c>
      <c r="I666" s="665">
        <v>423</v>
      </c>
      <c r="J666" s="665"/>
      <c r="K666" s="665"/>
      <c r="L666" s="665"/>
      <c r="M666" s="665"/>
      <c r="N666" s="665"/>
      <c r="O666" s="665"/>
      <c r="P666" s="678"/>
      <c r="Q666" s="666"/>
    </row>
    <row r="667" spans="1:17" ht="14.4" customHeight="1" x14ac:dyDescent="0.3">
      <c r="A667" s="661" t="s">
        <v>2117</v>
      </c>
      <c r="B667" s="662" t="s">
        <v>1866</v>
      </c>
      <c r="C667" s="662" t="s">
        <v>1924</v>
      </c>
      <c r="D667" s="662" t="s">
        <v>1933</v>
      </c>
      <c r="E667" s="662" t="s">
        <v>1934</v>
      </c>
      <c r="F667" s="665"/>
      <c r="G667" s="665"/>
      <c r="H667" s="665"/>
      <c r="I667" s="665"/>
      <c r="J667" s="665">
        <v>1</v>
      </c>
      <c r="K667" s="665">
        <v>302</v>
      </c>
      <c r="L667" s="665"/>
      <c r="M667" s="665">
        <v>302</v>
      </c>
      <c r="N667" s="665">
        <v>3</v>
      </c>
      <c r="O667" s="665">
        <v>954</v>
      </c>
      <c r="P667" s="678"/>
      <c r="Q667" s="666">
        <v>318</v>
      </c>
    </row>
    <row r="668" spans="1:17" ht="14.4" customHeight="1" x14ac:dyDescent="0.3">
      <c r="A668" s="661" t="s">
        <v>2117</v>
      </c>
      <c r="B668" s="662" t="s">
        <v>1866</v>
      </c>
      <c r="C668" s="662" t="s">
        <v>1924</v>
      </c>
      <c r="D668" s="662" t="s">
        <v>1938</v>
      </c>
      <c r="E668" s="662" t="s">
        <v>1939</v>
      </c>
      <c r="F668" s="665"/>
      <c r="G668" s="665"/>
      <c r="H668" s="665"/>
      <c r="I668" s="665"/>
      <c r="J668" s="665">
        <v>1</v>
      </c>
      <c r="K668" s="665">
        <v>1975</v>
      </c>
      <c r="L668" s="665"/>
      <c r="M668" s="665">
        <v>1975</v>
      </c>
      <c r="N668" s="665"/>
      <c r="O668" s="665"/>
      <c r="P668" s="678"/>
      <c r="Q668" s="666"/>
    </row>
    <row r="669" spans="1:17" ht="14.4" customHeight="1" x14ac:dyDescent="0.3">
      <c r="A669" s="661" t="s">
        <v>2117</v>
      </c>
      <c r="B669" s="662" t="s">
        <v>1866</v>
      </c>
      <c r="C669" s="662" t="s">
        <v>1924</v>
      </c>
      <c r="D669" s="662" t="s">
        <v>1946</v>
      </c>
      <c r="E669" s="662" t="s">
        <v>1947</v>
      </c>
      <c r="F669" s="665"/>
      <c r="G669" s="665"/>
      <c r="H669" s="665"/>
      <c r="I669" s="665"/>
      <c r="J669" s="665"/>
      <c r="K669" s="665"/>
      <c r="L669" s="665"/>
      <c r="M669" s="665"/>
      <c r="N669" s="665">
        <v>1</v>
      </c>
      <c r="O669" s="665">
        <v>1431</v>
      </c>
      <c r="P669" s="678"/>
      <c r="Q669" s="666">
        <v>1431</v>
      </c>
    </row>
    <row r="670" spans="1:17" ht="14.4" customHeight="1" x14ac:dyDescent="0.3">
      <c r="A670" s="661" t="s">
        <v>2117</v>
      </c>
      <c r="B670" s="662" t="s">
        <v>1866</v>
      </c>
      <c r="C670" s="662" t="s">
        <v>1924</v>
      </c>
      <c r="D670" s="662" t="s">
        <v>1950</v>
      </c>
      <c r="E670" s="662" t="s">
        <v>1951</v>
      </c>
      <c r="F670" s="665">
        <v>3</v>
      </c>
      <c r="G670" s="665">
        <v>3612</v>
      </c>
      <c r="H670" s="665">
        <v>1</v>
      </c>
      <c r="I670" s="665">
        <v>1204</v>
      </c>
      <c r="J670" s="665">
        <v>3</v>
      </c>
      <c r="K670" s="665">
        <v>3624</v>
      </c>
      <c r="L670" s="665">
        <v>1.0033222591362125</v>
      </c>
      <c r="M670" s="665">
        <v>1208</v>
      </c>
      <c r="N670" s="665">
        <v>2</v>
      </c>
      <c r="O670" s="665">
        <v>2558</v>
      </c>
      <c r="P670" s="678">
        <v>0.70819490586932443</v>
      </c>
      <c r="Q670" s="666">
        <v>1279</v>
      </c>
    </row>
    <row r="671" spans="1:17" ht="14.4" customHeight="1" x14ac:dyDescent="0.3">
      <c r="A671" s="661" t="s">
        <v>2117</v>
      </c>
      <c r="B671" s="662" t="s">
        <v>1866</v>
      </c>
      <c r="C671" s="662" t="s">
        <v>1924</v>
      </c>
      <c r="D671" s="662" t="s">
        <v>1956</v>
      </c>
      <c r="E671" s="662" t="s">
        <v>1957</v>
      </c>
      <c r="F671" s="665">
        <v>2</v>
      </c>
      <c r="G671" s="665">
        <v>1314</v>
      </c>
      <c r="H671" s="665">
        <v>1</v>
      </c>
      <c r="I671" s="665">
        <v>657</v>
      </c>
      <c r="J671" s="665">
        <v>2</v>
      </c>
      <c r="K671" s="665">
        <v>1316</v>
      </c>
      <c r="L671" s="665">
        <v>1.0015220700152208</v>
      </c>
      <c r="M671" s="665">
        <v>658</v>
      </c>
      <c r="N671" s="665">
        <v>1</v>
      </c>
      <c r="O671" s="665">
        <v>681</v>
      </c>
      <c r="P671" s="678">
        <v>0.5182648401826484</v>
      </c>
      <c r="Q671" s="666">
        <v>681</v>
      </c>
    </row>
    <row r="672" spans="1:17" ht="14.4" customHeight="1" x14ac:dyDescent="0.3">
      <c r="A672" s="661" t="s">
        <v>2117</v>
      </c>
      <c r="B672" s="662" t="s">
        <v>1866</v>
      </c>
      <c r="C672" s="662" t="s">
        <v>1924</v>
      </c>
      <c r="D672" s="662" t="s">
        <v>1960</v>
      </c>
      <c r="E672" s="662" t="s">
        <v>1961</v>
      </c>
      <c r="F672" s="665"/>
      <c r="G672" s="665"/>
      <c r="H672" s="665"/>
      <c r="I672" s="665"/>
      <c r="J672" s="665"/>
      <c r="K672" s="665"/>
      <c r="L672" s="665"/>
      <c r="M672" s="665"/>
      <c r="N672" s="665">
        <v>1</v>
      </c>
      <c r="O672" s="665">
        <v>2637</v>
      </c>
      <c r="P672" s="678"/>
      <c r="Q672" s="666">
        <v>2637</v>
      </c>
    </row>
    <row r="673" spans="1:17" ht="14.4" customHeight="1" x14ac:dyDescent="0.3">
      <c r="A673" s="661" t="s">
        <v>2117</v>
      </c>
      <c r="B673" s="662" t="s">
        <v>1866</v>
      </c>
      <c r="C673" s="662" t="s">
        <v>1924</v>
      </c>
      <c r="D673" s="662" t="s">
        <v>1962</v>
      </c>
      <c r="E673" s="662" t="s">
        <v>1963</v>
      </c>
      <c r="F673" s="665">
        <v>11</v>
      </c>
      <c r="G673" s="665">
        <v>19354</v>
      </c>
      <c r="H673" s="665">
        <v>1</v>
      </c>
      <c r="I673" s="665">
        <v>1759.4545454545455</v>
      </c>
      <c r="J673" s="665">
        <v>8</v>
      </c>
      <c r="K673" s="665">
        <v>14096</v>
      </c>
      <c r="L673" s="665">
        <v>0.72832489407874346</v>
      </c>
      <c r="M673" s="665">
        <v>1762</v>
      </c>
      <c r="N673" s="665">
        <v>6</v>
      </c>
      <c r="O673" s="665">
        <v>10950</v>
      </c>
      <c r="P673" s="678">
        <v>0.5657745168957321</v>
      </c>
      <c r="Q673" s="666">
        <v>1825</v>
      </c>
    </row>
    <row r="674" spans="1:17" ht="14.4" customHeight="1" x14ac:dyDescent="0.3">
      <c r="A674" s="661" t="s">
        <v>2117</v>
      </c>
      <c r="B674" s="662" t="s">
        <v>1866</v>
      </c>
      <c r="C674" s="662" t="s">
        <v>1924</v>
      </c>
      <c r="D674" s="662" t="s">
        <v>1964</v>
      </c>
      <c r="E674" s="662" t="s">
        <v>1965</v>
      </c>
      <c r="F674" s="665">
        <v>2</v>
      </c>
      <c r="G674" s="665">
        <v>824</v>
      </c>
      <c r="H674" s="665">
        <v>1</v>
      </c>
      <c r="I674" s="665">
        <v>412</v>
      </c>
      <c r="J674" s="665"/>
      <c r="K674" s="665"/>
      <c r="L674" s="665"/>
      <c r="M674" s="665"/>
      <c r="N674" s="665">
        <v>2</v>
      </c>
      <c r="O674" s="665">
        <v>858</v>
      </c>
      <c r="P674" s="678">
        <v>1.0412621359223302</v>
      </c>
      <c r="Q674" s="666">
        <v>429</v>
      </c>
    </row>
    <row r="675" spans="1:17" ht="14.4" customHeight="1" x14ac:dyDescent="0.3">
      <c r="A675" s="661" t="s">
        <v>2117</v>
      </c>
      <c r="B675" s="662" t="s">
        <v>1866</v>
      </c>
      <c r="C675" s="662" t="s">
        <v>1924</v>
      </c>
      <c r="D675" s="662" t="s">
        <v>2035</v>
      </c>
      <c r="E675" s="662" t="s">
        <v>2036</v>
      </c>
      <c r="F675" s="665">
        <v>58</v>
      </c>
      <c r="G675" s="665">
        <v>831296</v>
      </c>
      <c r="H675" s="665">
        <v>1</v>
      </c>
      <c r="I675" s="665">
        <v>14332.689655172413</v>
      </c>
      <c r="J675" s="665">
        <v>52</v>
      </c>
      <c r="K675" s="665">
        <v>745680</v>
      </c>
      <c r="L675" s="665">
        <v>0.89700900762183389</v>
      </c>
      <c r="M675" s="665">
        <v>14340</v>
      </c>
      <c r="N675" s="665">
        <v>46</v>
      </c>
      <c r="O675" s="665">
        <v>667276</v>
      </c>
      <c r="P675" s="678">
        <v>0.80269362537531752</v>
      </c>
      <c r="Q675" s="666">
        <v>14506</v>
      </c>
    </row>
    <row r="676" spans="1:17" ht="14.4" customHeight="1" x14ac:dyDescent="0.3">
      <c r="A676" s="661" t="s">
        <v>2117</v>
      </c>
      <c r="B676" s="662" t="s">
        <v>1866</v>
      </c>
      <c r="C676" s="662" t="s">
        <v>1924</v>
      </c>
      <c r="D676" s="662" t="s">
        <v>1970</v>
      </c>
      <c r="E676" s="662" t="s">
        <v>1971</v>
      </c>
      <c r="F676" s="665">
        <v>1</v>
      </c>
      <c r="G676" s="665">
        <v>0</v>
      </c>
      <c r="H676" s="665"/>
      <c r="I676" s="665">
        <v>0</v>
      </c>
      <c r="J676" s="665"/>
      <c r="K676" s="665"/>
      <c r="L676" s="665"/>
      <c r="M676" s="665"/>
      <c r="N676" s="665"/>
      <c r="O676" s="665"/>
      <c r="P676" s="678"/>
      <c r="Q676" s="666"/>
    </row>
    <row r="677" spans="1:17" ht="14.4" customHeight="1" x14ac:dyDescent="0.3">
      <c r="A677" s="661" t="s">
        <v>2117</v>
      </c>
      <c r="B677" s="662" t="s">
        <v>1866</v>
      </c>
      <c r="C677" s="662" t="s">
        <v>1924</v>
      </c>
      <c r="D677" s="662" t="s">
        <v>1976</v>
      </c>
      <c r="E677" s="662" t="s">
        <v>1977</v>
      </c>
      <c r="F677" s="665"/>
      <c r="G677" s="665"/>
      <c r="H677" s="665"/>
      <c r="I677" s="665"/>
      <c r="J677" s="665"/>
      <c r="K677" s="665"/>
      <c r="L677" s="665"/>
      <c r="M677" s="665"/>
      <c r="N677" s="665">
        <v>1</v>
      </c>
      <c r="O677" s="665">
        <v>609</v>
      </c>
      <c r="P677" s="678"/>
      <c r="Q677" s="666">
        <v>609</v>
      </c>
    </row>
    <row r="678" spans="1:17" ht="14.4" customHeight="1" x14ac:dyDescent="0.3">
      <c r="A678" s="661" t="s">
        <v>2117</v>
      </c>
      <c r="B678" s="662" t="s">
        <v>1866</v>
      </c>
      <c r="C678" s="662" t="s">
        <v>1924</v>
      </c>
      <c r="D678" s="662" t="s">
        <v>1984</v>
      </c>
      <c r="E678" s="662" t="s">
        <v>1985</v>
      </c>
      <c r="F678" s="665">
        <v>1</v>
      </c>
      <c r="G678" s="665">
        <v>1292</v>
      </c>
      <c r="H678" s="665">
        <v>1</v>
      </c>
      <c r="I678" s="665">
        <v>1292</v>
      </c>
      <c r="J678" s="665"/>
      <c r="K678" s="665"/>
      <c r="L678" s="665"/>
      <c r="M678" s="665"/>
      <c r="N678" s="665"/>
      <c r="O678" s="665"/>
      <c r="P678" s="678"/>
      <c r="Q678" s="666"/>
    </row>
    <row r="679" spans="1:17" ht="14.4" customHeight="1" x14ac:dyDescent="0.3">
      <c r="A679" s="661" t="s">
        <v>2117</v>
      </c>
      <c r="B679" s="662" t="s">
        <v>1866</v>
      </c>
      <c r="C679" s="662" t="s">
        <v>1924</v>
      </c>
      <c r="D679" s="662" t="s">
        <v>1986</v>
      </c>
      <c r="E679" s="662" t="s">
        <v>1987</v>
      </c>
      <c r="F679" s="665">
        <v>2</v>
      </c>
      <c r="G679" s="665">
        <v>978</v>
      </c>
      <c r="H679" s="665">
        <v>1</v>
      </c>
      <c r="I679" s="665">
        <v>489</v>
      </c>
      <c r="J679" s="665">
        <v>4</v>
      </c>
      <c r="K679" s="665">
        <v>1960</v>
      </c>
      <c r="L679" s="665">
        <v>2.0040899795501024</v>
      </c>
      <c r="M679" s="665">
        <v>490</v>
      </c>
      <c r="N679" s="665">
        <v>2</v>
      </c>
      <c r="O679" s="665">
        <v>1018</v>
      </c>
      <c r="P679" s="678">
        <v>1.0408997955010224</v>
      </c>
      <c r="Q679" s="666">
        <v>509</v>
      </c>
    </row>
    <row r="680" spans="1:17" ht="14.4" customHeight="1" x14ac:dyDescent="0.3">
      <c r="A680" s="661" t="s">
        <v>2117</v>
      </c>
      <c r="B680" s="662" t="s">
        <v>1866</v>
      </c>
      <c r="C680" s="662" t="s">
        <v>1924</v>
      </c>
      <c r="D680" s="662" t="s">
        <v>1988</v>
      </c>
      <c r="E680" s="662" t="s">
        <v>1989</v>
      </c>
      <c r="F680" s="665">
        <v>2</v>
      </c>
      <c r="G680" s="665">
        <v>4495</v>
      </c>
      <c r="H680" s="665">
        <v>1</v>
      </c>
      <c r="I680" s="665">
        <v>2247.5</v>
      </c>
      <c r="J680" s="665"/>
      <c r="K680" s="665"/>
      <c r="L680" s="665"/>
      <c r="M680" s="665"/>
      <c r="N680" s="665"/>
      <c r="O680" s="665"/>
      <c r="P680" s="678"/>
      <c r="Q680" s="666"/>
    </row>
    <row r="681" spans="1:17" ht="14.4" customHeight="1" x14ac:dyDescent="0.3">
      <c r="A681" s="661" t="s">
        <v>2117</v>
      </c>
      <c r="B681" s="662" t="s">
        <v>1866</v>
      </c>
      <c r="C681" s="662" t="s">
        <v>1924</v>
      </c>
      <c r="D681" s="662" t="s">
        <v>1990</v>
      </c>
      <c r="E681" s="662" t="s">
        <v>1991</v>
      </c>
      <c r="F681" s="665">
        <v>3</v>
      </c>
      <c r="G681" s="665">
        <v>7638</v>
      </c>
      <c r="H681" s="665">
        <v>1</v>
      </c>
      <c r="I681" s="665">
        <v>2546</v>
      </c>
      <c r="J681" s="665">
        <v>3</v>
      </c>
      <c r="K681" s="665">
        <v>7653</v>
      </c>
      <c r="L681" s="665">
        <v>1.0019638648860958</v>
      </c>
      <c r="M681" s="665">
        <v>2551</v>
      </c>
      <c r="N681" s="665">
        <v>1</v>
      </c>
      <c r="O681" s="665">
        <v>2645</v>
      </c>
      <c r="P681" s="678">
        <v>0.34629484158156587</v>
      </c>
      <c r="Q681" s="666">
        <v>2645</v>
      </c>
    </row>
    <row r="682" spans="1:17" ht="14.4" customHeight="1" x14ac:dyDescent="0.3">
      <c r="A682" s="661" t="s">
        <v>2117</v>
      </c>
      <c r="B682" s="662" t="s">
        <v>1866</v>
      </c>
      <c r="C682" s="662" t="s">
        <v>1924</v>
      </c>
      <c r="D682" s="662" t="s">
        <v>2006</v>
      </c>
      <c r="E682" s="662" t="s">
        <v>2007</v>
      </c>
      <c r="F682" s="665">
        <v>2</v>
      </c>
      <c r="G682" s="665">
        <v>2260</v>
      </c>
      <c r="H682" s="665">
        <v>1</v>
      </c>
      <c r="I682" s="665">
        <v>1130</v>
      </c>
      <c r="J682" s="665"/>
      <c r="K682" s="665"/>
      <c r="L682" s="665"/>
      <c r="M682" s="665"/>
      <c r="N682" s="665"/>
      <c r="O682" s="665"/>
      <c r="P682" s="678"/>
      <c r="Q682" s="666"/>
    </row>
    <row r="683" spans="1:17" ht="14.4" customHeight="1" x14ac:dyDescent="0.3">
      <c r="A683" s="661" t="s">
        <v>2117</v>
      </c>
      <c r="B683" s="662" t="s">
        <v>1866</v>
      </c>
      <c r="C683" s="662" t="s">
        <v>1924</v>
      </c>
      <c r="D683" s="662" t="s">
        <v>2008</v>
      </c>
      <c r="E683" s="662" t="s">
        <v>2009</v>
      </c>
      <c r="F683" s="665"/>
      <c r="G683" s="665"/>
      <c r="H683" s="665"/>
      <c r="I683" s="665"/>
      <c r="J683" s="665"/>
      <c r="K683" s="665"/>
      <c r="L683" s="665"/>
      <c r="M683" s="665"/>
      <c r="N683" s="665">
        <v>1</v>
      </c>
      <c r="O683" s="665">
        <v>718</v>
      </c>
      <c r="P683" s="678"/>
      <c r="Q683" s="666">
        <v>718</v>
      </c>
    </row>
    <row r="684" spans="1:17" ht="14.4" customHeight="1" x14ac:dyDescent="0.3">
      <c r="A684" s="661" t="s">
        <v>2120</v>
      </c>
      <c r="B684" s="662" t="s">
        <v>1866</v>
      </c>
      <c r="C684" s="662" t="s">
        <v>1867</v>
      </c>
      <c r="D684" s="662" t="s">
        <v>2021</v>
      </c>
      <c r="E684" s="662" t="s">
        <v>986</v>
      </c>
      <c r="F684" s="665"/>
      <c r="G684" s="665"/>
      <c r="H684" s="665"/>
      <c r="I684" s="665"/>
      <c r="J684" s="665"/>
      <c r="K684" s="665"/>
      <c r="L684" s="665"/>
      <c r="M684" s="665"/>
      <c r="N684" s="665">
        <v>0.5</v>
      </c>
      <c r="O684" s="665">
        <v>885.4</v>
      </c>
      <c r="P684" s="678"/>
      <c r="Q684" s="666">
        <v>1770.8</v>
      </c>
    </row>
    <row r="685" spans="1:17" ht="14.4" customHeight="1" x14ac:dyDescent="0.3">
      <c r="A685" s="661" t="s">
        <v>2120</v>
      </c>
      <c r="B685" s="662" t="s">
        <v>1866</v>
      </c>
      <c r="C685" s="662" t="s">
        <v>1867</v>
      </c>
      <c r="D685" s="662" t="s">
        <v>2022</v>
      </c>
      <c r="E685" s="662" t="s">
        <v>972</v>
      </c>
      <c r="F685" s="665"/>
      <c r="G685" s="665"/>
      <c r="H685" s="665"/>
      <c r="I685" s="665"/>
      <c r="J685" s="665"/>
      <c r="K685" s="665"/>
      <c r="L685" s="665"/>
      <c r="M685" s="665"/>
      <c r="N685" s="665">
        <v>0.05</v>
      </c>
      <c r="O685" s="665">
        <v>45.19</v>
      </c>
      <c r="P685" s="678"/>
      <c r="Q685" s="666">
        <v>903.8</v>
      </c>
    </row>
    <row r="686" spans="1:17" ht="14.4" customHeight="1" x14ac:dyDescent="0.3">
      <c r="A686" s="661" t="s">
        <v>2120</v>
      </c>
      <c r="B686" s="662" t="s">
        <v>1866</v>
      </c>
      <c r="C686" s="662" t="s">
        <v>1870</v>
      </c>
      <c r="D686" s="662" t="s">
        <v>1882</v>
      </c>
      <c r="E686" s="662" t="s">
        <v>1883</v>
      </c>
      <c r="F686" s="665">
        <v>615</v>
      </c>
      <c r="G686" s="665">
        <v>3591.6</v>
      </c>
      <c r="H686" s="665">
        <v>1</v>
      </c>
      <c r="I686" s="665">
        <v>5.84</v>
      </c>
      <c r="J686" s="665">
        <v>1400</v>
      </c>
      <c r="K686" s="665">
        <v>8176</v>
      </c>
      <c r="L686" s="665">
        <v>2.2764227642276422</v>
      </c>
      <c r="M686" s="665">
        <v>5.84</v>
      </c>
      <c r="N686" s="665"/>
      <c r="O686" s="665"/>
      <c r="P686" s="678"/>
      <c r="Q686" s="666"/>
    </row>
    <row r="687" spans="1:17" ht="14.4" customHeight="1" x14ac:dyDescent="0.3">
      <c r="A687" s="661" t="s">
        <v>2120</v>
      </c>
      <c r="B687" s="662" t="s">
        <v>1866</v>
      </c>
      <c r="C687" s="662" t="s">
        <v>1870</v>
      </c>
      <c r="D687" s="662" t="s">
        <v>1882</v>
      </c>
      <c r="E687" s="662"/>
      <c r="F687" s="665">
        <v>1600</v>
      </c>
      <c r="G687" s="665">
        <v>8880</v>
      </c>
      <c r="H687" s="665">
        <v>1</v>
      </c>
      <c r="I687" s="665">
        <v>5.55</v>
      </c>
      <c r="J687" s="665">
        <v>1253</v>
      </c>
      <c r="K687" s="665">
        <v>7317.52</v>
      </c>
      <c r="L687" s="665">
        <v>0.82404504504504505</v>
      </c>
      <c r="M687" s="665">
        <v>5.8400000000000007</v>
      </c>
      <c r="N687" s="665">
        <v>1683</v>
      </c>
      <c r="O687" s="665">
        <v>10112.39</v>
      </c>
      <c r="P687" s="678">
        <v>1.1387826576576576</v>
      </c>
      <c r="Q687" s="666">
        <v>6.0085502079619726</v>
      </c>
    </row>
    <row r="688" spans="1:17" ht="14.4" customHeight="1" x14ac:dyDescent="0.3">
      <c r="A688" s="661" t="s">
        <v>2120</v>
      </c>
      <c r="B688" s="662" t="s">
        <v>1866</v>
      </c>
      <c r="C688" s="662" t="s">
        <v>1870</v>
      </c>
      <c r="D688" s="662" t="s">
        <v>2023</v>
      </c>
      <c r="E688" s="662"/>
      <c r="F688" s="665"/>
      <c r="G688" s="665"/>
      <c r="H688" s="665"/>
      <c r="I688" s="665"/>
      <c r="J688" s="665"/>
      <c r="K688" s="665"/>
      <c r="L688" s="665"/>
      <c r="M688" s="665"/>
      <c r="N688" s="665">
        <v>305</v>
      </c>
      <c r="O688" s="665">
        <v>10068.049999999999</v>
      </c>
      <c r="P688" s="678"/>
      <c r="Q688" s="666">
        <v>33.01</v>
      </c>
    </row>
    <row r="689" spans="1:17" ht="14.4" customHeight="1" x14ac:dyDescent="0.3">
      <c r="A689" s="661" t="s">
        <v>2120</v>
      </c>
      <c r="B689" s="662" t="s">
        <v>1866</v>
      </c>
      <c r="C689" s="662" t="s">
        <v>1870</v>
      </c>
      <c r="D689" s="662" t="s">
        <v>1916</v>
      </c>
      <c r="E689" s="662"/>
      <c r="F689" s="665">
        <v>150</v>
      </c>
      <c r="G689" s="665">
        <v>2901</v>
      </c>
      <c r="H689" s="665">
        <v>1</v>
      </c>
      <c r="I689" s="665">
        <v>19.34</v>
      </c>
      <c r="J689" s="665"/>
      <c r="K689" s="665"/>
      <c r="L689" s="665"/>
      <c r="M689" s="665"/>
      <c r="N689" s="665"/>
      <c r="O689" s="665"/>
      <c r="P689" s="678"/>
      <c r="Q689" s="666"/>
    </row>
    <row r="690" spans="1:17" ht="14.4" customHeight="1" x14ac:dyDescent="0.3">
      <c r="A690" s="661" t="s">
        <v>2120</v>
      </c>
      <c r="B690" s="662" t="s">
        <v>1866</v>
      </c>
      <c r="C690" s="662" t="s">
        <v>1924</v>
      </c>
      <c r="D690" s="662" t="s">
        <v>1927</v>
      </c>
      <c r="E690" s="662" t="s">
        <v>1928</v>
      </c>
      <c r="F690" s="665">
        <v>1</v>
      </c>
      <c r="G690" s="665">
        <v>420</v>
      </c>
      <c r="H690" s="665">
        <v>1</v>
      </c>
      <c r="I690" s="665">
        <v>420</v>
      </c>
      <c r="J690" s="665"/>
      <c r="K690" s="665"/>
      <c r="L690" s="665"/>
      <c r="M690" s="665"/>
      <c r="N690" s="665"/>
      <c r="O690" s="665"/>
      <c r="P690" s="678"/>
      <c r="Q690" s="666"/>
    </row>
    <row r="691" spans="1:17" ht="14.4" customHeight="1" x14ac:dyDescent="0.3">
      <c r="A691" s="661" t="s">
        <v>2120</v>
      </c>
      <c r="B691" s="662" t="s">
        <v>1866</v>
      </c>
      <c r="C691" s="662" t="s">
        <v>1924</v>
      </c>
      <c r="D691" s="662" t="s">
        <v>1962</v>
      </c>
      <c r="E691" s="662" t="s">
        <v>1963</v>
      </c>
      <c r="F691" s="665">
        <v>7</v>
      </c>
      <c r="G691" s="665">
        <v>12296</v>
      </c>
      <c r="H691" s="665">
        <v>1</v>
      </c>
      <c r="I691" s="665">
        <v>1756.5714285714287</v>
      </c>
      <c r="J691" s="665">
        <v>7</v>
      </c>
      <c r="K691" s="665">
        <v>12334</v>
      </c>
      <c r="L691" s="665">
        <v>1.0030904359141184</v>
      </c>
      <c r="M691" s="665">
        <v>1762</v>
      </c>
      <c r="N691" s="665">
        <v>5</v>
      </c>
      <c r="O691" s="665">
        <v>9125</v>
      </c>
      <c r="P691" s="678">
        <v>0.74211125569290826</v>
      </c>
      <c r="Q691" s="666">
        <v>1825</v>
      </c>
    </row>
    <row r="692" spans="1:17" ht="14.4" customHeight="1" x14ac:dyDescent="0.3">
      <c r="A692" s="661" t="s">
        <v>2120</v>
      </c>
      <c r="B692" s="662" t="s">
        <v>1866</v>
      </c>
      <c r="C692" s="662" t="s">
        <v>1924</v>
      </c>
      <c r="D692" s="662" t="s">
        <v>1964</v>
      </c>
      <c r="E692" s="662" t="s">
        <v>1965</v>
      </c>
      <c r="F692" s="665">
        <v>7</v>
      </c>
      <c r="G692" s="665">
        <v>2876</v>
      </c>
      <c r="H692" s="665">
        <v>1</v>
      </c>
      <c r="I692" s="665">
        <v>410.85714285714283</v>
      </c>
      <c r="J692" s="665">
        <v>7</v>
      </c>
      <c r="K692" s="665">
        <v>2891</v>
      </c>
      <c r="L692" s="665">
        <v>1.0052155771905424</v>
      </c>
      <c r="M692" s="665">
        <v>413</v>
      </c>
      <c r="N692" s="665">
        <v>5</v>
      </c>
      <c r="O692" s="665">
        <v>2145</v>
      </c>
      <c r="P692" s="678">
        <v>0.74582753824756609</v>
      </c>
      <c r="Q692" s="666">
        <v>429</v>
      </c>
    </row>
    <row r="693" spans="1:17" ht="14.4" customHeight="1" x14ac:dyDescent="0.3">
      <c r="A693" s="661" t="s">
        <v>2120</v>
      </c>
      <c r="B693" s="662" t="s">
        <v>1866</v>
      </c>
      <c r="C693" s="662" t="s">
        <v>1924</v>
      </c>
      <c r="D693" s="662" t="s">
        <v>1966</v>
      </c>
      <c r="E693" s="662" t="s">
        <v>1967</v>
      </c>
      <c r="F693" s="665">
        <v>1</v>
      </c>
      <c r="G693" s="665">
        <v>3450</v>
      </c>
      <c r="H693" s="665">
        <v>1</v>
      </c>
      <c r="I693" s="665">
        <v>3450</v>
      </c>
      <c r="J693" s="665"/>
      <c r="K693" s="665"/>
      <c r="L693" s="665"/>
      <c r="M693" s="665"/>
      <c r="N693" s="665"/>
      <c r="O693" s="665"/>
      <c r="P693" s="678"/>
      <c r="Q693" s="666"/>
    </row>
    <row r="694" spans="1:17" ht="14.4" customHeight="1" x14ac:dyDescent="0.3">
      <c r="A694" s="661" t="s">
        <v>2120</v>
      </c>
      <c r="B694" s="662" t="s">
        <v>1866</v>
      </c>
      <c r="C694" s="662" t="s">
        <v>1924</v>
      </c>
      <c r="D694" s="662" t="s">
        <v>2035</v>
      </c>
      <c r="E694" s="662" t="s">
        <v>2036</v>
      </c>
      <c r="F694" s="665"/>
      <c r="G694" s="665"/>
      <c r="H694" s="665"/>
      <c r="I694" s="665"/>
      <c r="J694" s="665"/>
      <c r="K694" s="665"/>
      <c r="L694" s="665"/>
      <c r="M694" s="665"/>
      <c r="N694" s="665">
        <v>1</v>
      </c>
      <c r="O694" s="665">
        <v>14506</v>
      </c>
      <c r="P694" s="678"/>
      <c r="Q694" s="666">
        <v>14506</v>
      </c>
    </row>
    <row r="695" spans="1:17" ht="14.4" customHeight="1" x14ac:dyDescent="0.3">
      <c r="A695" s="661" t="s">
        <v>2120</v>
      </c>
      <c r="B695" s="662" t="s">
        <v>1866</v>
      </c>
      <c r="C695" s="662" t="s">
        <v>1924</v>
      </c>
      <c r="D695" s="662" t="s">
        <v>1976</v>
      </c>
      <c r="E695" s="662" t="s">
        <v>1977</v>
      </c>
      <c r="F695" s="665">
        <v>2</v>
      </c>
      <c r="G695" s="665">
        <v>1164</v>
      </c>
      <c r="H695" s="665">
        <v>1</v>
      </c>
      <c r="I695" s="665">
        <v>582</v>
      </c>
      <c r="J695" s="665"/>
      <c r="K695" s="665"/>
      <c r="L695" s="665"/>
      <c r="M695" s="665"/>
      <c r="N695" s="665"/>
      <c r="O695" s="665"/>
      <c r="P695" s="678"/>
      <c r="Q695" s="666"/>
    </row>
    <row r="696" spans="1:17" ht="14.4" customHeight="1" x14ac:dyDescent="0.3">
      <c r="A696" s="661" t="s">
        <v>2121</v>
      </c>
      <c r="B696" s="662" t="s">
        <v>1866</v>
      </c>
      <c r="C696" s="662" t="s">
        <v>1870</v>
      </c>
      <c r="D696" s="662" t="s">
        <v>1916</v>
      </c>
      <c r="E696" s="662" t="s">
        <v>1917</v>
      </c>
      <c r="F696" s="665"/>
      <c r="G696" s="665"/>
      <c r="H696" s="665"/>
      <c r="I696" s="665"/>
      <c r="J696" s="665"/>
      <c r="K696" s="665"/>
      <c r="L696" s="665"/>
      <c r="M696" s="665"/>
      <c r="N696" s="665">
        <v>50</v>
      </c>
      <c r="O696" s="665">
        <v>1008.5</v>
      </c>
      <c r="P696" s="678"/>
      <c r="Q696" s="666">
        <v>20.170000000000002</v>
      </c>
    </row>
    <row r="697" spans="1:17" ht="14.4" customHeight="1" x14ac:dyDescent="0.3">
      <c r="A697" s="661" t="s">
        <v>2121</v>
      </c>
      <c r="B697" s="662" t="s">
        <v>1866</v>
      </c>
      <c r="C697" s="662" t="s">
        <v>1870</v>
      </c>
      <c r="D697" s="662" t="s">
        <v>1916</v>
      </c>
      <c r="E697" s="662"/>
      <c r="F697" s="665">
        <v>110</v>
      </c>
      <c r="G697" s="665">
        <v>2127.4</v>
      </c>
      <c r="H697" s="665">
        <v>1</v>
      </c>
      <c r="I697" s="665">
        <v>19.34</v>
      </c>
      <c r="J697" s="665"/>
      <c r="K697" s="665"/>
      <c r="L697" s="665"/>
      <c r="M697" s="665"/>
      <c r="N697" s="665">
        <v>50</v>
      </c>
      <c r="O697" s="665">
        <v>1008.5</v>
      </c>
      <c r="P697" s="678">
        <v>0.47405283444580237</v>
      </c>
      <c r="Q697" s="666">
        <v>20.170000000000002</v>
      </c>
    </row>
    <row r="698" spans="1:17" ht="14.4" customHeight="1" thickBot="1" x14ac:dyDescent="0.35">
      <c r="A698" s="667" t="s">
        <v>2121</v>
      </c>
      <c r="B698" s="668" t="s">
        <v>1866</v>
      </c>
      <c r="C698" s="668" t="s">
        <v>1924</v>
      </c>
      <c r="D698" s="668" t="s">
        <v>1966</v>
      </c>
      <c r="E698" s="668" t="s">
        <v>1967</v>
      </c>
      <c r="F698" s="671">
        <v>2</v>
      </c>
      <c r="G698" s="671">
        <v>6900</v>
      </c>
      <c r="H698" s="671">
        <v>1</v>
      </c>
      <c r="I698" s="671">
        <v>3450</v>
      </c>
      <c r="J698" s="671"/>
      <c r="K698" s="671"/>
      <c r="L698" s="671"/>
      <c r="M698" s="671"/>
      <c r="N698" s="671">
        <v>2</v>
      </c>
      <c r="O698" s="671">
        <v>7036</v>
      </c>
      <c r="P698" s="679">
        <v>1.0197101449275363</v>
      </c>
      <c r="Q698" s="672">
        <v>3518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0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2" t="s">
        <v>313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1" t="s">
        <v>70</v>
      </c>
      <c r="B3" s="553" t="s">
        <v>71</v>
      </c>
      <c r="C3" s="554"/>
      <c r="D3" s="554"/>
      <c r="E3" s="555"/>
      <c r="F3" s="553" t="s">
        <v>261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100.792</v>
      </c>
      <c r="C5" s="114">
        <v>78.403999999999996</v>
      </c>
      <c r="D5" s="114">
        <v>85.872</v>
      </c>
      <c r="E5" s="131">
        <v>1.0952502423345749</v>
      </c>
      <c r="F5" s="132">
        <v>146</v>
      </c>
      <c r="G5" s="114">
        <v>124</v>
      </c>
      <c r="H5" s="114">
        <v>134</v>
      </c>
      <c r="I5" s="133">
        <v>1.0806451612903225</v>
      </c>
      <c r="J5" s="123"/>
      <c r="K5" s="123"/>
      <c r="L5" s="7">
        <f>D5-B5</f>
        <v>-14.920000000000002</v>
      </c>
      <c r="M5" s="8">
        <f>H5-F5</f>
        <v>-12</v>
      </c>
    </row>
    <row r="6" spans="1:13" ht="14.4" hidden="1" customHeight="1" outlineLevel="1" x14ac:dyDescent="0.3">
      <c r="A6" s="119" t="s">
        <v>169</v>
      </c>
      <c r="B6" s="122">
        <v>25.879000000000001</v>
      </c>
      <c r="C6" s="113">
        <v>19.25</v>
      </c>
      <c r="D6" s="113">
        <v>22.992999999999999</v>
      </c>
      <c r="E6" s="134">
        <v>1.1944415584415584</v>
      </c>
      <c r="F6" s="135">
        <v>37</v>
      </c>
      <c r="G6" s="113">
        <v>26</v>
      </c>
      <c r="H6" s="113">
        <v>35</v>
      </c>
      <c r="I6" s="136">
        <v>1.3461538461538463</v>
      </c>
      <c r="J6" s="123"/>
      <c r="K6" s="123"/>
      <c r="L6" s="5">
        <f t="shared" ref="L6:L11" si="0">D6-B6</f>
        <v>-2.8860000000000028</v>
      </c>
      <c r="M6" s="6">
        <f t="shared" ref="M6:M13" si="1">H6-F6</f>
        <v>-2</v>
      </c>
    </row>
    <row r="7" spans="1:13" ht="14.4" hidden="1" customHeight="1" outlineLevel="1" x14ac:dyDescent="0.3">
      <c r="A7" s="119" t="s">
        <v>170</v>
      </c>
      <c r="B7" s="122">
        <v>80.554000000000002</v>
      </c>
      <c r="C7" s="113">
        <v>68.908000000000001</v>
      </c>
      <c r="D7" s="113">
        <v>65.325999999999993</v>
      </c>
      <c r="E7" s="134">
        <v>0.94801764671736222</v>
      </c>
      <c r="F7" s="135">
        <v>101</v>
      </c>
      <c r="G7" s="113">
        <v>92</v>
      </c>
      <c r="H7" s="113">
        <v>83</v>
      </c>
      <c r="I7" s="136">
        <v>0.90217391304347827</v>
      </c>
      <c r="J7" s="123"/>
      <c r="K7" s="123"/>
      <c r="L7" s="5">
        <f t="shared" si="0"/>
        <v>-15.228000000000009</v>
      </c>
      <c r="M7" s="6">
        <f t="shared" si="1"/>
        <v>-18</v>
      </c>
    </row>
    <row r="8" spans="1:13" ht="14.4" hidden="1" customHeight="1" outlineLevel="1" x14ac:dyDescent="0.3">
      <c r="A8" s="119" t="s">
        <v>171</v>
      </c>
      <c r="B8" s="122">
        <v>8.9939999999999998</v>
      </c>
      <c r="C8" s="113">
        <v>15.763</v>
      </c>
      <c r="D8" s="113">
        <v>13.087</v>
      </c>
      <c r="E8" s="134">
        <v>0.8302353612890947</v>
      </c>
      <c r="F8" s="135">
        <v>10</v>
      </c>
      <c r="G8" s="113">
        <v>19</v>
      </c>
      <c r="H8" s="113">
        <v>18</v>
      </c>
      <c r="I8" s="136">
        <v>0.94736842105263153</v>
      </c>
      <c r="J8" s="123"/>
      <c r="K8" s="123"/>
      <c r="L8" s="5">
        <f t="shared" si="0"/>
        <v>4.093</v>
      </c>
      <c r="M8" s="6">
        <f t="shared" si="1"/>
        <v>8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523</v>
      </c>
      <c r="F9" s="135">
        <v>0</v>
      </c>
      <c r="G9" s="113">
        <v>0</v>
      </c>
      <c r="H9" s="113">
        <v>0</v>
      </c>
      <c r="I9" s="136" t="s">
        <v>523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22.727</v>
      </c>
      <c r="C10" s="113">
        <v>28.853000000000002</v>
      </c>
      <c r="D10" s="113">
        <v>31.838999999999999</v>
      </c>
      <c r="E10" s="134">
        <v>1.1034901050150763</v>
      </c>
      <c r="F10" s="135">
        <v>39</v>
      </c>
      <c r="G10" s="113">
        <v>38</v>
      </c>
      <c r="H10" s="113">
        <v>41</v>
      </c>
      <c r="I10" s="136">
        <v>1.0789473684210527</v>
      </c>
      <c r="J10" s="123"/>
      <c r="K10" s="123"/>
      <c r="L10" s="5">
        <f t="shared" si="0"/>
        <v>9.1119999999999983</v>
      </c>
      <c r="M10" s="6">
        <f t="shared" si="1"/>
        <v>2</v>
      </c>
    </row>
    <row r="11" spans="1:13" ht="14.4" hidden="1" customHeight="1" outlineLevel="1" x14ac:dyDescent="0.3">
      <c r="A11" s="119" t="s">
        <v>174</v>
      </c>
      <c r="B11" s="122">
        <v>5.0469999999999997</v>
      </c>
      <c r="C11" s="113">
        <v>0.91100000000000003</v>
      </c>
      <c r="D11" s="113">
        <v>6.5279999999999996</v>
      </c>
      <c r="E11" s="134">
        <v>7.1657519209659704</v>
      </c>
      <c r="F11" s="135">
        <v>7</v>
      </c>
      <c r="G11" s="113">
        <v>3</v>
      </c>
      <c r="H11" s="113">
        <v>7</v>
      </c>
      <c r="I11" s="136">
        <v>2.3333333333333335</v>
      </c>
      <c r="J11" s="123"/>
      <c r="K11" s="123"/>
      <c r="L11" s="5">
        <f t="shared" si="0"/>
        <v>1.4809999999999999</v>
      </c>
      <c r="M11" s="6">
        <f t="shared" si="1"/>
        <v>0</v>
      </c>
    </row>
    <row r="12" spans="1:13" ht="14.4" hidden="1" customHeight="1" outlineLevel="1" thickBot="1" x14ac:dyDescent="0.35">
      <c r="A12" s="244" t="s">
        <v>211</v>
      </c>
      <c r="B12" s="245">
        <v>0.29799999999999999</v>
      </c>
      <c r="C12" s="246">
        <v>0</v>
      </c>
      <c r="D12" s="246">
        <v>0.93500000000000005</v>
      </c>
      <c r="E12" s="247" t="s">
        <v>523</v>
      </c>
      <c r="F12" s="248">
        <v>1</v>
      </c>
      <c r="G12" s="246">
        <v>0</v>
      </c>
      <c r="H12" s="246">
        <v>1</v>
      </c>
      <c r="I12" s="249" t="s">
        <v>523</v>
      </c>
      <c r="J12" s="123"/>
      <c r="K12" s="123"/>
      <c r="L12" s="250">
        <f>D12-B12</f>
        <v>0.63700000000000001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244.29100000000003</v>
      </c>
      <c r="C13" s="116">
        <f>SUM(C5:C12)</f>
        <v>212.08900000000003</v>
      </c>
      <c r="D13" s="116">
        <f>SUM(D5:D12)</f>
        <v>226.57999999999996</v>
      </c>
      <c r="E13" s="137">
        <f>IF(OR(D13=0,B13=0),0,D13/B13)</f>
        <v>0.92750039911417093</v>
      </c>
      <c r="F13" s="138">
        <f>SUM(F5:F12)</f>
        <v>341</v>
      </c>
      <c r="G13" s="116">
        <f>SUM(G5:G12)</f>
        <v>302</v>
      </c>
      <c r="H13" s="116">
        <f>SUM(H5:H12)</f>
        <v>319</v>
      </c>
      <c r="I13" s="139">
        <f>IF(OR(H13=0,F13=0),0,H13/F13)</f>
        <v>0.93548387096774188</v>
      </c>
      <c r="J13" s="123"/>
      <c r="K13" s="123"/>
      <c r="L13" s="129">
        <f>D13-B13</f>
        <v>-17.71100000000007</v>
      </c>
      <c r="M13" s="140">
        <f t="shared" si="1"/>
        <v>-22</v>
      </c>
    </row>
    <row r="14" spans="1:13" ht="14.4" customHeight="1" x14ac:dyDescent="0.3">
      <c r="A14" s="141"/>
      <c r="B14" s="584"/>
      <c r="C14" s="584"/>
      <c r="D14" s="584"/>
      <c r="E14" s="584"/>
      <c r="F14" s="584"/>
      <c r="G14" s="584"/>
      <c r="H14" s="584"/>
      <c r="I14" s="58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79" t="s">
        <v>207</v>
      </c>
      <c r="B16" s="581" t="s">
        <v>71</v>
      </c>
      <c r="C16" s="582"/>
      <c r="D16" s="582"/>
      <c r="E16" s="583"/>
      <c r="F16" s="581" t="s">
        <v>261</v>
      </c>
      <c r="G16" s="582"/>
      <c r="H16" s="582"/>
      <c r="I16" s="583"/>
      <c r="J16" s="586" t="s">
        <v>179</v>
      </c>
      <c r="K16" s="587"/>
      <c r="L16" s="158"/>
      <c r="M16" s="158"/>
    </row>
    <row r="17" spans="1:13" ht="14.4" customHeight="1" thickBot="1" x14ac:dyDescent="0.35">
      <c r="A17" s="58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88" t="s">
        <v>180</v>
      </c>
      <c r="K17" s="58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100.792</v>
      </c>
      <c r="C18" s="114">
        <v>78.403999999999996</v>
      </c>
      <c r="D18" s="114">
        <v>85.872</v>
      </c>
      <c r="E18" s="131">
        <v>1.0952502423345749</v>
      </c>
      <c r="F18" s="121">
        <v>146</v>
      </c>
      <c r="G18" s="114">
        <v>124</v>
      </c>
      <c r="H18" s="114">
        <v>134</v>
      </c>
      <c r="I18" s="133">
        <v>1.0806451612903225</v>
      </c>
      <c r="J18" s="572">
        <v>0.91871999999999998</v>
      </c>
      <c r="K18" s="573"/>
      <c r="L18" s="147">
        <f>D18-B18</f>
        <v>-14.920000000000002</v>
      </c>
      <c r="M18" s="148">
        <f>H18-F18</f>
        <v>-12</v>
      </c>
    </row>
    <row r="19" spans="1:13" ht="14.4" hidden="1" customHeight="1" outlineLevel="1" x14ac:dyDescent="0.3">
      <c r="A19" s="119" t="s">
        <v>169</v>
      </c>
      <c r="B19" s="122">
        <v>25.879000000000001</v>
      </c>
      <c r="C19" s="113">
        <v>19.25</v>
      </c>
      <c r="D19" s="113">
        <v>22.992999999999999</v>
      </c>
      <c r="E19" s="134">
        <v>1.1944415584415584</v>
      </c>
      <c r="F19" s="122">
        <v>37</v>
      </c>
      <c r="G19" s="113">
        <v>26</v>
      </c>
      <c r="H19" s="113">
        <v>35</v>
      </c>
      <c r="I19" s="136">
        <v>1.3461538461538463</v>
      </c>
      <c r="J19" s="572">
        <v>0.99456</v>
      </c>
      <c r="K19" s="573"/>
      <c r="L19" s="149">
        <f t="shared" ref="L19:L26" si="2">D19-B19</f>
        <v>-2.8860000000000028</v>
      </c>
      <c r="M19" s="150">
        <f t="shared" ref="M19:M26" si="3">H19-F19</f>
        <v>-2</v>
      </c>
    </row>
    <row r="20" spans="1:13" ht="14.4" hidden="1" customHeight="1" outlineLevel="1" x14ac:dyDescent="0.3">
      <c r="A20" s="119" t="s">
        <v>170</v>
      </c>
      <c r="B20" s="122">
        <v>80.554000000000002</v>
      </c>
      <c r="C20" s="113">
        <v>68.908000000000001</v>
      </c>
      <c r="D20" s="113">
        <v>65.325999999999993</v>
      </c>
      <c r="E20" s="134">
        <v>0.94801764671736222</v>
      </c>
      <c r="F20" s="122">
        <v>101</v>
      </c>
      <c r="G20" s="113">
        <v>92</v>
      </c>
      <c r="H20" s="113">
        <v>83</v>
      </c>
      <c r="I20" s="136">
        <v>0.90217391304347827</v>
      </c>
      <c r="J20" s="572">
        <v>0.96671999999999991</v>
      </c>
      <c r="K20" s="573"/>
      <c r="L20" s="149">
        <f t="shared" si="2"/>
        <v>-15.228000000000009</v>
      </c>
      <c r="M20" s="150">
        <f t="shared" si="3"/>
        <v>-18</v>
      </c>
    </row>
    <row r="21" spans="1:13" ht="14.4" hidden="1" customHeight="1" outlineLevel="1" x14ac:dyDescent="0.3">
      <c r="A21" s="119" t="s">
        <v>171</v>
      </c>
      <c r="B21" s="122">
        <v>8.9939999999999998</v>
      </c>
      <c r="C21" s="113">
        <v>15.763</v>
      </c>
      <c r="D21" s="113">
        <v>13.087</v>
      </c>
      <c r="E21" s="134">
        <v>0.8302353612890947</v>
      </c>
      <c r="F21" s="122">
        <v>10</v>
      </c>
      <c r="G21" s="113">
        <v>19</v>
      </c>
      <c r="H21" s="113">
        <v>18</v>
      </c>
      <c r="I21" s="136">
        <v>0.94736842105263153</v>
      </c>
      <c r="J21" s="572">
        <v>1.11744</v>
      </c>
      <c r="K21" s="573"/>
      <c r="L21" s="149">
        <f t="shared" si="2"/>
        <v>4.093</v>
      </c>
      <c r="M21" s="150">
        <f t="shared" si="3"/>
        <v>8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523</v>
      </c>
      <c r="F22" s="122">
        <v>0</v>
      </c>
      <c r="G22" s="113">
        <v>0</v>
      </c>
      <c r="H22" s="113">
        <v>0</v>
      </c>
      <c r="I22" s="136" t="s">
        <v>523</v>
      </c>
      <c r="J22" s="572">
        <v>0.96</v>
      </c>
      <c r="K22" s="57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22.727</v>
      </c>
      <c r="C23" s="113">
        <v>28.853000000000002</v>
      </c>
      <c r="D23" s="113">
        <v>31.838999999999999</v>
      </c>
      <c r="E23" s="134">
        <v>1.1034901050150763</v>
      </c>
      <c r="F23" s="122">
        <v>39</v>
      </c>
      <c r="G23" s="113">
        <v>38</v>
      </c>
      <c r="H23" s="113">
        <v>41</v>
      </c>
      <c r="I23" s="136">
        <v>1.0789473684210527</v>
      </c>
      <c r="J23" s="572">
        <v>0.98495999999999995</v>
      </c>
      <c r="K23" s="573"/>
      <c r="L23" s="149">
        <f t="shared" si="2"/>
        <v>9.1119999999999983</v>
      </c>
      <c r="M23" s="150">
        <f t="shared" si="3"/>
        <v>2</v>
      </c>
    </row>
    <row r="24" spans="1:13" ht="14.4" hidden="1" customHeight="1" outlineLevel="1" x14ac:dyDescent="0.3">
      <c r="A24" s="119" t="s">
        <v>174</v>
      </c>
      <c r="B24" s="122">
        <v>5.0469999999999997</v>
      </c>
      <c r="C24" s="113">
        <v>0.91100000000000003</v>
      </c>
      <c r="D24" s="113">
        <v>6.5279999999999996</v>
      </c>
      <c r="E24" s="134">
        <v>7.1657519209659704</v>
      </c>
      <c r="F24" s="122">
        <v>7</v>
      </c>
      <c r="G24" s="113">
        <v>3</v>
      </c>
      <c r="H24" s="113">
        <v>7</v>
      </c>
      <c r="I24" s="136">
        <v>2.3333333333333335</v>
      </c>
      <c r="J24" s="572">
        <v>1.0147199999999998</v>
      </c>
      <c r="K24" s="573"/>
      <c r="L24" s="149">
        <f t="shared" si="2"/>
        <v>1.4809999999999999</v>
      </c>
      <c r="M24" s="150">
        <f t="shared" si="3"/>
        <v>0</v>
      </c>
    </row>
    <row r="25" spans="1:13" ht="14.4" hidden="1" customHeight="1" outlineLevel="1" thickBot="1" x14ac:dyDescent="0.35">
      <c r="A25" s="244" t="s">
        <v>211</v>
      </c>
      <c r="B25" s="245">
        <v>0.29799999999999999</v>
      </c>
      <c r="C25" s="246">
        <v>0</v>
      </c>
      <c r="D25" s="246">
        <v>0.93500000000000005</v>
      </c>
      <c r="E25" s="247" t="s">
        <v>523</v>
      </c>
      <c r="F25" s="245">
        <v>1</v>
      </c>
      <c r="G25" s="246">
        <v>0</v>
      </c>
      <c r="H25" s="246">
        <v>1</v>
      </c>
      <c r="I25" s="249" t="s">
        <v>523</v>
      </c>
      <c r="J25" s="364"/>
      <c r="K25" s="365"/>
      <c r="L25" s="252">
        <f>D25-B25</f>
        <v>0.63700000000000001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244.29100000000003</v>
      </c>
      <c r="C26" s="153">
        <f>SUM(C18:C25)</f>
        <v>212.08900000000003</v>
      </c>
      <c r="D26" s="153">
        <f>SUM(D18:D25)</f>
        <v>226.57999999999996</v>
      </c>
      <c r="E26" s="154">
        <f>IF(OR(D26=0,B26=0),0,D26/B26)</f>
        <v>0.92750039911417093</v>
      </c>
      <c r="F26" s="152">
        <f>SUM(F18:F25)</f>
        <v>341</v>
      </c>
      <c r="G26" s="153">
        <f>SUM(G18:G25)</f>
        <v>302</v>
      </c>
      <c r="H26" s="153">
        <f>SUM(H18:H25)</f>
        <v>319</v>
      </c>
      <c r="I26" s="155">
        <f>IF(OR(H26=0,F26=0),0,H26/F26)</f>
        <v>0.93548387096774188</v>
      </c>
      <c r="J26" s="123"/>
      <c r="K26" s="123"/>
      <c r="L26" s="145">
        <f t="shared" si="2"/>
        <v>-17.71100000000007</v>
      </c>
      <c r="M26" s="156">
        <f t="shared" si="3"/>
        <v>-22</v>
      </c>
    </row>
    <row r="27" spans="1:13" ht="14.4" customHeight="1" x14ac:dyDescent="0.3">
      <c r="A27" s="157"/>
      <c r="B27" s="584" t="s">
        <v>209</v>
      </c>
      <c r="C27" s="585"/>
      <c r="D27" s="585"/>
      <c r="E27" s="585"/>
      <c r="F27" s="584" t="s">
        <v>210</v>
      </c>
      <c r="G27" s="585"/>
      <c r="H27" s="585"/>
      <c r="I27" s="58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4" t="s">
        <v>208</v>
      </c>
      <c r="B29" s="576" t="s">
        <v>71</v>
      </c>
      <c r="C29" s="577"/>
      <c r="D29" s="577"/>
      <c r="E29" s="578"/>
      <c r="F29" s="577" t="s">
        <v>261</v>
      </c>
      <c r="G29" s="577"/>
      <c r="H29" s="577"/>
      <c r="I29" s="578"/>
      <c r="J29" s="158"/>
      <c r="K29" s="158"/>
      <c r="L29" s="158"/>
      <c r="M29" s="159"/>
    </row>
    <row r="30" spans="1:13" ht="14.4" customHeight="1" thickBot="1" x14ac:dyDescent="0.35">
      <c r="A30" s="57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523</v>
      </c>
      <c r="F31" s="132">
        <v>0</v>
      </c>
      <c r="G31" s="114">
        <v>0</v>
      </c>
      <c r="H31" s="114">
        <v>0</v>
      </c>
      <c r="I31" s="133" t="s">
        <v>523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523</v>
      </c>
      <c r="F32" s="135">
        <v>0</v>
      </c>
      <c r="G32" s="113">
        <v>0</v>
      </c>
      <c r="H32" s="113">
        <v>0</v>
      </c>
      <c r="I32" s="136" t="s">
        <v>523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523</v>
      </c>
      <c r="F33" s="135">
        <v>0</v>
      </c>
      <c r="G33" s="113">
        <v>0</v>
      </c>
      <c r="H33" s="113">
        <v>0</v>
      </c>
      <c r="I33" s="136" t="s">
        <v>523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523</v>
      </c>
      <c r="F34" s="135">
        <v>0</v>
      </c>
      <c r="G34" s="113">
        <v>0</v>
      </c>
      <c r="H34" s="113">
        <v>0</v>
      </c>
      <c r="I34" s="136" t="s">
        <v>523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523</v>
      </c>
      <c r="F35" s="135">
        <v>0</v>
      </c>
      <c r="G35" s="113">
        <v>0</v>
      </c>
      <c r="H35" s="113">
        <v>0</v>
      </c>
      <c r="I35" s="136" t="s">
        <v>523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523</v>
      </c>
      <c r="F36" s="135">
        <v>0</v>
      </c>
      <c r="G36" s="113">
        <v>0</v>
      </c>
      <c r="H36" s="113">
        <v>0</v>
      </c>
      <c r="I36" s="136" t="s">
        <v>523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523</v>
      </c>
      <c r="F37" s="135">
        <v>0</v>
      </c>
      <c r="G37" s="113">
        <v>0</v>
      </c>
      <c r="H37" s="113">
        <v>0</v>
      </c>
      <c r="I37" s="136" t="s">
        <v>523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523</v>
      </c>
      <c r="F38" s="248">
        <v>0</v>
      </c>
      <c r="G38" s="246">
        <v>0</v>
      </c>
      <c r="H38" s="246">
        <v>0</v>
      </c>
      <c r="I38" s="249" t="s">
        <v>523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262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48" t="s">
        <v>308</v>
      </c>
    </row>
    <row r="43" spans="1:13" ht="14.4" customHeight="1" x14ac:dyDescent="0.25">
      <c r="A43" s="449" t="s">
        <v>309</v>
      </c>
    </row>
    <row r="44" spans="1:13" ht="14.4" customHeight="1" x14ac:dyDescent="0.25">
      <c r="A44" s="448" t="s">
        <v>310</v>
      </c>
    </row>
    <row r="45" spans="1:13" ht="14.4" customHeight="1" x14ac:dyDescent="0.25">
      <c r="A45" s="449" t="s">
        <v>311</v>
      </c>
    </row>
    <row r="46" spans="1:13" ht="14.4" customHeight="1" x14ac:dyDescent="0.3">
      <c r="A46" s="243" t="s">
        <v>279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2" t="s">
        <v>313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3" t="s">
        <v>83</v>
      </c>
      <c r="C31" s="594"/>
      <c r="D31" s="594"/>
      <c r="E31" s="59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155</v>
      </c>
      <c r="C33" s="203">
        <v>154</v>
      </c>
      <c r="D33" s="84">
        <f>IF(C33="","",C33-B33)</f>
        <v>-1</v>
      </c>
      <c r="E33" s="85">
        <f>IF(C33="","",C33/B33)</f>
        <v>0.99354838709677418</v>
      </c>
      <c r="F33" s="86">
        <v>28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317</v>
      </c>
      <c r="C34" s="204">
        <v>337</v>
      </c>
      <c r="D34" s="87">
        <f t="shared" ref="D34:D45" si="0">IF(C34="","",C34-B34)</f>
        <v>20</v>
      </c>
      <c r="E34" s="88">
        <f t="shared" ref="E34:E45" si="1">IF(C34="","",C34/B34)</f>
        <v>1.0630914826498423</v>
      </c>
      <c r="F34" s="89">
        <v>76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552</v>
      </c>
      <c r="C35" s="204">
        <v>562</v>
      </c>
      <c r="D35" s="87">
        <f t="shared" si="0"/>
        <v>10</v>
      </c>
      <c r="E35" s="88">
        <f t="shared" si="1"/>
        <v>1.0181159420289856</v>
      </c>
      <c r="F35" s="89">
        <v>122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907</v>
      </c>
      <c r="C36" s="204">
        <v>858</v>
      </c>
      <c r="D36" s="87">
        <f t="shared" si="0"/>
        <v>-49</v>
      </c>
      <c r="E36" s="88">
        <f t="shared" si="1"/>
        <v>0.94597574421168684</v>
      </c>
      <c r="F36" s="89">
        <v>164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1067</v>
      </c>
      <c r="C37" s="204">
        <v>1040</v>
      </c>
      <c r="D37" s="87">
        <f t="shared" si="0"/>
        <v>-27</v>
      </c>
      <c r="E37" s="88">
        <f t="shared" si="1"/>
        <v>0.97469540768509844</v>
      </c>
      <c r="F37" s="89">
        <v>217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1259</v>
      </c>
      <c r="C38" s="204">
        <v>1219</v>
      </c>
      <c r="D38" s="87">
        <f t="shared" si="0"/>
        <v>-40</v>
      </c>
      <c r="E38" s="88">
        <f t="shared" si="1"/>
        <v>0.96822875297855437</v>
      </c>
      <c r="F38" s="89">
        <v>246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1325</v>
      </c>
      <c r="C39" s="204">
        <v>1277</v>
      </c>
      <c r="D39" s="87">
        <f t="shared" si="0"/>
        <v>-48</v>
      </c>
      <c r="E39" s="88">
        <f t="shared" si="1"/>
        <v>0.96377358490566034</v>
      </c>
      <c r="F39" s="89">
        <v>255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1444</v>
      </c>
      <c r="C40" s="204">
        <v>1404</v>
      </c>
      <c r="D40" s="87">
        <f t="shared" si="0"/>
        <v>-40</v>
      </c>
      <c r="E40" s="88">
        <f t="shared" si="1"/>
        <v>0.97229916897506929</v>
      </c>
      <c r="F40" s="89">
        <v>285</v>
      </c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1586</v>
      </c>
      <c r="C41" s="204">
        <v>1546</v>
      </c>
      <c r="D41" s="87">
        <f t="shared" si="0"/>
        <v>-40</v>
      </c>
      <c r="E41" s="88">
        <f t="shared" si="1"/>
        <v>0.97477931904161408</v>
      </c>
      <c r="F41" s="89">
        <v>311</v>
      </c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>
        <v>1779</v>
      </c>
      <c r="C42" s="204">
        <v>1758</v>
      </c>
      <c r="D42" s="87">
        <f t="shared" si="0"/>
        <v>-21</v>
      </c>
      <c r="E42" s="88">
        <f t="shared" si="1"/>
        <v>0.98819561551433388</v>
      </c>
      <c r="F42" s="89">
        <v>359</v>
      </c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>
        <v>1990</v>
      </c>
      <c r="C43" s="204">
        <v>1991</v>
      </c>
      <c r="D43" s="87">
        <f t="shared" si="0"/>
        <v>1</v>
      </c>
      <c r="E43" s="88">
        <f t="shared" si="1"/>
        <v>1.000502512562814</v>
      </c>
      <c r="F43" s="89">
        <v>417</v>
      </c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>
        <v>2150</v>
      </c>
      <c r="C44" s="204">
        <v>2160</v>
      </c>
      <c r="D44" s="87">
        <f t="shared" si="0"/>
        <v>10</v>
      </c>
      <c r="E44" s="88">
        <f t="shared" si="1"/>
        <v>1.0046511627906978</v>
      </c>
      <c r="F44" s="89">
        <v>456</v>
      </c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4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49" t="s">
        <v>2144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2" t="s">
        <v>313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2" t="s">
        <v>75</v>
      </c>
      <c r="B3" s="603">
        <v>2014</v>
      </c>
      <c r="C3" s="604"/>
      <c r="D3" s="605"/>
      <c r="E3" s="603">
        <v>2015</v>
      </c>
      <c r="F3" s="604"/>
      <c r="G3" s="605"/>
      <c r="H3" s="603">
        <v>2016</v>
      </c>
      <c r="I3" s="604"/>
      <c r="J3" s="605"/>
      <c r="K3" s="606" t="s">
        <v>76</v>
      </c>
      <c r="L3" s="598" t="s">
        <v>77</v>
      </c>
      <c r="M3" s="598" t="s">
        <v>78</v>
      </c>
      <c r="N3" s="598" t="s">
        <v>79</v>
      </c>
      <c r="O3" s="270" t="s">
        <v>80</v>
      </c>
      <c r="P3" s="599" t="s">
        <v>81</v>
      </c>
      <c r="Q3" s="600" t="s">
        <v>82</v>
      </c>
      <c r="R3" s="601"/>
      <c r="S3" s="596" t="s">
        <v>83</v>
      </c>
      <c r="T3" s="597"/>
      <c r="U3" s="597"/>
      <c r="V3" s="597"/>
      <c r="W3" s="218" t="s">
        <v>83</v>
      </c>
    </row>
    <row r="4" spans="1:23" s="95" customFormat="1" ht="14.4" customHeight="1" thickBot="1" x14ac:dyDescent="0.35">
      <c r="A4" s="844"/>
      <c r="B4" s="845" t="s">
        <v>84</v>
      </c>
      <c r="C4" s="846" t="s">
        <v>72</v>
      </c>
      <c r="D4" s="847" t="s">
        <v>85</v>
      </c>
      <c r="E4" s="845" t="s">
        <v>84</v>
      </c>
      <c r="F4" s="846" t="s">
        <v>72</v>
      </c>
      <c r="G4" s="847" t="s">
        <v>85</v>
      </c>
      <c r="H4" s="845" t="s">
        <v>84</v>
      </c>
      <c r="I4" s="846" t="s">
        <v>72</v>
      </c>
      <c r="J4" s="847" t="s">
        <v>85</v>
      </c>
      <c r="K4" s="848"/>
      <c r="L4" s="849"/>
      <c r="M4" s="849"/>
      <c r="N4" s="849"/>
      <c r="O4" s="850"/>
      <c r="P4" s="851"/>
      <c r="Q4" s="852" t="s">
        <v>73</v>
      </c>
      <c r="R4" s="853" t="s">
        <v>72</v>
      </c>
      <c r="S4" s="854" t="s">
        <v>86</v>
      </c>
      <c r="T4" s="855" t="s">
        <v>87</v>
      </c>
      <c r="U4" s="855" t="s">
        <v>88</v>
      </c>
      <c r="V4" s="856" t="s">
        <v>2</v>
      </c>
      <c r="W4" s="857" t="s">
        <v>89</v>
      </c>
    </row>
    <row r="5" spans="1:23" ht="14.4" customHeight="1" x14ac:dyDescent="0.3">
      <c r="A5" s="886" t="s">
        <v>2123</v>
      </c>
      <c r="B5" s="858">
        <v>1</v>
      </c>
      <c r="C5" s="859">
        <v>0.49</v>
      </c>
      <c r="D5" s="860">
        <v>2</v>
      </c>
      <c r="E5" s="861"/>
      <c r="F5" s="862"/>
      <c r="G5" s="863"/>
      <c r="H5" s="864"/>
      <c r="I5" s="862"/>
      <c r="J5" s="863"/>
      <c r="K5" s="865">
        <v>0.31</v>
      </c>
      <c r="L5" s="864">
        <v>1</v>
      </c>
      <c r="M5" s="864">
        <v>12</v>
      </c>
      <c r="N5" s="866">
        <v>4</v>
      </c>
      <c r="O5" s="864" t="s">
        <v>2124</v>
      </c>
      <c r="P5" s="867" t="s">
        <v>2125</v>
      </c>
      <c r="Q5" s="868">
        <f>H5-B5</f>
        <v>-1</v>
      </c>
      <c r="R5" s="868">
        <f>I5-C5</f>
        <v>-0.49</v>
      </c>
      <c r="S5" s="869" t="str">
        <f>IF(H5=0,"",H5*N5)</f>
        <v/>
      </c>
      <c r="T5" s="869" t="str">
        <f>IF(H5=0,"",H5*J5)</f>
        <v/>
      </c>
      <c r="U5" s="869" t="str">
        <f>IF(H5=0,"",T5-S5)</f>
        <v/>
      </c>
      <c r="V5" s="870" t="str">
        <f>IF(H5=0,"",T5/S5)</f>
        <v/>
      </c>
      <c r="W5" s="871"/>
    </row>
    <row r="6" spans="1:23" ht="14.4" customHeight="1" x14ac:dyDescent="0.3">
      <c r="A6" s="887" t="s">
        <v>2126</v>
      </c>
      <c r="B6" s="839"/>
      <c r="C6" s="841"/>
      <c r="D6" s="842"/>
      <c r="E6" s="837"/>
      <c r="F6" s="822"/>
      <c r="G6" s="823"/>
      <c r="H6" s="829">
        <v>6</v>
      </c>
      <c r="I6" s="830">
        <v>3.33</v>
      </c>
      <c r="J6" s="831">
        <v>4</v>
      </c>
      <c r="K6" s="825">
        <v>0.56000000000000005</v>
      </c>
      <c r="L6" s="824">
        <v>2</v>
      </c>
      <c r="M6" s="824">
        <v>21</v>
      </c>
      <c r="N6" s="826">
        <v>7</v>
      </c>
      <c r="O6" s="824" t="s">
        <v>2124</v>
      </c>
      <c r="P6" s="838" t="s">
        <v>2127</v>
      </c>
      <c r="Q6" s="827">
        <f t="shared" ref="Q6:R14" si="0">H6-B6</f>
        <v>6</v>
      </c>
      <c r="R6" s="827">
        <f t="shared" si="0"/>
        <v>3.33</v>
      </c>
      <c r="S6" s="839">
        <f t="shared" ref="S6:S14" si="1">IF(H6=0,"",H6*N6)</f>
        <v>42</v>
      </c>
      <c r="T6" s="839">
        <f t="shared" ref="T6:T14" si="2">IF(H6=0,"",H6*J6)</f>
        <v>24</v>
      </c>
      <c r="U6" s="839">
        <f t="shared" ref="U6:U14" si="3">IF(H6=0,"",T6-S6)</f>
        <v>-18</v>
      </c>
      <c r="V6" s="840">
        <f t="shared" ref="V6:V14" si="4">IF(H6=0,"",T6/S6)</f>
        <v>0.5714285714285714</v>
      </c>
      <c r="W6" s="828"/>
    </row>
    <row r="7" spans="1:23" ht="14.4" customHeight="1" x14ac:dyDescent="0.3">
      <c r="A7" s="887" t="s">
        <v>2128</v>
      </c>
      <c r="B7" s="839"/>
      <c r="C7" s="841"/>
      <c r="D7" s="842"/>
      <c r="E7" s="837"/>
      <c r="F7" s="822"/>
      <c r="G7" s="823"/>
      <c r="H7" s="829">
        <v>7</v>
      </c>
      <c r="I7" s="830">
        <v>2.93</v>
      </c>
      <c r="J7" s="831">
        <v>4</v>
      </c>
      <c r="K7" s="825">
        <v>0.42</v>
      </c>
      <c r="L7" s="824">
        <v>2</v>
      </c>
      <c r="M7" s="824">
        <v>18</v>
      </c>
      <c r="N7" s="826">
        <v>6</v>
      </c>
      <c r="O7" s="824" t="s">
        <v>2124</v>
      </c>
      <c r="P7" s="838" t="s">
        <v>2129</v>
      </c>
      <c r="Q7" s="827">
        <f t="shared" si="0"/>
        <v>7</v>
      </c>
      <c r="R7" s="827">
        <f t="shared" si="0"/>
        <v>2.93</v>
      </c>
      <c r="S7" s="839">
        <f t="shared" si="1"/>
        <v>42</v>
      </c>
      <c r="T7" s="839">
        <f t="shared" si="2"/>
        <v>28</v>
      </c>
      <c r="U7" s="839">
        <f t="shared" si="3"/>
        <v>-14</v>
      </c>
      <c r="V7" s="840">
        <f t="shared" si="4"/>
        <v>0.66666666666666663</v>
      </c>
      <c r="W7" s="828"/>
    </row>
    <row r="8" spans="1:23" ht="14.4" customHeight="1" x14ac:dyDescent="0.3">
      <c r="A8" s="887" t="s">
        <v>2130</v>
      </c>
      <c r="B8" s="839">
        <v>52</v>
      </c>
      <c r="C8" s="841">
        <v>18.48</v>
      </c>
      <c r="D8" s="842">
        <v>6</v>
      </c>
      <c r="E8" s="837">
        <v>65</v>
      </c>
      <c r="F8" s="822">
        <v>23.77</v>
      </c>
      <c r="G8" s="823">
        <v>5.8</v>
      </c>
      <c r="H8" s="829">
        <v>74</v>
      </c>
      <c r="I8" s="830">
        <v>26.24</v>
      </c>
      <c r="J8" s="831">
        <v>5.7</v>
      </c>
      <c r="K8" s="825">
        <v>0.32</v>
      </c>
      <c r="L8" s="824">
        <v>2</v>
      </c>
      <c r="M8" s="824">
        <v>18</v>
      </c>
      <c r="N8" s="826">
        <v>6</v>
      </c>
      <c r="O8" s="824" t="s">
        <v>2124</v>
      </c>
      <c r="P8" s="838" t="s">
        <v>2131</v>
      </c>
      <c r="Q8" s="827">
        <f t="shared" si="0"/>
        <v>22</v>
      </c>
      <c r="R8" s="827">
        <f t="shared" si="0"/>
        <v>7.759999999999998</v>
      </c>
      <c r="S8" s="839">
        <f t="shared" si="1"/>
        <v>444</v>
      </c>
      <c r="T8" s="839">
        <f t="shared" si="2"/>
        <v>421.8</v>
      </c>
      <c r="U8" s="839">
        <f t="shared" si="3"/>
        <v>-22.199999999999989</v>
      </c>
      <c r="V8" s="840">
        <f t="shared" si="4"/>
        <v>0.95000000000000007</v>
      </c>
      <c r="W8" s="828">
        <v>43</v>
      </c>
    </row>
    <row r="9" spans="1:23" ht="14.4" customHeight="1" x14ac:dyDescent="0.3">
      <c r="A9" s="888" t="s">
        <v>2132</v>
      </c>
      <c r="B9" s="872">
        <v>2</v>
      </c>
      <c r="C9" s="873">
        <v>0.96</v>
      </c>
      <c r="D9" s="843">
        <v>8.5</v>
      </c>
      <c r="E9" s="874">
        <v>1</v>
      </c>
      <c r="F9" s="875">
        <v>0.48</v>
      </c>
      <c r="G9" s="832">
        <v>8</v>
      </c>
      <c r="H9" s="876">
        <v>1</v>
      </c>
      <c r="I9" s="877">
        <v>0.74</v>
      </c>
      <c r="J9" s="833">
        <v>6</v>
      </c>
      <c r="K9" s="878">
        <v>0.48</v>
      </c>
      <c r="L9" s="879">
        <v>2</v>
      </c>
      <c r="M9" s="879">
        <v>21</v>
      </c>
      <c r="N9" s="880">
        <v>7</v>
      </c>
      <c r="O9" s="879" t="s">
        <v>2124</v>
      </c>
      <c r="P9" s="881" t="s">
        <v>2133</v>
      </c>
      <c r="Q9" s="882">
        <f t="shared" si="0"/>
        <v>-1</v>
      </c>
      <c r="R9" s="882">
        <f t="shared" si="0"/>
        <v>-0.21999999999999997</v>
      </c>
      <c r="S9" s="872">
        <f t="shared" si="1"/>
        <v>7</v>
      </c>
      <c r="T9" s="872">
        <f t="shared" si="2"/>
        <v>6</v>
      </c>
      <c r="U9" s="872">
        <f t="shared" si="3"/>
        <v>-1</v>
      </c>
      <c r="V9" s="883">
        <f t="shared" si="4"/>
        <v>0.8571428571428571</v>
      </c>
      <c r="W9" s="834"/>
    </row>
    <row r="10" spans="1:23" ht="14.4" customHeight="1" x14ac:dyDescent="0.3">
      <c r="A10" s="887" t="s">
        <v>2134</v>
      </c>
      <c r="B10" s="839"/>
      <c r="C10" s="841"/>
      <c r="D10" s="842"/>
      <c r="E10" s="837"/>
      <c r="F10" s="822"/>
      <c r="G10" s="823"/>
      <c r="H10" s="829">
        <v>1</v>
      </c>
      <c r="I10" s="830">
        <v>0.93</v>
      </c>
      <c r="J10" s="831">
        <v>4</v>
      </c>
      <c r="K10" s="825">
        <v>0.56999999999999995</v>
      </c>
      <c r="L10" s="824">
        <v>2</v>
      </c>
      <c r="M10" s="824">
        <v>18</v>
      </c>
      <c r="N10" s="826">
        <v>6</v>
      </c>
      <c r="O10" s="824" t="s">
        <v>2124</v>
      </c>
      <c r="P10" s="838" t="s">
        <v>2135</v>
      </c>
      <c r="Q10" s="827">
        <f t="shared" si="0"/>
        <v>1</v>
      </c>
      <c r="R10" s="827">
        <f t="shared" si="0"/>
        <v>0.93</v>
      </c>
      <c r="S10" s="839">
        <f t="shared" si="1"/>
        <v>6</v>
      </c>
      <c r="T10" s="839">
        <f t="shared" si="2"/>
        <v>4</v>
      </c>
      <c r="U10" s="839">
        <f t="shared" si="3"/>
        <v>-2</v>
      </c>
      <c r="V10" s="840">
        <f t="shared" si="4"/>
        <v>0.66666666666666663</v>
      </c>
      <c r="W10" s="828"/>
    </row>
    <row r="11" spans="1:23" ht="14.4" customHeight="1" x14ac:dyDescent="0.3">
      <c r="A11" s="887" t="s">
        <v>2136</v>
      </c>
      <c r="B11" s="819">
        <v>102</v>
      </c>
      <c r="C11" s="820">
        <v>167.07</v>
      </c>
      <c r="D11" s="821">
        <v>9.3000000000000007</v>
      </c>
      <c r="E11" s="837">
        <v>87</v>
      </c>
      <c r="F11" s="822">
        <v>141.88999999999999</v>
      </c>
      <c r="G11" s="823">
        <v>9.6</v>
      </c>
      <c r="H11" s="824">
        <v>89</v>
      </c>
      <c r="I11" s="822">
        <v>145.11000000000001</v>
      </c>
      <c r="J11" s="823">
        <v>9.4</v>
      </c>
      <c r="K11" s="825">
        <v>1.52</v>
      </c>
      <c r="L11" s="824">
        <v>4</v>
      </c>
      <c r="M11" s="824">
        <v>39</v>
      </c>
      <c r="N11" s="826">
        <v>13</v>
      </c>
      <c r="O11" s="824" t="s">
        <v>2124</v>
      </c>
      <c r="P11" s="838" t="s">
        <v>2137</v>
      </c>
      <c r="Q11" s="827">
        <f t="shared" si="0"/>
        <v>-13</v>
      </c>
      <c r="R11" s="827">
        <f t="shared" si="0"/>
        <v>-21.95999999999998</v>
      </c>
      <c r="S11" s="839">
        <f t="shared" si="1"/>
        <v>1157</v>
      </c>
      <c r="T11" s="839">
        <f t="shared" si="2"/>
        <v>836.6</v>
      </c>
      <c r="U11" s="839">
        <f t="shared" si="3"/>
        <v>-320.39999999999998</v>
      </c>
      <c r="V11" s="840">
        <f t="shared" si="4"/>
        <v>0.72307692307692306</v>
      </c>
      <c r="W11" s="828">
        <v>5</v>
      </c>
    </row>
    <row r="12" spans="1:23" ht="14.4" customHeight="1" x14ac:dyDescent="0.3">
      <c r="A12" s="888" t="s">
        <v>2138</v>
      </c>
      <c r="B12" s="884">
        <v>1</v>
      </c>
      <c r="C12" s="885">
        <v>2.31</v>
      </c>
      <c r="D12" s="835">
        <v>8</v>
      </c>
      <c r="E12" s="874"/>
      <c r="F12" s="875"/>
      <c r="G12" s="832"/>
      <c r="H12" s="879">
        <v>2</v>
      </c>
      <c r="I12" s="875">
        <v>4.8</v>
      </c>
      <c r="J12" s="832">
        <v>10</v>
      </c>
      <c r="K12" s="878">
        <v>2.2599999999999998</v>
      </c>
      <c r="L12" s="879">
        <v>6</v>
      </c>
      <c r="M12" s="879">
        <v>51</v>
      </c>
      <c r="N12" s="880">
        <v>17</v>
      </c>
      <c r="O12" s="879" t="s">
        <v>2124</v>
      </c>
      <c r="P12" s="881" t="s">
        <v>2139</v>
      </c>
      <c r="Q12" s="882">
        <f t="shared" si="0"/>
        <v>1</v>
      </c>
      <c r="R12" s="882">
        <f t="shared" si="0"/>
        <v>2.4899999999999998</v>
      </c>
      <c r="S12" s="872">
        <f t="shared" si="1"/>
        <v>34</v>
      </c>
      <c r="T12" s="872">
        <f t="shared" si="2"/>
        <v>20</v>
      </c>
      <c r="U12" s="872">
        <f t="shared" si="3"/>
        <v>-14</v>
      </c>
      <c r="V12" s="883">
        <f t="shared" si="4"/>
        <v>0.58823529411764708</v>
      </c>
      <c r="W12" s="834"/>
    </row>
    <row r="13" spans="1:23" ht="14.4" customHeight="1" x14ac:dyDescent="0.3">
      <c r="A13" s="887" t="s">
        <v>2140</v>
      </c>
      <c r="B13" s="819">
        <v>180</v>
      </c>
      <c r="C13" s="820">
        <v>53.57</v>
      </c>
      <c r="D13" s="821">
        <v>5.9</v>
      </c>
      <c r="E13" s="837">
        <v>149</v>
      </c>
      <c r="F13" s="822">
        <v>45.94</v>
      </c>
      <c r="G13" s="823">
        <v>5.9</v>
      </c>
      <c r="H13" s="824">
        <v>138</v>
      </c>
      <c r="I13" s="822">
        <v>42.1</v>
      </c>
      <c r="J13" s="836">
        <v>6</v>
      </c>
      <c r="K13" s="825">
        <v>0.26</v>
      </c>
      <c r="L13" s="824">
        <v>1</v>
      </c>
      <c r="M13" s="824">
        <v>9</v>
      </c>
      <c r="N13" s="826">
        <v>3</v>
      </c>
      <c r="O13" s="824" t="s">
        <v>2124</v>
      </c>
      <c r="P13" s="838" t="s">
        <v>2141</v>
      </c>
      <c r="Q13" s="827">
        <f t="shared" si="0"/>
        <v>-42</v>
      </c>
      <c r="R13" s="827">
        <f t="shared" si="0"/>
        <v>-11.469999999999999</v>
      </c>
      <c r="S13" s="839">
        <f t="shared" si="1"/>
        <v>414</v>
      </c>
      <c r="T13" s="839">
        <f t="shared" si="2"/>
        <v>828</v>
      </c>
      <c r="U13" s="839">
        <f t="shared" si="3"/>
        <v>414</v>
      </c>
      <c r="V13" s="840">
        <f t="shared" si="4"/>
        <v>2</v>
      </c>
      <c r="W13" s="828">
        <v>408</v>
      </c>
    </row>
    <row r="14" spans="1:23" ht="14.4" customHeight="1" thickBot="1" x14ac:dyDescent="0.35">
      <c r="A14" s="889" t="s">
        <v>2142</v>
      </c>
      <c r="B14" s="890">
        <v>3</v>
      </c>
      <c r="C14" s="891">
        <v>1.42</v>
      </c>
      <c r="D14" s="892">
        <v>5.7</v>
      </c>
      <c r="E14" s="893"/>
      <c r="F14" s="894"/>
      <c r="G14" s="895"/>
      <c r="H14" s="896">
        <v>1</v>
      </c>
      <c r="I14" s="894">
        <v>0.38</v>
      </c>
      <c r="J14" s="895">
        <v>4</v>
      </c>
      <c r="K14" s="897">
        <v>0.36</v>
      </c>
      <c r="L14" s="896">
        <v>1</v>
      </c>
      <c r="M14" s="896">
        <v>12</v>
      </c>
      <c r="N14" s="898">
        <v>4</v>
      </c>
      <c r="O14" s="896" t="s">
        <v>2124</v>
      </c>
      <c r="P14" s="899" t="s">
        <v>2143</v>
      </c>
      <c r="Q14" s="900">
        <f t="shared" si="0"/>
        <v>-2</v>
      </c>
      <c r="R14" s="900">
        <f t="shared" si="0"/>
        <v>-1.04</v>
      </c>
      <c r="S14" s="901">
        <f t="shared" si="1"/>
        <v>4</v>
      </c>
      <c r="T14" s="901">
        <f t="shared" si="2"/>
        <v>4</v>
      </c>
      <c r="U14" s="901">
        <f t="shared" si="3"/>
        <v>0</v>
      </c>
      <c r="V14" s="902">
        <f t="shared" si="4"/>
        <v>1</v>
      </c>
      <c r="W14" s="90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5:Q1048576">
    <cfRule type="cellIs" dxfId="12" priority="9" stopIfTrue="1" operator="lessThan">
      <formula>0</formula>
    </cfRule>
  </conditionalFormatting>
  <conditionalFormatting sqref="U15:U1048576">
    <cfRule type="cellIs" dxfId="11" priority="8" stopIfTrue="1" operator="greaterThan">
      <formula>0</formula>
    </cfRule>
  </conditionalFormatting>
  <conditionalFormatting sqref="V15:V1048576">
    <cfRule type="cellIs" dxfId="10" priority="7" stopIfTrue="1" operator="greaterThan">
      <formula>1</formula>
    </cfRule>
  </conditionalFormatting>
  <conditionalFormatting sqref="V15:V1048576">
    <cfRule type="cellIs" dxfId="9" priority="4" stopIfTrue="1" operator="greaterThan">
      <formula>1</formula>
    </cfRule>
  </conditionalFormatting>
  <conditionalFormatting sqref="U15:U1048576">
    <cfRule type="cellIs" dxfId="8" priority="5" stopIfTrue="1" operator="greaterThan">
      <formula>0</formula>
    </cfRule>
  </conditionalFormatting>
  <conditionalFormatting sqref="Q15:Q1048576">
    <cfRule type="cellIs" dxfId="7" priority="6" stopIfTrue="1" operator="lessThan">
      <formula>0</formula>
    </cfRule>
  </conditionalFormatting>
  <conditionalFormatting sqref="V5:V14">
    <cfRule type="cellIs" dxfId="6" priority="1" stopIfTrue="1" operator="greaterThan">
      <formula>1</formula>
    </cfRule>
  </conditionalFormatting>
  <conditionalFormatting sqref="U5:U14">
    <cfRule type="cellIs" dxfId="5" priority="2" stopIfTrue="1" operator="greaterThan">
      <formula>0</formula>
    </cfRule>
  </conditionalFormatting>
  <conditionalFormatting sqref="Q5:Q14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2" t="s">
        <v>313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1752962</v>
      </c>
      <c r="C3" s="351">
        <f t="shared" ref="C3:L3" si="0">SUBTOTAL(9,C6:C1048576)</f>
        <v>6</v>
      </c>
      <c r="D3" s="351">
        <f t="shared" si="0"/>
        <v>1800089</v>
      </c>
      <c r="E3" s="351">
        <f t="shared" si="0"/>
        <v>3.101018801078641</v>
      </c>
      <c r="F3" s="351">
        <f t="shared" si="0"/>
        <v>1795803</v>
      </c>
      <c r="G3" s="354">
        <f>IF(B3&lt;&gt;0,F3/B3,"")</f>
        <v>1.0244392063262067</v>
      </c>
      <c r="H3" s="350">
        <f t="shared" si="0"/>
        <v>847356.80999999959</v>
      </c>
      <c r="I3" s="351">
        <f t="shared" si="0"/>
        <v>1</v>
      </c>
      <c r="J3" s="351">
        <f t="shared" si="0"/>
        <v>789414.30999999994</v>
      </c>
      <c r="K3" s="351">
        <f t="shared" si="0"/>
        <v>0.93161971519412268</v>
      </c>
      <c r="L3" s="351">
        <f t="shared" si="0"/>
        <v>872753.42999999982</v>
      </c>
      <c r="M3" s="352">
        <f>IF(H3&lt;&gt;0,L3/H3,"")</f>
        <v>1.029971577144698</v>
      </c>
    </row>
    <row r="4" spans="1:13" ht="14.4" customHeight="1" x14ac:dyDescent="0.3">
      <c r="A4" s="607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7" customFormat="1" ht="14.4" customHeight="1" thickBot="1" x14ac:dyDescent="0.35">
      <c r="A5" s="904"/>
      <c r="B5" s="905">
        <v>2014</v>
      </c>
      <c r="C5" s="906"/>
      <c r="D5" s="906">
        <v>2015</v>
      </c>
      <c r="E5" s="906"/>
      <c r="F5" s="906">
        <v>2016</v>
      </c>
      <c r="G5" s="793" t="s">
        <v>2</v>
      </c>
      <c r="H5" s="905">
        <v>2014</v>
      </c>
      <c r="I5" s="906"/>
      <c r="J5" s="906">
        <v>2015</v>
      </c>
      <c r="K5" s="906"/>
      <c r="L5" s="906">
        <v>2016</v>
      </c>
      <c r="M5" s="793" t="s">
        <v>2</v>
      </c>
    </row>
    <row r="6" spans="1:13" ht="14.4" customHeight="1" x14ac:dyDescent="0.3">
      <c r="A6" s="751" t="s">
        <v>1052</v>
      </c>
      <c r="B6" s="797">
        <v>1431077</v>
      </c>
      <c r="C6" s="737">
        <v>1</v>
      </c>
      <c r="D6" s="797">
        <v>1514974</v>
      </c>
      <c r="E6" s="737">
        <v>1.0586250774766137</v>
      </c>
      <c r="F6" s="797">
        <v>1501873</v>
      </c>
      <c r="G6" s="742">
        <v>1.0494704338061474</v>
      </c>
      <c r="H6" s="797">
        <v>847356.80999999959</v>
      </c>
      <c r="I6" s="737">
        <v>1</v>
      </c>
      <c r="J6" s="797">
        <v>789414.30999999994</v>
      </c>
      <c r="K6" s="737">
        <v>0.93161971519412268</v>
      </c>
      <c r="L6" s="797">
        <v>872753.42999999982</v>
      </c>
      <c r="M6" s="235">
        <v>1.029971577144698</v>
      </c>
    </row>
    <row r="7" spans="1:13" ht="14.4" customHeight="1" x14ac:dyDescent="0.3">
      <c r="A7" s="688" t="s">
        <v>2062</v>
      </c>
      <c r="B7" s="798">
        <v>20845</v>
      </c>
      <c r="C7" s="662">
        <v>1</v>
      </c>
      <c r="D7" s="798">
        <v>22434</v>
      </c>
      <c r="E7" s="662">
        <v>1.0762293115855122</v>
      </c>
      <c r="F7" s="798">
        <v>16690</v>
      </c>
      <c r="G7" s="678">
        <v>0.8006716238906213</v>
      </c>
      <c r="H7" s="798"/>
      <c r="I7" s="662"/>
      <c r="J7" s="798"/>
      <c r="K7" s="662"/>
      <c r="L7" s="798"/>
      <c r="M7" s="701"/>
    </row>
    <row r="8" spans="1:13" ht="14.4" customHeight="1" x14ac:dyDescent="0.3">
      <c r="A8" s="688" t="s">
        <v>2145</v>
      </c>
      <c r="B8" s="798">
        <v>297005</v>
      </c>
      <c r="C8" s="662">
        <v>1</v>
      </c>
      <c r="D8" s="798">
        <v>262561</v>
      </c>
      <c r="E8" s="662">
        <v>0.88402888840255212</v>
      </c>
      <c r="F8" s="798">
        <v>272514</v>
      </c>
      <c r="G8" s="678">
        <v>0.9175401087523779</v>
      </c>
      <c r="H8" s="798"/>
      <c r="I8" s="662"/>
      <c r="J8" s="798"/>
      <c r="K8" s="662"/>
      <c r="L8" s="798"/>
      <c r="M8" s="701"/>
    </row>
    <row r="9" spans="1:13" ht="14.4" customHeight="1" x14ac:dyDescent="0.3">
      <c r="A9" s="688" t="s">
        <v>2146</v>
      </c>
      <c r="B9" s="798">
        <v>173</v>
      </c>
      <c r="C9" s="662">
        <v>1</v>
      </c>
      <c r="D9" s="798"/>
      <c r="E9" s="662"/>
      <c r="F9" s="798"/>
      <c r="G9" s="678"/>
      <c r="H9" s="798"/>
      <c r="I9" s="662"/>
      <c r="J9" s="798"/>
      <c r="K9" s="662"/>
      <c r="L9" s="798"/>
      <c r="M9" s="701"/>
    </row>
    <row r="10" spans="1:13" ht="14.4" customHeight="1" x14ac:dyDescent="0.3">
      <c r="A10" s="688" t="s">
        <v>2147</v>
      </c>
      <c r="B10" s="798"/>
      <c r="C10" s="662"/>
      <c r="D10" s="798"/>
      <c r="E10" s="662"/>
      <c r="F10" s="798">
        <v>4258</v>
      </c>
      <c r="G10" s="678"/>
      <c r="H10" s="798"/>
      <c r="I10" s="662"/>
      <c r="J10" s="798"/>
      <c r="K10" s="662"/>
      <c r="L10" s="798"/>
      <c r="M10" s="701"/>
    </row>
    <row r="11" spans="1:13" ht="14.4" customHeight="1" x14ac:dyDescent="0.3">
      <c r="A11" s="688" t="s">
        <v>2148</v>
      </c>
      <c r="B11" s="798">
        <v>1461</v>
      </c>
      <c r="C11" s="662">
        <v>1</v>
      </c>
      <c r="D11" s="798">
        <v>120</v>
      </c>
      <c r="E11" s="662">
        <v>8.2135523613963035E-2</v>
      </c>
      <c r="F11" s="798">
        <v>468</v>
      </c>
      <c r="G11" s="678">
        <v>0.32032854209445583</v>
      </c>
      <c r="H11" s="798"/>
      <c r="I11" s="662"/>
      <c r="J11" s="798"/>
      <c r="K11" s="662"/>
      <c r="L11" s="798"/>
      <c r="M11" s="701"/>
    </row>
    <row r="12" spans="1:13" ht="14.4" customHeight="1" thickBot="1" x14ac:dyDescent="0.35">
      <c r="A12" s="800" t="s">
        <v>2149</v>
      </c>
      <c r="B12" s="799">
        <v>2401</v>
      </c>
      <c r="C12" s="668">
        <v>1</v>
      </c>
      <c r="D12" s="799"/>
      <c r="E12" s="668"/>
      <c r="F12" s="799"/>
      <c r="G12" s="679"/>
      <c r="H12" s="799"/>
      <c r="I12" s="668"/>
      <c r="J12" s="799"/>
      <c r="K12" s="668"/>
      <c r="L12" s="799"/>
      <c r="M12" s="70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2" t="s">
        <v>313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2014</v>
      </c>
      <c r="C3" s="44">
        <v>2015</v>
      </c>
      <c r="D3" s="11"/>
      <c r="E3" s="484">
        <v>2016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36707.765070000016</v>
      </c>
      <c r="C5" s="33">
        <v>33068.326170000008</v>
      </c>
      <c r="D5" s="12"/>
      <c r="E5" s="230">
        <v>31155.037940000017</v>
      </c>
      <c r="F5" s="32">
        <v>32161.050432228585</v>
      </c>
      <c r="G5" s="229">
        <f>E5-F5</f>
        <v>-1006.0124922285686</v>
      </c>
      <c r="H5" s="235">
        <f>IF(F5&lt;0.00000001,"",E5/F5)</f>
        <v>0.96871953873681804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1490.0433499999999</v>
      </c>
      <c r="C6" s="35">
        <v>2105.2500300000002</v>
      </c>
      <c r="D6" s="12"/>
      <c r="E6" s="231">
        <v>2754.97075</v>
      </c>
      <c r="F6" s="34">
        <v>2994.5592903472375</v>
      </c>
      <c r="G6" s="232">
        <f>E6-F6</f>
        <v>-239.58854034723754</v>
      </c>
      <c r="H6" s="236">
        <f>IF(F6&lt;0.00000001,"",E6/F6)</f>
        <v>0.91999205321479682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23945.007920000007</v>
      </c>
      <c r="C7" s="35">
        <v>24664.045430000006</v>
      </c>
      <c r="D7" s="12"/>
      <c r="E7" s="231">
        <v>26331.013100000011</v>
      </c>
      <c r="F7" s="34">
        <v>24034.002169777348</v>
      </c>
      <c r="G7" s="232">
        <f>E7-F7</f>
        <v>2297.0109302226629</v>
      </c>
      <c r="H7" s="236">
        <f>IF(F7&lt;0.00000001,"",E7/F7)</f>
        <v>1.095573384490709</v>
      </c>
    </row>
    <row r="8" spans="1:8" ht="14.4" customHeight="1" thickBot="1" x14ac:dyDescent="0.35">
      <c r="A8" s="1" t="s">
        <v>97</v>
      </c>
      <c r="B8" s="15">
        <v>13423.606270000018</v>
      </c>
      <c r="C8" s="37">
        <v>13657.704250000006</v>
      </c>
      <c r="D8" s="12"/>
      <c r="E8" s="233">
        <v>17364.019180000018</v>
      </c>
      <c r="F8" s="36">
        <v>19048.803299448384</v>
      </c>
      <c r="G8" s="234">
        <f>E8-F8</f>
        <v>-1684.7841194483663</v>
      </c>
      <c r="H8" s="237">
        <f>IF(F8&lt;0.00000001,"",E8/F8)</f>
        <v>0.91155433268098507</v>
      </c>
    </row>
    <row r="9" spans="1:8" ht="14.4" customHeight="1" thickBot="1" x14ac:dyDescent="0.35">
      <c r="A9" s="2" t="s">
        <v>98</v>
      </c>
      <c r="B9" s="3">
        <v>75566.422610000038</v>
      </c>
      <c r="C9" s="39">
        <v>73495.325880000019</v>
      </c>
      <c r="D9" s="12"/>
      <c r="E9" s="3">
        <v>77605.040970000045</v>
      </c>
      <c r="F9" s="38">
        <v>78238.415191801556</v>
      </c>
      <c r="G9" s="38">
        <f>E9-F9</f>
        <v>-633.37422180151043</v>
      </c>
      <c r="H9" s="238">
        <f>IF(F9&lt;0.00000001,"",E9/F9)</f>
        <v>0.99190456222497869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63897.16</v>
      </c>
      <c r="C11" s="33">
        <f>IF(ISERROR(VLOOKUP("Celkem:",'ZV Vykáz.-A'!A:F,4,0)),0,VLOOKUP("Celkem:",'ZV Vykáz.-A'!A:F,4,0)/1000)</f>
        <v>67529.236999999994</v>
      </c>
      <c r="D11" s="12"/>
      <c r="E11" s="230">
        <f>IF(ISERROR(VLOOKUP("Celkem:",'ZV Vykáz.-A'!A:F,6,0)),0,VLOOKUP("Celkem:",'ZV Vykáz.-A'!A:F,6,0)/1000)</f>
        <v>74683.072029999996</v>
      </c>
      <c r="F11" s="32">
        <f>B11</f>
        <v>63897.16</v>
      </c>
      <c r="G11" s="229">
        <f>E11-F11</f>
        <v>10785.912029999992</v>
      </c>
      <c r="H11" s="235">
        <f>IF(F11&lt;0.00000001,"",E11/F11)</f>
        <v>1.1688011177648583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7328.7300000000005</v>
      </c>
      <c r="C12" s="37">
        <f>IF(ISERROR(VLOOKUP("Celkem",CaseMix!A:D,3,0)),0,VLOOKUP("Celkem",CaseMix!A:D,3,0)*30)</f>
        <v>6362.670000000001</v>
      </c>
      <c r="D12" s="12"/>
      <c r="E12" s="233">
        <f>IF(ISERROR(VLOOKUP("Celkem",CaseMix!A:D,4,0)),0,VLOOKUP("Celkem",CaseMix!A:D,4,0)*30)</f>
        <v>6797.3999999999987</v>
      </c>
      <c r="F12" s="36">
        <f>B12</f>
        <v>7328.7300000000005</v>
      </c>
      <c r="G12" s="234">
        <f>E12-F12</f>
        <v>-531.33000000000175</v>
      </c>
      <c r="H12" s="237">
        <f>IF(F12&lt;0.00000001,"",E12/F12)</f>
        <v>0.92750039911417093</v>
      </c>
    </row>
    <row r="13" spans="1:8" ht="14.4" customHeight="1" thickBot="1" x14ac:dyDescent="0.35">
      <c r="A13" s="4" t="s">
        <v>101</v>
      </c>
      <c r="B13" s="9">
        <f>SUM(B11:B12)</f>
        <v>71225.89</v>
      </c>
      <c r="C13" s="41">
        <f>SUM(C11:C12)</f>
        <v>73891.906999999992</v>
      </c>
      <c r="D13" s="12"/>
      <c r="E13" s="9">
        <f>SUM(E11:E12)</f>
        <v>81480.47202999999</v>
      </c>
      <c r="F13" s="40">
        <f>SUM(F11:F12)</f>
        <v>71225.89</v>
      </c>
      <c r="G13" s="40">
        <f>E13-F13</f>
        <v>10254.58202999999</v>
      </c>
      <c r="H13" s="239">
        <f>IF(F13&lt;0.00000001,"",E13/F13)</f>
        <v>1.1439726766488982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0.94256003579259506</v>
      </c>
      <c r="C15" s="43">
        <f>IF(C9=0,"",C13/C9)</f>
        <v>1.0053960046472545</v>
      </c>
      <c r="D15" s="12"/>
      <c r="E15" s="10">
        <f>IF(E9=0,"",E13/E9)</f>
        <v>1.0499378778950466</v>
      </c>
      <c r="F15" s="42">
        <f>IF(F9=0,"",F13/F9)</f>
        <v>0.91036979500913529</v>
      </c>
      <c r="G15" s="42">
        <f>IF(ISERROR(F15-E15),"",E15-F15)</f>
        <v>0.13956808288591127</v>
      </c>
      <c r="H15" s="240">
        <f>IF(ISERROR(F15-E15),"",IF(F15&lt;0.00000001,"",E15/F15))</f>
        <v>1.1533092196721122</v>
      </c>
    </row>
    <row r="17" spans="1:8" ht="14.4" customHeight="1" x14ac:dyDescent="0.3">
      <c r="A17" s="226" t="s">
        <v>202</v>
      </c>
    </row>
    <row r="18" spans="1:8" ht="14.4" customHeight="1" x14ac:dyDescent="0.3">
      <c r="A18" s="435" t="s">
        <v>242</v>
      </c>
      <c r="B18" s="436"/>
      <c r="C18" s="436"/>
      <c r="D18" s="436"/>
      <c r="E18" s="436"/>
      <c r="F18" s="436"/>
      <c r="G18" s="436"/>
      <c r="H18" s="436"/>
    </row>
    <row r="19" spans="1:8" x14ac:dyDescent="0.3">
      <c r="A19" s="434" t="s">
        <v>241</v>
      </c>
      <c r="B19" s="436"/>
      <c r="C19" s="436"/>
      <c r="D19" s="436"/>
      <c r="E19" s="436"/>
      <c r="F19" s="436"/>
      <c r="G19" s="436"/>
      <c r="H19" s="436"/>
    </row>
    <row r="20" spans="1:8" ht="14.4" customHeight="1" x14ac:dyDescent="0.3">
      <c r="A20" s="227" t="s">
        <v>274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312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3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7" t="s">
        <v>2326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313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40133.5</v>
      </c>
      <c r="G3" s="215">
        <f t="shared" si="0"/>
        <v>2639486.41</v>
      </c>
      <c r="H3" s="216"/>
      <c r="I3" s="216"/>
      <c r="J3" s="211">
        <f t="shared" si="0"/>
        <v>36650.49</v>
      </c>
      <c r="K3" s="215">
        <f t="shared" si="0"/>
        <v>2701897.3499999996</v>
      </c>
      <c r="L3" s="216"/>
      <c r="M3" s="216"/>
      <c r="N3" s="211">
        <f t="shared" si="0"/>
        <v>33289.070000000007</v>
      </c>
      <c r="O3" s="215">
        <f t="shared" si="0"/>
        <v>2668556.4299999997</v>
      </c>
      <c r="P3" s="181">
        <f>IF(G3=0,"",O3/G3)</f>
        <v>1.0110135137994514</v>
      </c>
      <c r="Q3" s="213">
        <f>IF(N3=0,"",O3/N3)</f>
        <v>80.163141535645153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90</v>
      </c>
      <c r="E4" s="562" t="s">
        <v>11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6" t="s">
        <v>521</v>
      </c>
      <c r="B6" s="737" t="s">
        <v>1866</v>
      </c>
      <c r="C6" s="737" t="s">
        <v>1867</v>
      </c>
      <c r="D6" s="737" t="s">
        <v>2016</v>
      </c>
      <c r="E6" s="737" t="s">
        <v>968</v>
      </c>
      <c r="F6" s="229">
        <v>0.55000000000000004</v>
      </c>
      <c r="G6" s="229">
        <v>1087.92</v>
      </c>
      <c r="H6" s="229">
        <v>1</v>
      </c>
      <c r="I6" s="229">
        <v>1978.0363636363636</v>
      </c>
      <c r="J6" s="229">
        <v>0.77</v>
      </c>
      <c r="K6" s="229">
        <v>1465.05</v>
      </c>
      <c r="L6" s="229">
        <v>1.3466523273770128</v>
      </c>
      <c r="M6" s="229">
        <v>1902.6623376623374</v>
      </c>
      <c r="N6" s="229">
        <v>0.01</v>
      </c>
      <c r="O6" s="229">
        <v>20.09</v>
      </c>
      <c r="P6" s="742">
        <v>1.8466431355246709E-2</v>
      </c>
      <c r="Q6" s="750">
        <v>2009</v>
      </c>
    </row>
    <row r="7" spans="1:17" ht="14.4" customHeight="1" x14ac:dyDescent="0.3">
      <c r="A7" s="661" t="s">
        <v>521</v>
      </c>
      <c r="B7" s="662" t="s">
        <v>1866</v>
      </c>
      <c r="C7" s="662" t="s">
        <v>1867</v>
      </c>
      <c r="D7" s="662" t="s">
        <v>2021</v>
      </c>
      <c r="E7" s="662" t="s">
        <v>986</v>
      </c>
      <c r="F7" s="665">
        <v>6.1</v>
      </c>
      <c r="G7" s="665">
        <v>13324.32</v>
      </c>
      <c r="H7" s="665">
        <v>1</v>
      </c>
      <c r="I7" s="665">
        <v>2184.3147540983609</v>
      </c>
      <c r="J7" s="665">
        <v>8.8500000000000014</v>
      </c>
      <c r="K7" s="665">
        <v>15671.579999999998</v>
      </c>
      <c r="L7" s="665">
        <v>1.176163586584531</v>
      </c>
      <c r="M7" s="665">
        <v>1770.7999999999995</v>
      </c>
      <c r="N7" s="665">
        <v>7.6</v>
      </c>
      <c r="O7" s="665">
        <v>13559.389999999998</v>
      </c>
      <c r="P7" s="678">
        <v>1.017642176111051</v>
      </c>
      <c r="Q7" s="666">
        <v>1784.1302631578944</v>
      </c>
    </row>
    <row r="8" spans="1:17" ht="14.4" customHeight="1" x14ac:dyDescent="0.3">
      <c r="A8" s="661" t="s">
        <v>521</v>
      </c>
      <c r="B8" s="662" t="s">
        <v>1866</v>
      </c>
      <c r="C8" s="662" t="s">
        <v>1867</v>
      </c>
      <c r="D8" s="662" t="s">
        <v>2022</v>
      </c>
      <c r="E8" s="662" t="s">
        <v>972</v>
      </c>
      <c r="F8" s="665">
        <v>0.49999999999999994</v>
      </c>
      <c r="G8" s="665">
        <v>472.40000000000003</v>
      </c>
      <c r="H8" s="665">
        <v>1</v>
      </c>
      <c r="I8" s="665">
        <v>944.80000000000018</v>
      </c>
      <c r="J8" s="665">
        <v>1.05</v>
      </c>
      <c r="K8" s="665">
        <v>948.99</v>
      </c>
      <c r="L8" s="665">
        <v>2.0088696020321759</v>
      </c>
      <c r="M8" s="665">
        <v>903.8</v>
      </c>
      <c r="N8" s="665">
        <v>0.75000000000000022</v>
      </c>
      <c r="O8" s="665">
        <v>677.85000000000014</v>
      </c>
      <c r="P8" s="678">
        <v>1.4349068585944118</v>
      </c>
      <c r="Q8" s="666">
        <v>903.8</v>
      </c>
    </row>
    <row r="9" spans="1:17" ht="14.4" customHeight="1" x14ac:dyDescent="0.3">
      <c r="A9" s="661" t="s">
        <v>521</v>
      </c>
      <c r="B9" s="662" t="s">
        <v>1866</v>
      </c>
      <c r="C9" s="662" t="s">
        <v>1867</v>
      </c>
      <c r="D9" s="662" t="s">
        <v>2084</v>
      </c>
      <c r="E9" s="662" t="s">
        <v>991</v>
      </c>
      <c r="F9" s="665"/>
      <c r="G9" s="665"/>
      <c r="H9" s="665"/>
      <c r="I9" s="665"/>
      <c r="J9" s="665">
        <v>6</v>
      </c>
      <c r="K9" s="665">
        <v>112394.04</v>
      </c>
      <c r="L9" s="665"/>
      <c r="M9" s="665">
        <v>18732.34</v>
      </c>
      <c r="N9" s="665"/>
      <c r="O9" s="665"/>
      <c r="P9" s="678"/>
      <c r="Q9" s="666"/>
    </row>
    <row r="10" spans="1:17" ht="14.4" customHeight="1" x14ac:dyDescent="0.3">
      <c r="A10" s="661" t="s">
        <v>521</v>
      </c>
      <c r="B10" s="662" t="s">
        <v>1866</v>
      </c>
      <c r="C10" s="662" t="s">
        <v>1867</v>
      </c>
      <c r="D10" s="662" t="s">
        <v>2084</v>
      </c>
      <c r="E10" s="662" t="s">
        <v>2085</v>
      </c>
      <c r="F10" s="665">
        <v>0</v>
      </c>
      <c r="G10" s="665">
        <v>0</v>
      </c>
      <c r="H10" s="665"/>
      <c r="I10" s="665"/>
      <c r="J10" s="665">
        <v>0</v>
      </c>
      <c r="K10" s="665">
        <v>0</v>
      </c>
      <c r="L10" s="665"/>
      <c r="M10" s="665"/>
      <c r="N10" s="665"/>
      <c r="O10" s="665"/>
      <c r="P10" s="678"/>
      <c r="Q10" s="666"/>
    </row>
    <row r="11" spans="1:17" ht="14.4" customHeight="1" x14ac:dyDescent="0.3">
      <c r="A11" s="661" t="s">
        <v>521</v>
      </c>
      <c r="B11" s="662" t="s">
        <v>1866</v>
      </c>
      <c r="C11" s="662" t="s">
        <v>1867</v>
      </c>
      <c r="D11" s="662" t="s">
        <v>2084</v>
      </c>
      <c r="E11" s="662" t="s">
        <v>2086</v>
      </c>
      <c r="F11" s="665">
        <v>2</v>
      </c>
      <c r="G11" s="665">
        <v>39167.599999999999</v>
      </c>
      <c r="H11" s="665">
        <v>1</v>
      </c>
      <c r="I11" s="665">
        <v>19583.8</v>
      </c>
      <c r="J11" s="665"/>
      <c r="K11" s="665"/>
      <c r="L11" s="665"/>
      <c r="M11" s="665"/>
      <c r="N11" s="665"/>
      <c r="O11" s="665"/>
      <c r="P11" s="678"/>
      <c r="Q11" s="666"/>
    </row>
    <row r="12" spans="1:17" ht="14.4" customHeight="1" x14ac:dyDescent="0.3">
      <c r="A12" s="661" t="s">
        <v>521</v>
      </c>
      <c r="B12" s="662" t="s">
        <v>1866</v>
      </c>
      <c r="C12" s="662" t="s">
        <v>1870</v>
      </c>
      <c r="D12" s="662" t="s">
        <v>1873</v>
      </c>
      <c r="E12" s="662"/>
      <c r="F12" s="665">
        <v>12010</v>
      </c>
      <c r="G12" s="665">
        <v>24020</v>
      </c>
      <c r="H12" s="665">
        <v>1</v>
      </c>
      <c r="I12" s="665">
        <v>2</v>
      </c>
      <c r="J12" s="665">
        <v>7310</v>
      </c>
      <c r="K12" s="665">
        <v>15286.100000000002</v>
      </c>
      <c r="L12" s="665">
        <v>0.63639050791007501</v>
      </c>
      <c r="M12" s="665">
        <v>2.0911217510259923</v>
      </c>
      <c r="N12" s="665">
        <v>7910</v>
      </c>
      <c r="O12" s="665">
        <v>20335.699999999997</v>
      </c>
      <c r="P12" s="678">
        <v>0.84661532056619471</v>
      </c>
      <c r="Q12" s="666">
        <v>2.570884955752212</v>
      </c>
    </row>
    <row r="13" spans="1:17" ht="14.4" customHeight="1" x14ac:dyDescent="0.3">
      <c r="A13" s="661" t="s">
        <v>521</v>
      </c>
      <c r="B13" s="662" t="s">
        <v>1866</v>
      </c>
      <c r="C13" s="662" t="s">
        <v>1870</v>
      </c>
      <c r="D13" s="662" t="s">
        <v>1873</v>
      </c>
      <c r="E13" s="662" t="s">
        <v>1874</v>
      </c>
      <c r="F13" s="665">
        <v>3920</v>
      </c>
      <c r="G13" s="665">
        <v>8247</v>
      </c>
      <c r="H13" s="665">
        <v>1</v>
      </c>
      <c r="I13" s="665">
        <v>2.103826530612245</v>
      </c>
      <c r="J13" s="665">
        <v>3600</v>
      </c>
      <c r="K13" s="665">
        <v>7596</v>
      </c>
      <c r="L13" s="665">
        <v>0.92106220443797748</v>
      </c>
      <c r="M13" s="665">
        <v>2.11</v>
      </c>
      <c r="N13" s="665">
        <v>1150</v>
      </c>
      <c r="O13" s="665">
        <v>2974.5</v>
      </c>
      <c r="P13" s="678">
        <v>0.36067660967624593</v>
      </c>
      <c r="Q13" s="666">
        <v>2.5865217391304349</v>
      </c>
    </row>
    <row r="14" spans="1:17" ht="14.4" customHeight="1" x14ac:dyDescent="0.3">
      <c r="A14" s="661" t="s">
        <v>521</v>
      </c>
      <c r="B14" s="662" t="s">
        <v>1866</v>
      </c>
      <c r="C14" s="662" t="s">
        <v>1870</v>
      </c>
      <c r="D14" s="662" t="s">
        <v>1875</v>
      </c>
      <c r="E14" s="662" t="s">
        <v>1876</v>
      </c>
      <c r="F14" s="665"/>
      <c r="G14" s="665"/>
      <c r="H14" s="665"/>
      <c r="I14" s="665"/>
      <c r="J14" s="665">
        <v>-370</v>
      </c>
      <c r="K14" s="665">
        <v>-2628.5000000000005</v>
      </c>
      <c r="L14" s="665"/>
      <c r="M14" s="665">
        <v>7.1040540540540551</v>
      </c>
      <c r="N14" s="665"/>
      <c r="O14" s="665"/>
      <c r="P14" s="678"/>
      <c r="Q14" s="666"/>
    </row>
    <row r="15" spans="1:17" ht="14.4" customHeight="1" x14ac:dyDescent="0.3">
      <c r="A15" s="661" t="s">
        <v>521</v>
      </c>
      <c r="B15" s="662" t="s">
        <v>1866</v>
      </c>
      <c r="C15" s="662" t="s">
        <v>1870</v>
      </c>
      <c r="D15" s="662" t="s">
        <v>1875</v>
      </c>
      <c r="E15" s="662"/>
      <c r="F15" s="665"/>
      <c r="G15" s="665"/>
      <c r="H15" s="665"/>
      <c r="I15" s="665"/>
      <c r="J15" s="665">
        <v>-530</v>
      </c>
      <c r="K15" s="665">
        <v>-17654.599999999999</v>
      </c>
      <c r="L15" s="665"/>
      <c r="M15" s="665">
        <v>33.310566037735846</v>
      </c>
      <c r="N15" s="665"/>
      <c r="O15" s="665"/>
      <c r="P15" s="678"/>
      <c r="Q15" s="666"/>
    </row>
    <row r="16" spans="1:17" ht="14.4" customHeight="1" x14ac:dyDescent="0.3">
      <c r="A16" s="661" t="s">
        <v>521</v>
      </c>
      <c r="B16" s="662" t="s">
        <v>1866</v>
      </c>
      <c r="C16" s="662" t="s">
        <v>1870</v>
      </c>
      <c r="D16" s="662" t="s">
        <v>1882</v>
      </c>
      <c r="E16" s="662" t="s">
        <v>1883</v>
      </c>
      <c r="F16" s="665">
        <v>2378</v>
      </c>
      <c r="G16" s="665">
        <v>14125.9</v>
      </c>
      <c r="H16" s="665">
        <v>1</v>
      </c>
      <c r="I16" s="665">
        <v>5.9402439024390246</v>
      </c>
      <c r="J16" s="665">
        <v>800</v>
      </c>
      <c r="K16" s="665">
        <v>4672</v>
      </c>
      <c r="L16" s="665">
        <v>0.3307399882485364</v>
      </c>
      <c r="M16" s="665">
        <v>5.84</v>
      </c>
      <c r="N16" s="665">
        <v>285</v>
      </c>
      <c r="O16" s="665">
        <v>638.34</v>
      </c>
      <c r="P16" s="678">
        <v>4.5189333069043394E-2</v>
      </c>
      <c r="Q16" s="666">
        <v>2.2397894736842106</v>
      </c>
    </row>
    <row r="17" spans="1:17" ht="14.4" customHeight="1" x14ac:dyDescent="0.3">
      <c r="A17" s="661" t="s">
        <v>521</v>
      </c>
      <c r="B17" s="662" t="s">
        <v>1866</v>
      </c>
      <c r="C17" s="662" t="s">
        <v>1870</v>
      </c>
      <c r="D17" s="662" t="s">
        <v>1882</v>
      </c>
      <c r="E17" s="662"/>
      <c r="F17" s="665">
        <v>-4277</v>
      </c>
      <c r="G17" s="665">
        <v>-23737.35</v>
      </c>
      <c r="H17" s="665">
        <v>1</v>
      </c>
      <c r="I17" s="665">
        <v>5.55</v>
      </c>
      <c r="J17" s="665">
        <v>0</v>
      </c>
      <c r="K17" s="665">
        <v>-19356.150000000001</v>
      </c>
      <c r="L17" s="665">
        <v>0.81543011330245385</v>
      </c>
      <c r="M17" s="665"/>
      <c r="N17" s="665">
        <v>800</v>
      </c>
      <c r="O17" s="665">
        <v>4888</v>
      </c>
      <c r="P17" s="678">
        <v>-0.20592020592020593</v>
      </c>
      <c r="Q17" s="666">
        <v>6.11</v>
      </c>
    </row>
    <row r="18" spans="1:17" ht="14.4" customHeight="1" x14ac:dyDescent="0.3">
      <c r="A18" s="661" t="s">
        <v>521</v>
      </c>
      <c r="B18" s="662" t="s">
        <v>1866</v>
      </c>
      <c r="C18" s="662" t="s">
        <v>1870</v>
      </c>
      <c r="D18" s="662" t="s">
        <v>1884</v>
      </c>
      <c r="E18" s="662" t="s">
        <v>1885</v>
      </c>
      <c r="F18" s="665"/>
      <c r="G18" s="665"/>
      <c r="H18" s="665"/>
      <c r="I18" s="665"/>
      <c r="J18" s="665"/>
      <c r="K18" s="665"/>
      <c r="L18" s="665"/>
      <c r="M18" s="665"/>
      <c r="N18" s="665">
        <v>0</v>
      </c>
      <c r="O18" s="665">
        <v>-26.4</v>
      </c>
      <c r="P18" s="678"/>
      <c r="Q18" s="666"/>
    </row>
    <row r="19" spans="1:17" ht="14.4" customHeight="1" x14ac:dyDescent="0.3">
      <c r="A19" s="661" t="s">
        <v>521</v>
      </c>
      <c r="B19" s="662" t="s">
        <v>1866</v>
      </c>
      <c r="C19" s="662" t="s">
        <v>1870</v>
      </c>
      <c r="D19" s="662" t="s">
        <v>1884</v>
      </c>
      <c r="E19" s="662"/>
      <c r="F19" s="665"/>
      <c r="G19" s="665"/>
      <c r="H19" s="665"/>
      <c r="I19" s="665"/>
      <c r="J19" s="665">
        <v>0</v>
      </c>
      <c r="K19" s="665">
        <v>-29.700000000000003</v>
      </c>
      <c r="L19" s="665"/>
      <c r="M19" s="665"/>
      <c r="N19" s="665"/>
      <c r="O19" s="665"/>
      <c r="P19" s="678"/>
      <c r="Q19" s="666"/>
    </row>
    <row r="20" spans="1:17" ht="14.4" customHeight="1" x14ac:dyDescent="0.3">
      <c r="A20" s="661" t="s">
        <v>521</v>
      </c>
      <c r="B20" s="662" t="s">
        <v>1866</v>
      </c>
      <c r="C20" s="662" t="s">
        <v>1870</v>
      </c>
      <c r="D20" s="662" t="s">
        <v>1887</v>
      </c>
      <c r="E20" s="662" t="s">
        <v>1888</v>
      </c>
      <c r="F20" s="665">
        <v>-130</v>
      </c>
      <c r="G20" s="665">
        <v>-1025.7</v>
      </c>
      <c r="H20" s="665">
        <v>1</v>
      </c>
      <c r="I20" s="665">
        <v>7.8900000000000006</v>
      </c>
      <c r="J20" s="665"/>
      <c r="K20" s="665"/>
      <c r="L20" s="665"/>
      <c r="M20" s="665"/>
      <c r="N20" s="665">
        <v>0</v>
      </c>
      <c r="O20" s="665">
        <v>-91.2</v>
      </c>
      <c r="P20" s="678">
        <v>8.8914887393974851E-2</v>
      </c>
      <c r="Q20" s="666"/>
    </row>
    <row r="21" spans="1:17" ht="14.4" customHeight="1" x14ac:dyDescent="0.3">
      <c r="A21" s="661" t="s">
        <v>521</v>
      </c>
      <c r="B21" s="662" t="s">
        <v>1866</v>
      </c>
      <c r="C21" s="662" t="s">
        <v>1870</v>
      </c>
      <c r="D21" s="662" t="s">
        <v>1889</v>
      </c>
      <c r="E21" s="662"/>
      <c r="F21" s="665"/>
      <c r="G21" s="665"/>
      <c r="H21" s="665"/>
      <c r="I21" s="665"/>
      <c r="J21" s="665">
        <v>0</v>
      </c>
      <c r="K21" s="665">
        <v>-26.32</v>
      </c>
      <c r="L21" s="665"/>
      <c r="M21" s="665"/>
      <c r="N21" s="665"/>
      <c r="O21" s="665"/>
      <c r="P21" s="678"/>
      <c r="Q21" s="666"/>
    </row>
    <row r="22" spans="1:17" ht="14.4" customHeight="1" x14ac:dyDescent="0.3">
      <c r="A22" s="661" t="s">
        <v>521</v>
      </c>
      <c r="B22" s="662" t="s">
        <v>1866</v>
      </c>
      <c r="C22" s="662" t="s">
        <v>1870</v>
      </c>
      <c r="D22" s="662" t="s">
        <v>1893</v>
      </c>
      <c r="E22" s="662" t="s">
        <v>1894</v>
      </c>
      <c r="F22" s="665">
        <v>3404.46</v>
      </c>
      <c r="G22" s="665">
        <v>123854.31999999999</v>
      </c>
      <c r="H22" s="665">
        <v>1</v>
      </c>
      <c r="I22" s="665">
        <v>36.38001915134852</v>
      </c>
      <c r="J22" s="665">
        <v>3774.2</v>
      </c>
      <c r="K22" s="665">
        <v>137305.28</v>
      </c>
      <c r="L22" s="665">
        <v>1.1086030749674296</v>
      </c>
      <c r="M22" s="665">
        <v>36.379969265009805</v>
      </c>
      <c r="N22" s="665">
        <v>4515.2</v>
      </c>
      <c r="O22" s="665">
        <v>158502.72999999998</v>
      </c>
      <c r="P22" s="678">
        <v>1.2797513239748117</v>
      </c>
      <c r="Q22" s="666">
        <v>35.104254518072288</v>
      </c>
    </row>
    <row r="23" spans="1:17" ht="14.4" customHeight="1" x14ac:dyDescent="0.3">
      <c r="A23" s="661" t="s">
        <v>521</v>
      </c>
      <c r="B23" s="662" t="s">
        <v>1866</v>
      </c>
      <c r="C23" s="662" t="s">
        <v>1870</v>
      </c>
      <c r="D23" s="662" t="s">
        <v>1893</v>
      </c>
      <c r="E23" s="662"/>
      <c r="F23" s="665">
        <v>12507.89</v>
      </c>
      <c r="G23" s="665">
        <v>464177.74</v>
      </c>
      <c r="H23" s="665">
        <v>1</v>
      </c>
      <c r="I23" s="665">
        <v>37.110794866280408</v>
      </c>
      <c r="J23" s="665">
        <v>10287.620000000001</v>
      </c>
      <c r="K23" s="665">
        <v>370455.29999999987</v>
      </c>
      <c r="L23" s="665">
        <v>0.79808932673074728</v>
      </c>
      <c r="M23" s="665">
        <v>36.009815681372352</v>
      </c>
      <c r="N23" s="665">
        <v>10069.310000000001</v>
      </c>
      <c r="O23" s="665">
        <v>447351.02999999985</v>
      </c>
      <c r="P23" s="678">
        <v>0.96374942495088167</v>
      </c>
      <c r="Q23" s="666">
        <v>44.427178227703763</v>
      </c>
    </row>
    <row r="24" spans="1:17" ht="14.4" customHeight="1" x14ac:dyDescent="0.3">
      <c r="A24" s="661" t="s">
        <v>521</v>
      </c>
      <c r="B24" s="662" t="s">
        <v>1866</v>
      </c>
      <c r="C24" s="662" t="s">
        <v>1870</v>
      </c>
      <c r="D24" s="662" t="s">
        <v>1897</v>
      </c>
      <c r="E24" s="662"/>
      <c r="F24" s="665"/>
      <c r="G24" s="665"/>
      <c r="H24" s="665"/>
      <c r="I24" s="665"/>
      <c r="J24" s="665">
        <v>0</v>
      </c>
      <c r="K24" s="665">
        <v>-2750.7999999999997</v>
      </c>
      <c r="L24" s="665"/>
      <c r="M24" s="665"/>
      <c r="N24" s="665"/>
      <c r="O24" s="665"/>
      <c r="P24" s="678"/>
      <c r="Q24" s="666"/>
    </row>
    <row r="25" spans="1:17" ht="14.4" customHeight="1" x14ac:dyDescent="0.3">
      <c r="A25" s="661" t="s">
        <v>521</v>
      </c>
      <c r="B25" s="662" t="s">
        <v>1866</v>
      </c>
      <c r="C25" s="662" t="s">
        <v>1870</v>
      </c>
      <c r="D25" s="662" t="s">
        <v>1897</v>
      </c>
      <c r="E25" s="662" t="s">
        <v>1898</v>
      </c>
      <c r="F25" s="665"/>
      <c r="G25" s="665"/>
      <c r="H25" s="665"/>
      <c r="I25" s="665"/>
      <c r="J25" s="665"/>
      <c r="K25" s="665"/>
      <c r="L25" s="665"/>
      <c r="M25" s="665"/>
      <c r="N25" s="665">
        <v>0</v>
      </c>
      <c r="O25" s="665">
        <v>-220.15</v>
      </c>
      <c r="P25" s="678"/>
      <c r="Q25" s="666"/>
    </row>
    <row r="26" spans="1:17" ht="14.4" customHeight="1" x14ac:dyDescent="0.3">
      <c r="A26" s="661" t="s">
        <v>521</v>
      </c>
      <c r="B26" s="662" t="s">
        <v>1866</v>
      </c>
      <c r="C26" s="662" t="s">
        <v>1870</v>
      </c>
      <c r="D26" s="662" t="s">
        <v>1901</v>
      </c>
      <c r="E26" s="662"/>
      <c r="F26" s="665"/>
      <c r="G26" s="665"/>
      <c r="H26" s="665"/>
      <c r="I26" s="665"/>
      <c r="J26" s="665"/>
      <c r="K26" s="665"/>
      <c r="L26" s="665"/>
      <c r="M26" s="665"/>
      <c r="N26" s="665">
        <v>5.2</v>
      </c>
      <c r="O26" s="665">
        <v>20722.52</v>
      </c>
      <c r="P26" s="678"/>
      <c r="Q26" s="666">
        <v>3985.1</v>
      </c>
    </row>
    <row r="27" spans="1:17" ht="14.4" customHeight="1" x14ac:dyDescent="0.3">
      <c r="A27" s="661" t="s">
        <v>521</v>
      </c>
      <c r="B27" s="662" t="s">
        <v>1866</v>
      </c>
      <c r="C27" s="662" t="s">
        <v>1870</v>
      </c>
      <c r="D27" s="662" t="s">
        <v>1902</v>
      </c>
      <c r="E27" s="662" t="s">
        <v>1903</v>
      </c>
      <c r="F27" s="665"/>
      <c r="G27" s="665"/>
      <c r="H27" s="665"/>
      <c r="I27" s="665"/>
      <c r="J27" s="665">
        <v>0</v>
      </c>
      <c r="K27" s="665">
        <v>-1163.76</v>
      </c>
      <c r="L27" s="665"/>
      <c r="M27" s="665"/>
      <c r="N27" s="665"/>
      <c r="O27" s="665"/>
      <c r="P27" s="678"/>
      <c r="Q27" s="666"/>
    </row>
    <row r="28" spans="1:17" ht="14.4" customHeight="1" x14ac:dyDescent="0.3">
      <c r="A28" s="661" t="s">
        <v>521</v>
      </c>
      <c r="B28" s="662" t="s">
        <v>1866</v>
      </c>
      <c r="C28" s="662" t="s">
        <v>1870</v>
      </c>
      <c r="D28" s="662" t="s">
        <v>1902</v>
      </c>
      <c r="E28" s="662"/>
      <c r="F28" s="665"/>
      <c r="G28" s="665"/>
      <c r="H28" s="665"/>
      <c r="I28" s="665"/>
      <c r="J28" s="665">
        <v>-1</v>
      </c>
      <c r="K28" s="665">
        <v>-3971.1000000000004</v>
      </c>
      <c r="L28" s="665"/>
      <c r="M28" s="665">
        <v>3971.1000000000004</v>
      </c>
      <c r="N28" s="665"/>
      <c r="O28" s="665"/>
      <c r="P28" s="678"/>
      <c r="Q28" s="666"/>
    </row>
    <row r="29" spans="1:17" ht="14.4" customHeight="1" x14ac:dyDescent="0.3">
      <c r="A29" s="661" t="s">
        <v>521</v>
      </c>
      <c r="B29" s="662" t="s">
        <v>1866</v>
      </c>
      <c r="C29" s="662" t="s">
        <v>1870</v>
      </c>
      <c r="D29" s="662" t="s">
        <v>1906</v>
      </c>
      <c r="E29" s="662" t="s">
        <v>1907</v>
      </c>
      <c r="F29" s="665"/>
      <c r="G29" s="665"/>
      <c r="H29" s="665"/>
      <c r="I29" s="665"/>
      <c r="J29" s="665"/>
      <c r="K29" s="665"/>
      <c r="L29" s="665"/>
      <c r="M29" s="665"/>
      <c r="N29" s="665">
        <v>0</v>
      </c>
      <c r="O29" s="665">
        <v>-617.31999999999994</v>
      </c>
      <c r="P29" s="678"/>
      <c r="Q29" s="666"/>
    </row>
    <row r="30" spans="1:17" ht="14.4" customHeight="1" x14ac:dyDescent="0.3">
      <c r="A30" s="661" t="s">
        <v>521</v>
      </c>
      <c r="B30" s="662" t="s">
        <v>1866</v>
      </c>
      <c r="C30" s="662" t="s">
        <v>1870</v>
      </c>
      <c r="D30" s="662" t="s">
        <v>1906</v>
      </c>
      <c r="E30" s="662"/>
      <c r="F30" s="665"/>
      <c r="G30" s="665"/>
      <c r="H30" s="665"/>
      <c r="I30" s="665"/>
      <c r="J30" s="665">
        <v>0</v>
      </c>
      <c r="K30" s="665">
        <v>-2391.66</v>
      </c>
      <c r="L30" s="665"/>
      <c r="M30" s="665"/>
      <c r="N30" s="665"/>
      <c r="O30" s="665"/>
      <c r="P30" s="678"/>
      <c r="Q30" s="666"/>
    </row>
    <row r="31" spans="1:17" ht="14.4" customHeight="1" x14ac:dyDescent="0.3">
      <c r="A31" s="661" t="s">
        <v>521</v>
      </c>
      <c r="B31" s="662" t="s">
        <v>1866</v>
      </c>
      <c r="C31" s="662" t="s">
        <v>1870</v>
      </c>
      <c r="D31" s="662" t="s">
        <v>2023</v>
      </c>
      <c r="E31" s="662" t="s">
        <v>2024</v>
      </c>
      <c r="F31" s="665">
        <v>1748</v>
      </c>
      <c r="G31" s="665">
        <v>58645.400000000009</v>
      </c>
      <c r="H31" s="665">
        <v>1</v>
      </c>
      <c r="I31" s="665">
        <v>33.550000000000004</v>
      </c>
      <c r="J31" s="665">
        <v>2136</v>
      </c>
      <c r="K31" s="665">
        <v>67800.179999999993</v>
      </c>
      <c r="L31" s="665">
        <v>1.1561039740542307</v>
      </c>
      <c r="M31" s="665">
        <v>31.741657303370783</v>
      </c>
      <c r="N31" s="665">
        <v>1010</v>
      </c>
      <c r="O31" s="665">
        <v>33350.199999999997</v>
      </c>
      <c r="P31" s="678">
        <v>0.56867546303716898</v>
      </c>
      <c r="Q31" s="666">
        <v>33.019999999999996</v>
      </c>
    </row>
    <row r="32" spans="1:17" ht="14.4" customHeight="1" x14ac:dyDescent="0.3">
      <c r="A32" s="661" t="s">
        <v>521</v>
      </c>
      <c r="B32" s="662" t="s">
        <v>1866</v>
      </c>
      <c r="C32" s="662" t="s">
        <v>1870</v>
      </c>
      <c r="D32" s="662" t="s">
        <v>2023</v>
      </c>
      <c r="E32" s="662"/>
      <c r="F32" s="665">
        <v>4409</v>
      </c>
      <c r="G32" s="665">
        <v>146819.70000000001</v>
      </c>
      <c r="H32" s="665">
        <v>1</v>
      </c>
      <c r="I32" s="665">
        <v>33.300000000000004</v>
      </c>
      <c r="J32" s="665">
        <v>6606</v>
      </c>
      <c r="K32" s="665">
        <v>216716.24000000002</v>
      </c>
      <c r="L32" s="665">
        <v>1.4760705818088444</v>
      </c>
      <c r="M32" s="665">
        <v>32.805970330003028</v>
      </c>
      <c r="N32" s="665">
        <v>3855</v>
      </c>
      <c r="O32" s="665">
        <v>127259.39000000001</v>
      </c>
      <c r="P32" s="678">
        <v>0.86677325999167687</v>
      </c>
      <c r="Q32" s="666">
        <v>33.011514915693908</v>
      </c>
    </row>
    <row r="33" spans="1:17" ht="14.4" customHeight="1" x14ac:dyDescent="0.3">
      <c r="A33" s="661" t="s">
        <v>521</v>
      </c>
      <c r="B33" s="662" t="s">
        <v>1866</v>
      </c>
      <c r="C33" s="662" t="s">
        <v>1870</v>
      </c>
      <c r="D33" s="662" t="s">
        <v>1916</v>
      </c>
      <c r="E33" s="662" t="s">
        <v>1917</v>
      </c>
      <c r="F33" s="665"/>
      <c r="G33" s="665"/>
      <c r="H33" s="665"/>
      <c r="I33" s="665"/>
      <c r="J33" s="665">
        <v>-200</v>
      </c>
      <c r="K33" s="665">
        <v>-4582.3</v>
      </c>
      <c r="L33" s="665"/>
      <c r="M33" s="665">
        <v>22.9115</v>
      </c>
      <c r="N33" s="665">
        <v>-100</v>
      </c>
      <c r="O33" s="665">
        <v>-2059</v>
      </c>
      <c r="P33" s="678"/>
      <c r="Q33" s="666">
        <v>20.59</v>
      </c>
    </row>
    <row r="34" spans="1:17" ht="14.4" customHeight="1" x14ac:dyDescent="0.3">
      <c r="A34" s="661" t="s">
        <v>521</v>
      </c>
      <c r="B34" s="662" t="s">
        <v>1866</v>
      </c>
      <c r="C34" s="662" t="s">
        <v>1870</v>
      </c>
      <c r="D34" s="662" t="s">
        <v>1916</v>
      </c>
      <c r="E34" s="662"/>
      <c r="F34" s="665">
        <v>-150</v>
      </c>
      <c r="G34" s="665">
        <v>-2901</v>
      </c>
      <c r="H34" s="665">
        <v>1</v>
      </c>
      <c r="I34" s="665">
        <v>19.34</v>
      </c>
      <c r="J34" s="665">
        <v>0</v>
      </c>
      <c r="K34" s="665">
        <v>-6328</v>
      </c>
      <c r="L34" s="665">
        <v>2.181316787314719</v>
      </c>
      <c r="M34" s="665"/>
      <c r="N34" s="665"/>
      <c r="O34" s="665"/>
      <c r="P34" s="678"/>
      <c r="Q34" s="666"/>
    </row>
    <row r="35" spans="1:17" ht="14.4" customHeight="1" x14ac:dyDescent="0.3">
      <c r="A35" s="661" t="s">
        <v>521</v>
      </c>
      <c r="B35" s="662" t="s">
        <v>1866</v>
      </c>
      <c r="C35" s="662" t="s">
        <v>1870</v>
      </c>
      <c r="D35" s="662" t="s">
        <v>726</v>
      </c>
      <c r="E35" s="662"/>
      <c r="F35" s="665">
        <v>700</v>
      </c>
      <c r="G35" s="665">
        <v>8750</v>
      </c>
      <c r="H35" s="665">
        <v>1</v>
      </c>
      <c r="I35" s="665">
        <v>12.5</v>
      </c>
      <c r="J35" s="665"/>
      <c r="K35" s="665"/>
      <c r="L35" s="665"/>
      <c r="M35" s="665"/>
      <c r="N35" s="665"/>
      <c r="O35" s="665"/>
      <c r="P35" s="678"/>
      <c r="Q35" s="666"/>
    </row>
    <row r="36" spans="1:17" ht="14.4" customHeight="1" x14ac:dyDescent="0.3">
      <c r="A36" s="661" t="s">
        <v>521</v>
      </c>
      <c r="B36" s="662" t="s">
        <v>1866</v>
      </c>
      <c r="C36" s="662" t="s">
        <v>1870</v>
      </c>
      <c r="D36" s="662" t="s">
        <v>2087</v>
      </c>
      <c r="E36" s="662"/>
      <c r="F36" s="665"/>
      <c r="G36" s="665"/>
      <c r="H36" s="665"/>
      <c r="I36" s="665"/>
      <c r="J36" s="665"/>
      <c r="K36" s="665"/>
      <c r="L36" s="665"/>
      <c r="M36" s="665"/>
      <c r="N36" s="665">
        <v>292</v>
      </c>
      <c r="O36" s="665">
        <v>45487.76</v>
      </c>
      <c r="P36" s="678"/>
      <c r="Q36" s="666">
        <v>155.78</v>
      </c>
    </row>
    <row r="37" spans="1:17" ht="14.4" customHeight="1" x14ac:dyDescent="0.3">
      <c r="A37" s="661" t="s">
        <v>521</v>
      </c>
      <c r="B37" s="662" t="s">
        <v>1866</v>
      </c>
      <c r="C37" s="662" t="s">
        <v>2029</v>
      </c>
      <c r="D37" s="662" t="s">
        <v>2030</v>
      </c>
      <c r="E37" s="662" t="s">
        <v>2031</v>
      </c>
      <c r="F37" s="665">
        <v>10</v>
      </c>
      <c r="G37" s="665">
        <v>8843.1999999999989</v>
      </c>
      <c r="H37" s="665">
        <v>1</v>
      </c>
      <c r="I37" s="665">
        <v>884.31999999999994</v>
      </c>
      <c r="J37" s="665">
        <v>14</v>
      </c>
      <c r="K37" s="665">
        <v>12380.48</v>
      </c>
      <c r="L37" s="665">
        <v>1.4000000000000001</v>
      </c>
      <c r="M37" s="665">
        <v>884.31999999999994</v>
      </c>
      <c r="N37" s="665"/>
      <c r="O37" s="665"/>
      <c r="P37" s="678"/>
      <c r="Q37" s="666"/>
    </row>
    <row r="38" spans="1:17" ht="14.4" customHeight="1" x14ac:dyDescent="0.3">
      <c r="A38" s="661" t="s">
        <v>521</v>
      </c>
      <c r="B38" s="662" t="s">
        <v>1866</v>
      </c>
      <c r="C38" s="662" t="s">
        <v>2029</v>
      </c>
      <c r="D38" s="662" t="s">
        <v>2030</v>
      </c>
      <c r="E38" s="662" t="s">
        <v>2032</v>
      </c>
      <c r="F38" s="665">
        <v>3</v>
      </c>
      <c r="G38" s="665">
        <v>2652.96</v>
      </c>
      <c r="H38" s="665">
        <v>1</v>
      </c>
      <c r="I38" s="665">
        <v>884.32</v>
      </c>
      <c r="J38" s="665"/>
      <c r="K38" s="665"/>
      <c r="L38" s="665"/>
      <c r="M38" s="665"/>
      <c r="N38" s="665"/>
      <c r="O38" s="665"/>
      <c r="P38" s="678"/>
      <c r="Q38" s="666"/>
    </row>
    <row r="39" spans="1:17" ht="14.4" customHeight="1" x14ac:dyDescent="0.3">
      <c r="A39" s="661" t="s">
        <v>521</v>
      </c>
      <c r="B39" s="662" t="s">
        <v>1866</v>
      </c>
      <c r="C39" s="662" t="s">
        <v>1924</v>
      </c>
      <c r="D39" s="662" t="s">
        <v>1950</v>
      </c>
      <c r="E39" s="662" t="s">
        <v>1951</v>
      </c>
      <c r="F39" s="665"/>
      <c r="G39" s="665"/>
      <c r="H39" s="665"/>
      <c r="I39" s="665"/>
      <c r="J39" s="665"/>
      <c r="K39" s="665"/>
      <c r="L39" s="665"/>
      <c r="M39" s="665"/>
      <c r="N39" s="665">
        <v>1</v>
      </c>
      <c r="O39" s="665">
        <v>1279</v>
      </c>
      <c r="P39" s="678"/>
      <c r="Q39" s="666">
        <v>1279</v>
      </c>
    </row>
    <row r="40" spans="1:17" ht="14.4" customHeight="1" x14ac:dyDescent="0.3">
      <c r="A40" s="661" t="s">
        <v>521</v>
      </c>
      <c r="B40" s="662" t="s">
        <v>1866</v>
      </c>
      <c r="C40" s="662" t="s">
        <v>1924</v>
      </c>
      <c r="D40" s="662" t="s">
        <v>1962</v>
      </c>
      <c r="E40" s="662" t="s">
        <v>1963</v>
      </c>
      <c r="F40" s="665">
        <v>94</v>
      </c>
      <c r="G40" s="665">
        <v>165344</v>
      </c>
      <c r="H40" s="665">
        <v>1</v>
      </c>
      <c r="I40" s="665">
        <v>1758.9787234042553</v>
      </c>
      <c r="J40" s="665">
        <v>147</v>
      </c>
      <c r="K40" s="665">
        <v>259014</v>
      </c>
      <c r="L40" s="665">
        <v>1.5665158699438746</v>
      </c>
      <c r="M40" s="665">
        <v>1762</v>
      </c>
      <c r="N40" s="665">
        <v>145</v>
      </c>
      <c r="O40" s="665">
        <v>264625</v>
      </c>
      <c r="P40" s="678">
        <v>1.6004511805689956</v>
      </c>
      <c r="Q40" s="666">
        <v>1825</v>
      </c>
    </row>
    <row r="41" spans="1:17" ht="14.4" customHeight="1" x14ac:dyDescent="0.3">
      <c r="A41" s="661" t="s">
        <v>521</v>
      </c>
      <c r="B41" s="662" t="s">
        <v>1866</v>
      </c>
      <c r="C41" s="662" t="s">
        <v>1924</v>
      </c>
      <c r="D41" s="662" t="s">
        <v>1964</v>
      </c>
      <c r="E41" s="662" t="s">
        <v>1965</v>
      </c>
      <c r="F41" s="665">
        <v>1</v>
      </c>
      <c r="G41" s="665">
        <v>412</v>
      </c>
      <c r="H41" s="665">
        <v>1</v>
      </c>
      <c r="I41" s="665">
        <v>412</v>
      </c>
      <c r="J41" s="665"/>
      <c r="K41" s="665"/>
      <c r="L41" s="665"/>
      <c r="M41" s="665"/>
      <c r="N41" s="665">
        <v>1</v>
      </c>
      <c r="O41" s="665">
        <v>429</v>
      </c>
      <c r="P41" s="678">
        <v>1.0412621359223302</v>
      </c>
      <c r="Q41" s="666">
        <v>429</v>
      </c>
    </row>
    <row r="42" spans="1:17" ht="14.4" customHeight="1" x14ac:dyDescent="0.3">
      <c r="A42" s="661" t="s">
        <v>521</v>
      </c>
      <c r="B42" s="662" t="s">
        <v>1866</v>
      </c>
      <c r="C42" s="662" t="s">
        <v>1924</v>
      </c>
      <c r="D42" s="662" t="s">
        <v>2035</v>
      </c>
      <c r="E42" s="662" t="s">
        <v>2036</v>
      </c>
      <c r="F42" s="665">
        <v>14</v>
      </c>
      <c r="G42" s="665">
        <v>200680</v>
      </c>
      <c r="H42" s="665">
        <v>1</v>
      </c>
      <c r="I42" s="665">
        <v>14334.285714285714</v>
      </c>
      <c r="J42" s="665">
        <v>23</v>
      </c>
      <c r="K42" s="665">
        <v>329820</v>
      </c>
      <c r="L42" s="665">
        <v>1.6435120589994021</v>
      </c>
      <c r="M42" s="665">
        <v>14340</v>
      </c>
      <c r="N42" s="665">
        <v>18</v>
      </c>
      <c r="O42" s="665">
        <v>261108</v>
      </c>
      <c r="P42" s="678">
        <v>1.3011162049033287</v>
      </c>
      <c r="Q42" s="666">
        <v>14506</v>
      </c>
    </row>
    <row r="43" spans="1:17" ht="14.4" customHeight="1" x14ac:dyDescent="0.3">
      <c r="A43" s="661" t="s">
        <v>521</v>
      </c>
      <c r="B43" s="662" t="s">
        <v>1866</v>
      </c>
      <c r="C43" s="662" t="s">
        <v>1924</v>
      </c>
      <c r="D43" s="662" t="s">
        <v>1978</v>
      </c>
      <c r="E43" s="662" t="s">
        <v>1979</v>
      </c>
      <c r="F43" s="665">
        <v>294</v>
      </c>
      <c r="G43" s="665">
        <v>575393</v>
      </c>
      <c r="H43" s="665">
        <v>1</v>
      </c>
      <c r="I43" s="665">
        <v>1957.1190476190477</v>
      </c>
      <c r="J43" s="665">
        <v>258</v>
      </c>
      <c r="K43" s="665">
        <v>506970</v>
      </c>
      <c r="L43" s="665">
        <v>0.88108475424622823</v>
      </c>
      <c r="M43" s="665">
        <v>1965</v>
      </c>
      <c r="N43" s="665">
        <v>263</v>
      </c>
      <c r="O43" s="665">
        <v>529419</v>
      </c>
      <c r="P43" s="678">
        <v>0.9200998274223009</v>
      </c>
      <c r="Q43" s="666">
        <v>2013</v>
      </c>
    </row>
    <row r="44" spans="1:17" ht="14.4" customHeight="1" x14ac:dyDescent="0.3">
      <c r="A44" s="661" t="s">
        <v>521</v>
      </c>
      <c r="B44" s="662" t="s">
        <v>1866</v>
      </c>
      <c r="C44" s="662" t="s">
        <v>1924</v>
      </c>
      <c r="D44" s="662" t="s">
        <v>1980</v>
      </c>
      <c r="E44" s="662" t="s">
        <v>1981</v>
      </c>
      <c r="F44" s="665">
        <v>182</v>
      </c>
      <c r="G44" s="665">
        <v>76358</v>
      </c>
      <c r="H44" s="665">
        <v>1</v>
      </c>
      <c r="I44" s="665">
        <v>419.54945054945057</v>
      </c>
      <c r="J44" s="665">
        <v>143</v>
      </c>
      <c r="K44" s="665">
        <v>60203</v>
      </c>
      <c r="L44" s="665">
        <v>0.78843081275046489</v>
      </c>
      <c r="M44" s="665">
        <v>421</v>
      </c>
      <c r="N44" s="665">
        <v>132</v>
      </c>
      <c r="O44" s="665">
        <v>57684</v>
      </c>
      <c r="P44" s="678">
        <v>0.75544147306110687</v>
      </c>
      <c r="Q44" s="666">
        <v>437</v>
      </c>
    </row>
    <row r="45" spans="1:17" ht="14.4" customHeight="1" x14ac:dyDescent="0.3">
      <c r="A45" s="661" t="s">
        <v>521</v>
      </c>
      <c r="B45" s="662" t="s">
        <v>1866</v>
      </c>
      <c r="C45" s="662" t="s">
        <v>1924</v>
      </c>
      <c r="D45" s="662" t="s">
        <v>1990</v>
      </c>
      <c r="E45" s="662" t="s">
        <v>1991</v>
      </c>
      <c r="F45" s="665">
        <v>1</v>
      </c>
      <c r="G45" s="665">
        <v>2535</v>
      </c>
      <c r="H45" s="665">
        <v>1</v>
      </c>
      <c r="I45" s="665">
        <v>2535</v>
      </c>
      <c r="J45" s="665"/>
      <c r="K45" s="665"/>
      <c r="L45" s="665"/>
      <c r="M45" s="665"/>
      <c r="N45" s="665"/>
      <c r="O45" s="665"/>
      <c r="P45" s="678"/>
      <c r="Q45" s="666"/>
    </row>
    <row r="46" spans="1:17" ht="14.4" customHeight="1" x14ac:dyDescent="0.3">
      <c r="A46" s="661" t="s">
        <v>521</v>
      </c>
      <c r="B46" s="662" t="s">
        <v>1866</v>
      </c>
      <c r="C46" s="662" t="s">
        <v>1924</v>
      </c>
      <c r="D46" s="662" t="s">
        <v>1996</v>
      </c>
      <c r="E46" s="662" t="s">
        <v>1997</v>
      </c>
      <c r="F46" s="665">
        <v>11</v>
      </c>
      <c r="G46" s="665">
        <v>10916</v>
      </c>
      <c r="H46" s="665">
        <v>1</v>
      </c>
      <c r="I46" s="665">
        <v>992.36363636363637</v>
      </c>
      <c r="J46" s="665">
        <v>9</v>
      </c>
      <c r="K46" s="665">
        <v>9081</v>
      </c>
      <c r="L46" s="665">
        <v>0.83189813118358369</v>
      </c>
      <c r="M46" s="665">
        <v>1009</v>
      </c>
      <c r="N46" s="665">
        <v>8</v>
      </c>
      <c r="O46" s="665">
        <v>8272</v>
      </c>
      <c r="P46" s="678">
        <v>0.75778673506779037</v>
      </c>
      <c r="Q46" s="666">
        <v>1034</v>
      </c>
    </row>
    <row r="47" spans="1:17" ht="14.4" customHeight="1" x14ac:dyDescent="0.3">
      <c r="A47" s="661" t="s">
        <v>521</v>
      </c>
      <c r="B47" s="662" t="s">
        <v>2088</v>
      </c>
      <c r="C47" s="662" t="s">
        <v>1924</v>
      </c>
      <c r="D47" s="662" t="s">
        <v>2097</v>
      </c>
      <c r="E47" s="662" t="s">
        <v>2098</v>
      </c>
      <c r="F47" s="665">
        <v>74</v>
      </c>
      <c r="G47" s="665">
        <v>47850</v>
      </c>
      <c r="H47" s="665">
        <v>1</v>
      </c>
      <c r="I47" s="665">
        <v>646.62162162162167</v>
      </c>
      <c r="J47" s="665">
        <v>62</v>
      </c>
      <c r="K47" s="665">
        <v>40300</v>
      </c>
      <c r="L47" s="665">
        <v>0.84221525600835945</v>
      </c>
      <c r="M47" s="665">
        <v>650</v>
      </c>
      <c r="N47" s="665">
        <v>57</v>
      </c>
      <c r="O47" s="665">
        <v>39786</v>
      </c>
      <c r="P47" s="678">
        <v>0.83147335423197488</v>
      </c>
      <c r="Q47" s="666">
        <v>698</v>
      </c>
    </row>
    <row r="48" spans="1:17" ht="14.4" customHeight="1" x14ac:dyDescent="0.3">
      <c r="A48" s="661" t="s">
        <v>521</v>
      </c>
      <c r="B48" s="662" t="s">
        <v>2088</v>
      </c>
      <c r="C48" s="662" t="s">
        <v>1924</v>
      </c>
      <c r="D48" s="662" t="s">
        <v>1992</v>
      </c>
      <c r="E48" s="662" t="s">
        <v>1993</v>
      </c>
      <c r="F48" s="665">
        <v>344</v>
      </c>
      <c r="G48" s="665">
        <v>113271</v>
      </c>
      <c r="H48" s="665">
        <v>1</v>
      </c>
      <c r="I48" s="665">
        <v>329.2761627906977</v>
      </c>
      <c r="J48" s="665">
        <v>322</v>
      </c>
      <c r="K48" s="665">
        <v>106582</v>
      </c>
      <c r="L48" s="665">
        <v>0.94094693257762363</v>
      </c>
      <c r="M48" s="665">
        <v>331</v>
      </c>
      <c r="N48" s="665">
        <v>326</v>
      </c>
      <c r="O48" s="665">
        <v>115404</v>
      </c>
      <c r="P48" s="678">
        <v>1.0188309452551845</v>
      </c>
      <c r="Q48" s="666">
        <v>354</v>
      </c>
    </row>
    <row r="49" spans="1:17" ht="14.4" customHeight="1" x14ac:dyDescent="0.3">
      <c r="A49" s="661" t="s">
        <v>521</v>
      </c>
      <c r="B49" s="662" t="s">
        <v>2088</v>
      </c>
      <c r="C49" s="662" t="s">
        <v>1924</v>
      </c>
      <c r="D49" s="662" t="s">
        <v>2107</v>
      </c>
      <c r="E49" s="662" t="s">
        <v>2108</v>
      </c>
      <c r="F49" s="665">
        <v>20</v>
      </c>
      <c r="G49" s="665">
        <v>6502</v>
      </c>
      <c r="H49" s="665">
        <v>1</v>
      </c>
      <c r="I49" s="665">
        <v>325.10000000000002</v>
      </c>
      <c r="J49" s="665">
        <v>16</v>
      </c>
      <c r="K49" s="665">
        <v>5232</v>
      </c>
      <c r="L49" s="665">
        <v>0.80467548446631809</v>
      </c>
      <c r="M49" s="665">
        <v>327</v>
      </c>
      <c r="N49" s="665">
        <v>13</v>
      </c>
      <c r="O49" s="665">
        <v>4550</v>
      </c>
      <c r="P49" s="678">
        <v>0.6997846816364196</v>
      </c>
      <c r="Q49" s="666">
        <v>350</v>
      </c>
    </row>
    <row r="50" spans="1:17" ht="14.4" customHeight="1" x14ac:dyDescent="0.3">
      <c r="A50" s="661" t="s">
        <v>521</v>
      </c>
      <c r="B50" s="662" t="s">
        <v>2088</v>
      </c>
      <c r="C50" s="662" t="s">
        <v>1924</v>
      </c>
      <c r="D50" s="662" t="s">
        <v>2109</v>
      </c>
      <c r="E50" s="662" t="s">
        <v>2110</v>
      </c>
      <c r="F50" s="665">
        <v>328</v>
      </c>
      <c r="G50" s="665">
        <v>213030</v>
      </c>
      <c r="H50" s="665">
        <v>1</v>
      </c>
      <c r="I50" s="665">
        <v>649.48170731707319</v>
      </c>
      <c r="J50" s="665">
        <v>274</v>
      </c>
      <c r="K50" s="665">
        <v>178922</v>
      </c>
      <c r="L50" s="665">
        <v>0.83989109515091775</v>
      </c>
      <c r="M50" s="665">
        <v>653</v>
      </c>
      <c r="N50" s="665">
        <v>281</v>
      </c>
      <c r="O50" s="665">
        <v>196981</v>
      </c>
      <c r="P50" s="678">
        <v>0.92466319297751487</v>
      </c>
      <c r="Q50" s="666">
        <v>701</v>
      </c>
    </row>
    <row r="51" spans="1:17" ht="14.4" customHeight="1" x14ac:dyDescent="0.3">
      <c r="A51" s="661" t="s">
        <v>521</v>
      </c>
      <c r="B51" s="662" t="s">
        <v>2088</v>
      </c>
      <c r="C51" s="662" t="s">
        <v>1924</v>
      </c>
      <c r="D51" s="662" t="s">
        <v>2111</v>
      </c>
      <c r="E51" s="662" t="s">
        <v>2112</v>
      </c>
      <c r="F51" s="665">
        <v>29</v>
      </c>
      <c r="G51" s="665">
        <v>18786</v>
      </c>
      <c r="H51" s="665">
        <v>1</v>
      </c>
      <c r="I51" s="665">
        <v>647.79310344827582</v>
      </c>
      <c r="J51" s="665">
        <v>29</v>
      </c>
      <c r="K51" s="665">
        <v>18850</v>
      </c>
      <c r="L51" s="665">
        <v>1.0034067922921324</v>
      </c>
      <c r="M51" s="665">
        <v>650</v>
      </c>
      <c r="N51" s="665">
        <v>32</v>
      </c>
      <c r="O51" s="665">
        <v>22336</v>
      </c>
      <c r="P51" s="678">
        <v>1.1889705099542212</v>
      </c>
      <c r="Q51" s="666">
        <v>698</v>
      </c>
    </row>
    <row r="52" spans="1:17" ht="14.4" customHeight="1" x14ac:dyDescent="0.3">
      <c r="A52" s="661" t="s">
        <v>2117</v>
      </c>
      <c r="B52" s="662" t="s">
        <v>2150</v>
      </c>
      <c r="C52" s="662" t="s">
        <v>1924</v>
      </c>
      <c r="D52" s="662" t="s">
        <v>2151</v>
      </c>
      <c r="E52" s="662" t="s">
        <v>2152</v>
      </c>
      <c r="F52" s="665">
        <v>307</v>
      </c>
      <c r="G52" s="665">
        <v>19955</v>
      </c>
      <c r="H52" s="665">
        <v>1</v>
      </c>
      <c r="I52" s="665">
        <v>65</v>
      </c>
      <c r="J52" s="665">
        <v>263</v>
      </c>
      <c r="K52" s="665">
        <v>17095</v>
      </c>
      <c r="L52" s="665">
        <v>0.85667752442996747</v>
      </c>
      <c r="M52" s="665">
        <v>65</v>
      </c>
      <c r="N52" s="665">
        <v>250</v>
      </c>
      <c r="O52" s="665">
        <v>16250</v>
      </c>
      <c r="P52" s="678">
        <v>0.81433224755700329</v>
      </c>
      <c r="Q52" s="666">
        <v>65</v>
      </c>
    </row>
    <row r="53" spans="1:17" ht="14.4" customHeight="1" x14ac:dyDescent="0.3">
      <c r="A53" s="661" t="s">
        <v>2117</v>
      </c>
      <c r="B53" s="662" t="s">
        <v>2150</v>
      </c>
      <c r="C53" s="662" t="s">
        <v>1924</v>
      </c>
      <c r="D53" s="662" t="s">
        <v>2153</v>
      </c>
      <c r="E53" s="662" t="s">
        <v>2154</v>
      </c>
      <c r="F53" s="665"/>
      <c r="G53" s="665"/>
      <c r="H53" s="665"/>
      <c r="I53" s="665"/>
      <c r="J53" s="665">
        <v>1</v>
      </c>
      <c r="K53" s="665">
        <v>591</v>
      </c>
      <c r="L53" s="665"/>
      <c r="M53" s="665">
        <v>591</v>
      </c>
      <c r="N53" s="665"/>
      <c r="O53" s="665"/>
      <c r="P53" s="678"/>
      <c r="Q53" s="666"/>
    </row>
    <row r="54" spans="1:17" ht="14.4" customHeight="1" x14ac:dyDescent="0.3">
      <c r="A54" s="661" t="s">
        <v>2117</v>
      </c>
      <c r="B54" s="662" t="s">
        <v>2150</v>
      </c>
      <c r="C54" s="662" t="s">
        <v>1924</v>
      </c>
      <c r="D54" s="662" t="s">
        <v>2155</v>
      </c>
      <c r="E54" s="662" t="s">
        <v>2156</v>
      </c>
      <c r="F54" s="665"/>
      <c r="G54" s="665"/>
      <c r="H54" s="665"/>
      <c r="I54" s="665"/>
      <c r="J54" s="665">
        <v>1</v>
      </c>
      <c r="K54" s="665">
        <v>616</v>
      </c>
      <c r="L54" s="665"/>
      <c r="M54" s="665">
        <v>616</v>
      </c>
      <c r="N54" s="665"/>
      <c r="O54" s="665"/>
      <c r="P54" s="678"/>
      <c r="Q54" s="666"/>
    </row>
    <row r="55" spans="1:17" ht="14.4" customHeight="1" x14ac:dyDescent="0.3">
      <c r="A55" s="661" t="s">
        <v>2117</v>
      </c>
      <c r="B55" s="662" t="s">
        <v>2150</v>
      </c>
      <c r="C55" s="662" t="s">
        <v>1924</v>
      </c>
      <c r="D55" s="662" t="s">
        <v>2157</v>
      </c>
      <c r="E55" s="662" t="s">
        <v>2158</v>
      </c>
      <c r="F55" s="665"/>
      <c r="G55" s="665"/>
      <c r="H55" s="665"/>
      <c r="I55" s="665"/>
      <c r="J55" s="665">
        <v>1</v>
      </c>
      <c r="K55" s="665">
        <v>24</v>
      </c>
      <c r="L55" s="665"/>
      <c r="M55" s="665">
        <v>24</v>
      </c>
      <c r="N55" s="665">
        <v>1</v>
      </c>
      <c r="O55" s="665">
        <v>24</v>
      </c>
      <c r="P55" s="678"/>
      <c r="Q55" s="666">
        <v>24</v>
      </c>
    </row>
    <row r="56" spans="1:17" ht="14.4" customHeight="1" x14ac:dyDescent="0.3">
      <c r="A56" s="661" t="s">
        <v>2117</v>
      </c>
      <c r="B56" s="662" t="s">
        <v>2150</v>
      </c>
      <c r="C56" s="662" t="s">
        <v>1924</v>
      </c>
      <c r="D56" s="662" t="s">
        <v>2159</v>
      </c>
      <c r="E56" s="662" t="s">
        <v>2160</v>
      </c>
      <c r="F56" s="665">
        <v>1</v>
      </c>
      <c r="G56" s="665">
        <v>77</v>
      </c>
      <c r="H56" s="665">
        <v>1</v>
      </c>
      <c r="I56" s="665">
        <v>77</v>
      </c>
      <c r="J56" s="665">
        <v>1</v>
      </c>
      <c r="K56" s="665">
        <v>77</v>
      </c>
      <c r="L56" s="665">
        <v>1</v>
      </c>
      <c r="M56" s="665">
        <v>77</v>
      </c>
      <c r="N56" s="665"/>
      <c r="O56" s="665"/>
      <c r="P56" s="678"/>
      <c r="Q56" s="666"/>
    </row>
    <row r="57" spans="1:17" ht="14.4" customHeight="1" x14ac:dyDescent="0.3">
      <c r="A57" s="661" t="s">
        <v>2117</v>
      </c>
      <c r="B57" s="662" t="s">
        <v>2150</v>
      </c>
      <c r="C57" s="662" t="s">
        <v>1924</v>
      </c>
      <c r="D57" s="662" t="s">
        <v>2161</v>
      </c>
      <c r="E57" s="662" t="s">
        <v>2162</v>
      </c>
      <c r="F57" s="665">
        <v>16</v>
      </c>
      <c r="G57" s="665">
        <v>363</v>
      </c>
      <c r="H57" s="665">
        <v>1</v>
      </c>
      <c r="I57" s="665">
        <v>22.6875</v>
      </c>
      <c r="J57" s="665">
        <v>9</v>
      </c>
      <c r="K57" s="665">
        <v>207</v>
      </c>
      <c r="L57" s="665">
        <v>0.57024793388429751</v>
      </c>
      <c r="M57" s="665">
        <v>23</v>
      </c>
      <c r="N57" s="665">
        <v>9</v>
      </c>
      <c r="O57" s="665">
        <v>216</v>
      </c>
      <c r="P57" s="678">
        <v>0.5950413223140496</v>
      </c>
      <c r="Q57" s="666">
        <v>24</v>
      </c>
    </row>
    <row r="58" spans="1:17" ht="14.4" customHeight="1" x14ac:dyDescent="0.3">
      <c r="A58" s="661" t="s">
        <v>2117</v>
      </c>
      <c r="B58" s="662" t="s">
        <v>2150</v>
      </c>
      <c r="C58" s="662" t="s">
        <v>1924</v>
      </c>
      <c r="D58" s="662" t="s">
        <v>2163</v>
      </c>
      <c r="E58" s="662" t="s">
        <v>2164</v>
      </c>
      <c r="F58" s="665">
        <v>1</v>
      </c>
      <c r="G58" s="665">
        <v>66</v>
      </c>
      <c r="H58" s="665">
        <v>1</v>
      </c>
      <c r="I58" s="665">
        <v>66</v>
      </c>
      <c r="J58" s="665"/>
      <c r="K58" s="665"/>
      <c r="L58" s="665"/>
      <c r="M58" s="665"/>
      <c r="N58" s="665"/>
      <c r="O58" s="665"/>
      <c r="P58" s="678"/>
      <c r="Q58" s="666"/>
    </row>
    <row r="59" spans="1:17" ht="14.4" customHeight="1" x14ac:dyDescent="0.3">
      <c r="A59" s="661" t="s">
        <v>2117</v>
      </c>
      <c r="B59" s="662" t="s">
        <v>2150</v>
      </c>
      <c r="C59" s="662" t="s">
        <v>1924</v>
      </c>
      <c r="D59" s="662" t="s">
        <v>2165</v>
      </c>
      <c r="E59" s="662" t="s">
        <v>2166</v>
      </c>
      <c r="F59" s="665">
        <v>16</v>
      </c>
      <c r="G59" s="665">
        <v>384</v>
      </c>
      <c r="H59" s="665">
        <v>1</v>
      </c>
      <c r="I59" s="665">
        <v>24</v>
      </c>
      <c r="J59" s="665">
        <v>8</v>
      </c>
      <c r="K59" s="665">
        <v>192</v>
      </c>
      <c r="L59" s="665">
        <v>0.5</v>
      </c>
      <c r="M59" s="665">
        <v>24</v>
      </c>
      <c r="N59" s="665">
        <v>8</v>
      </c>
      <c r="O59" s="665">
        <v>200</v>
      </c>
      <c r="P59" s="678">
        <v>0.52083333333333337</v>
      </c>
      <c r="Q59" s="666">
        <v>25</v>
      </c>
    </row>
    <row r="60" spans="1:17" ht="14.4" customHeight="1" x14ac:dyDescent="0.3">
      <c r="A60" s="661" t="s">
        <v>2117</v>
      </c>
      <c r="B60" s="662" t="s">
        <v>2150</v>
      </c>
      <c r="C60" s="662" t="s">
        <v>1924</v>
      </c>
      <c r="D60" s="662" t="s">
        <v>2167</v>
      </c>
      <c r="E60" s="662" t="s">
        <v>2168</v>
      </c>
      <c r="F60" s="665"/>
      <c r="G60" s="665"/>
      <c r="H60" s="665"/>
      <c r="I60" s="665"/>
      <c r="J60" s="665">
        <v>1</v>
      </c>
      <c r="K60" s="665">
        <v>739</v>
      </c>
      <c r="L60" s="665"/>
      <c r="M60" s="665">
        <v>739</v>
      </c>
      <c r="N60" s="665"/>
      <c r="O60" s="665"/>
      <c r="P60" s="678"/>
      <c r="Q60" s="666"/>
    </row>
    <row r="61" spans="1:17" ht="14.4" customHeight="1" x14ac:dyDescent="0.3">
      <c r="A61" s="661" t="s">
        <v>2117</v>
      </c>
      <c r="B61" s="662" t="s">
        <v>2150</v>
      </c>
      <c r="C61" s="662" t="s">
        <v>1924</v>
      </c>
      <c r="D61" s="662" t="s">
        <v>2169</v>
      </c>
      <c r="E61" s="662" t="s">
        <v>2170</v>
      </c>
      <c r="F61" s="665"/>
      <c r="G61" s="665"/>
      <c r="H61" s="665"/>
      <c r="I61" s="665"/>
      <c r="J61" s="665">
        <v>1</v>
      </c>
      <c r="K61" s="665">
        <v>180</v>
      </c>
      <c r="L61" s="665"/>
      <c r="M61" s="665">
        <v>180</v>
      </c>
      <c r="N61" s="665"/>
      <c r="O61" s="665"/>
      <c r="P61" s="678"/>
      <c r="Q61" s="666"/>
    </row>
    <row r="62" spans="1:17" ht="14.4" customHeight="1" x14ac:dyDescent="0.3">
      <c r="A62" s="661" t="s">
        <v>2117</v>
      </c>
      <c r="B62" s="662" t="s">
        <v>2150</v>
      </c>
      <c r="C62" s="662" t="s">
        <v>1924</v>
      </c>
      <c r="D62" s="662" t="s">
        <v>2171</v>
      </c>
      <c r="E62" s="662" t="s">
        <v>2172</v>
      </c>
      <c r="F62" s="665"/>
      <c r="G62" s="665"/>
      <c r="H62" s="665"/>
      <c r="I62" s="665"/>
      <c r="J62" s="665">
        <v>1</v>
      </c>
      <c r="K62" s="665">
        <v>265</v>
      </c>
      <c r="L62" s="665"/>
      <c r="M62" s="665">
        <v>265</v>
      </c>
      <c r="N62" s="665"/>
      <c r="O62" s="665"/>
      <c r="P62" s="678"/>
      <c r="Q62" s="666"/>
    </row>
    <row r="63" spans="1:17" ht="14.4" customHeight="1" x14ac:dyDescent="0.3">
      <c r="A63" s="661" t="s">
        <v>2117</v>
      </c>
      <c r="B63" s="662" t="s">
        <v>2150</v>
      </c>
      <c r="C63" s="662" t="s">
        <v>1924</v>
      </c>
      <c r="D63" s="662" t="s">
        <v>2173</v>
      </c>
      <c r="E63" s="662" t="s">
        <v>2174</v>
      </c>
      <c r="F63" s="665"/>
      <c r="G63" s="665"/>
      <c r="H63" s="665"/>
      <c r="I63" s="665"/>
      <c r="J63" s="665">
        <v>1</v>
      </c>
      <c r="K63" s="665">
        <v>591</v>
      </c>
      <c r="L63" s="665"/>
      <c r="M63" s="665">
        <v>591</v>
      </c>
      <c r="N63" s="665"/>
      <c r="O63" s="665"/>
      <c r="P63" s="678"/>
      <c r="Q63" s="666"/>
    </row>
    <row r="64" spans="1:17" ht="14.4" customHeight="1" x14ac:dyDescent="0.3">
      <c r="A64" s="661" t="s">
        <v>2117</v>
      </c>
      <c r="B64" s="662" t="s">
        <v>2150</v>
      </c>
      <c r="C64" s="662" t="s">
        <v>1924</v>
      </c>
      <c r="D64" s="662" t="s">
        <v>2175</v>
      </c>
      <c r="E64" s="662" t="s">
        <v>2176</v>
      </c>
      <c r="F64" s="665"/>
      <c r="G64" s="665"/>
      <c r="H64" s="665"/>
      <c r="I64" s="665"/>
      <c r="J64" s="665">
        <v>1</v>
      </c>
      <c r="K64" s="665">
        <v>546</v>
      </c>
      <c r="L64" s="665"/>
      <c r="M64" s="665">
        <v>546</v>
      </c>
      <c r="N64" s="665"/>
      <c r="O64" s="665"/>
      <c r="P64" s="678"/>
      <c r="Q64" s="666"/>
    </row>
    <row r="65" spans="1:17" ht="14.4" customHeight="1" x14ac:dyDescent="0.3">
      <c r="A65" s="661" t="s">
        <v>2117</v>
      </c>
      <c r="B65" s="662" t="s">
        <v>2150</v>
      </c>
      <c r="C65" s="662" t="s">
        <v>1924</v>
      </c>
      <c r="D65" s="662" t="s">
        <v>2177</v>
      </c>
      <c r="E65" s="662" t="s">
        <v>2178</v>
      </c>
      <c r="F65" s="665"/>
      <c r="G65" s="665"/>
      <c r="H65" s="665"/>
      <c r="I65" s="665"/>
      <c r="J65" s="665">
        <v>1</v>
      </c>
      <c r="K65" s="665">
        <v>735</v>
      </c>
      <c r="L65" s="665"/>
      <c r="M65" s="665">
        <v>735</v>
      </c>
      <c r="N65" s="665"/>
      <c r="O65" s="665"/>
      <c r="P65" s="678"/>
      <c r="Q65" s="666"/>
    </row>
    <row r="66" spans="1:17" ht="14.4" customHeight="1" x14ac:dyDescent="0.3">
      <c r="A66" s="661" t="s">
        <v>2117</v>
      </c>
      <c r="B66" s="662" t="s">
        <v>2150</v>
      </c>
      <c r="C66" s="662" t="s">
        <v>1924</v>
      </c>
      <c r="D66" s="662" t="s">
        <v>2179</v>
      </c>
      <c r="E66" s="662" t="s">
        <v>2180</v>
      </c>
      <c r="F66" s="665"/>
      <c r="G66" s="665"/>
      <c r="H66" s="665"/>
      <c r="I66" s="665"/>
      <c r="J66" s="665">
        <v>1</v>
      </c>
      <c r="K66" s="665">
        <v>345</v>
      </c>
      <c r="L66" s="665"/>
      <c r="M66" s="665">
        <v>345</v>
      </c>
      <c r="N66" s="665"/>
      <c r="O66" s="665"/>
      <c r="P66" s="678"/>
      <c r="Q66" s="666"/>
    </row>
    <row r="67" spans="1:17" ht="14.4" customHeight="1" x14ac:dyDescent="0.3">
      <c r="A67" s="661" t="s">
        <v>2117</v>
      </c>
      <c r="B67" s="662" t="s">
        <v>2150</v>
      </c>
      <c r="C67" s="662" t="s">
        <v>1924</v>
      </c>
      <c r="D67" s="662" t="s">
        <v>2181</v>
      </c>
      <c r="E67" s="662" t="s">
        <v>2182</v>
      </c>
      <c r="F67" s="665"/>
      <c r="G67" s="665"/>
      <c r="H67" s="665"/>
      <c r="I67" s="665"/>
      <c r="J67" s="665">
        <v>1</v>
      </c>
      <c r="K67" s="665">
        <v>231</v>
      </c>
      <c r="L67" s="665"/>
      <c r="M67" s="665">
        <v>231</v>
      </c>
      <c r="N67" s="665"/>
      <c r="O67" s="665"/>
      <c r="P67" s="678"/>
      <c r="Q67" s="666"/>
    </row>
    <row r="68" spans="1:17" ht="14.4" customHeight="1" x14ac:dyDescent="0.3">
      <c r="A68" s="661" t="s">
        <v>2183</v>
      </c>
      <c r="B68" s="662" t="s">
        <v>2184</v>
      </c>
      <c r="C68" s="662" t="s">
        <v>1924</v>
      </c>
      <c r="D68" s="662" t="s">
        <v>2185</v>
      </c>
      <c r="E68" s="662" t="s">
        <v>2186</v>
      </c>
      <c r="F68" s="665"/>
      <c r="G68" s="665"/>
      <c r="H68" s="665"/>
      <c r="I68" s="665"/>
      <c r="J68" s="665">
        <v>2</v>
      </c>
      <c r="K68" s="665">
        <v>54</v>
      </c>
      <c r="L68" s="665"/>
      <c r="M68" s="665">
        <v>27</v>
      </c>
      <c r="N68" s="665">
        <v>3</v>
      </c>
      <c r="O68" s="665">
        <v>81</v>
      </c>
      <c r="P68" s="678"/>
      <c r="Q68" s="666">
        <v>27</v>
      </c>
    </row>
    <row r="69" spans="1:17" ht="14.4" customHeight="1" x14ac:dyDescent="0.3">
      <c r="A69" s="661" t="s">
        <v>2183</v>
      </c>
      <c r="B69" s="662" t="s">
        <v>2184</v>
      </c>
      <c r="C69" s="662" t="s">
        <v>1924</v>
      </c>
      <c r="D69" s="662" t="s">
        <v>2187</v>
      </c>
      <c r="E69" s="662" t="s">
        <v>2188</v>
      </c>
      <c r="F69" s="665"/>
      <c r="G69" s="665"/>
      <c r="H69" s="665"/>
      <c r="I69" s="665"/>
      <c r="J69" s="665"/>
      <c r="K69" s="665"/>
      <c r="L69" s="665"/>
      <c r="M69" s="665"/>
      <c r="N69" s="665">
        <v>1</v>
      </c>
      <c r="O69" s="665">
        <v>24</v>
      </c>
      <c r="P69" s="678"/>
      <c r="Q69" s="666">
        <v>24</v>
      </c>
    </row>
    <row r="70" spans="1:17" ht="14.4" customHeight="1" x14ac:dyDescent="0.3">
      <c r="A70" s="661" t="s">
        <v>2183</v>
      </c>
      <c r="B70" s="662" t="s">
        <v>2184</v>
      </c>
      <c r="C70" s="662" t="s">
        <v>1924</v>
      </c>
      <c r="D70" s="662" t="s">
        <v>2189</v>
      </c>
      <c r="E70" s="662" t="s">
        <v>2190</v>
      </c>
      <c r="F70" s="665"/>
      <c r="G70" s="665"/>
      <c r="H70" s="665"/>
      <c r="I70" s="665"/>
      <c r="J70" s="665">
        <v>2</v>
      </c>
      <c r="K70" s="665">
        <v>54</v>
      </c>
      <c r="L70" s="665"/>
      <c r="M70" s="665">
        <v>27</v>
      </c>
      <c r="N70" s="665">
        <v>3</v>
      </c>
      <c r="O70" s="665">
        <v>81</v>
      </c>
      <c r="P70" s="678"/>
      <c r="Q70" s="666">
        <v>27</v>
      </c>
    </row>
    <row r="71" spans="1:17" ht="14.4" customHeight="1" x14ac:dyDescent="0.3">
      <c r="A71" s="661" t="s">
        <v>2183</v>
      </c>
      <c r="B71" s="662" t="s">
        <v>2184</v>
      </c>
      <c r="C71" s="662" t="s">
        <v>1924</v>
      </c>
      <c r="D71" s="662" t="s">
        <v>2191</v>
      </c>
      <c r="E71" s="662" t="s">
        <v>2192</v>
      </c>
      <c r="F71" s="665"/>
      <c r="G71" s="665"/>
      <c r="H71" s="665"/>
      <c r="I71" s="665"/>
      <c r="J71" s="665">
        <v>2</v>
      </c>
      <c r="K71" s="665">
        <v>54</v>
      </c>
      <c r="L71" s="665"/>
      <c r="M71" s="665">
        <v>27</v>
      </c>
      <c r="N71" s="665">
        <v>3</v>
      </c>
      <c r="O71" s="665">
        <v>81</v>
      </c>
      <c r="P71" s="678"/>
      <c r="Q71" s="666">
        <v>27</v>
      </c>
    </row>
    <row r="72" spans="1:17" ht="14.4" customHeight="1" x14ac:dyDescent="0.3">
      <c r="A72" s="661" t="s">
        <v>2183</v>
      </c>
      <c r="B72" s="662" t="s">
        <v>2184</v>
      </c>
      <c r="C72" s="662" t="s">
        <v>1924</v>
      </c>
      <c r="D72" s="662" t="s">
        <v>2193</v>
      </c>
      <c r="E72" s="662" t="s">
        <v>2194</v>
      </c>
      <c r="F72" s="665"/>
      <c r="G72" s="665"/>
      <c r="H72" s="665"/>
      <c r="I72" s="665"/>
      <c r="J72" s="665">
        <v>3</v>
      </c>
      <c r="K72" s="665">
        <v>66</v>
      </c>
      <c r="L72" s="665"/>
      <c r="M72" s="665">
        <v>22</v>
      </c>
      <c r="N72" s="665">
        <v>3</v>
      </c>
      <c r="O72" s="665">
        <v>66</v>
      </c>
      <c r="P72" s="678"/>
      <c r="Q72" s="666">
        <v>22</v>
      </c>
    </row>
    <row r="73" spans="1:17" ht="14.4" customHeight="1" x14ac:dyDescent="0.3">
      <c r="A73" s="661" t="s">
        <v>2183</v>
      </c>
      <c r="B73" s="662" t="s">
        <v>2184</v>
      </c>
      <c r="C73" s="662" t="s">
        <v>1924</v>
      </c>
      <c r="D73" s="662" t="s">
        <v>2195</v>
      </c>
      <c r="E73" s="662" t="s">
        <v>2196</v>
      </c>
      <c r="F73" s="665">
        <v>1</v>
      </c>
      <c r="G73" s="665">
        <v>394</v>
      </c>
      <c r="H73" s="665">
        <v>1</v>
      </c>
      <c r="I73" s="665">
        <v>394</v>
      </c>
      <c r="J73" s="665"/>
      <c r="K73" s="665"/>
      <c r="L73" s="665"/>
      <c r="M73" s="665"/>
      <c r="N73" s="665"/>
      <c r="O73" s="665"/>
      <c r="P73" s="678"/>
      <c r="Q73" s="666"/>
    </row>
    <row r="74" spans="1:17" ht="14.4" customHeight="1" x14ac:dyDescent="0.3">
      <c r="A74" s="661" t="s">
        <v>2183</v>
      </c>
      <c r="B74" s="662" t="s">
        <v>2184</v>
      </c>
      <c r="C74" s="662" t="s">
        <v>1924</v>
      </c>
      <c r="D74" s="662" t="s">
        <v>2197</v>
      </c>
      <c r="E74" s="662" t="s">
        <v>2198</v>
      </c>
      <c r="F74" s="665">
        <v>5</v>
      </c>
      <c r="G74" s="665">
        <v>85</v>
      </c>
      <c r="H74" s="665">
        <v>1</v>
      </c>
      <c r="I74" s="665">
        <v>17</v>
      </c>
      <c r="J74" s="665">
        <v>2</v>
      </c>
      <c r="K74" s="665">
        <v>34</v>
      </c>
      <c r="L74" s="665">
        <v>0.4</v>
      </c>
      <c r="M74" s="665">
        <v>17</v>
      </c>
      <c r="N74" s="665"/>
      <c r="O74" s="665"/>
      <c r="P74" s="678"/>
      <c r="Q74" s="666"/>
    </row>
    <row r="75" spans="1:17" ht="14.4" customHeight="1" x14ac:dyDescent="0.3">
      <c r="A75" s="661" t="s">
        <v>2183</v>
      </c>
      <c r="B75" s="662" t="s">
        <v>2184</v>
      </c>
      <c r="C75" s="662" t="s">
        <v>1924</v>
      </c>
      <c r="D75" s="662" t="s">
        <v>2199</v>
      </c>
      <c r="E75" s="662" t="s">
        <v>2200</v>
      </c>
      <c r="F75" s="665"/>
      <c r="G75" s="665"/>
      <c r="H75" s="665"/>
      <c r="I75" s="665"/>
      <c r="J75" s="665">
        <v>2</v>
      </c>
      <c r="K75" s="665">
        <v>38</v>
      </c>
      <c r="L75" s="665"/>
      <c r="M75" s="665">
        <v>19</v>
      </c>
      <c r="N75" s="665"/>
      <c r="O75" s="665"/>
      <c r="P75" s="678"/>
      <c r="Q75" s="666"/>
    </row>
    <row r="76" spans="1:17" ht="14.4" customHeight="1" x14ac:dyDescent="0.3">
      <c r="A76" s="661" t="s">
        <v>2183</v>
      </c>
      <c r="B76" s="662" t="s">
        <v>2184</v>
      </c>
      <c r="C76" s="662" t="s">
        <v>1924</v>
      </c>
      <c r="D76" s="662" t="s">
        <v>2201</v>
      </c>
      <c r="E76" s="662" t="s">
        <v>2202</v>
      </c>
      <c r="F76" s="665">
        <v>1</v>
      </c>
      <c r="G76" s="665">
        <v>851</v>
      </c>
      <c r="H76" s="665">
        <v>1</v>
      </c>
      <c r="I76" s="665">
        <v>851</v>
      </c>
      <c r="J76" s="665"/>
      <c r="K76" s="665"/>
      <c r="L76" s="665"/>
      <c r="M76" s="665"/>
      <c r="N76" s="665"/>
      <c r="O76" s="665"/>
      <c r="P76" s="678"/>
      <c r="Q76" s="666"/>
    </row>
    <row r="77" spans="1:17" ht="14.4" customHeight="1" x14ac:dyDescent="0.3">
      <c r="A77" s="661" t="s">
        <v>2183</v>
      </c>
      <c r="B77" s="662" t="s">
        <v>2184</v>
      </c>
      <c r="C77" s="662" t="s">
        <v>1924</v>
      </c>
      <c r="D77" s="662" t="s">
        <v>2203</v>
      </c>
      <c r="E77" s="662" t="s">
        <v>2204</v>
      </c>
      <c r="F77" s="665">
        <v>1</v>
      </c>
      <c r="G77" s="665">
        <v>228</v>
      </c>
      <c r="H77" s="665">
        <v>1</v>
      </c>
      <c r="I77" s="665">
        <v>228</v>
      </c>
      <c r="J77" s="665"/>
      <c r="K77" s="665"/>
      <c r="L77" s="665"/>
      <c r="M77" s="665"/>
      <c r="N77" s="665"/>
      <c r="O77" s="665"/>
      <c r="P77" s="678"/>
      <c r="Q77" s="666"/>
    </row>
    <row r="78" spans="1:17" ht="14.4" customHeight="1" x14ac:dyDescent="0.3">
      <c r="A78" s="661" t="s">
        <v>2183</v>
      </c>
      <c r="B78" s="662" t="s">
        <v>2184</v>
      </c>
      <c r="C78" s="662" t="s">
        <v>1924</v>
      </c>
      <c r="D78" s="662" t="s">
        <v>2205</v>
      </c>
      <c r="E78" s="662" t="s">
        <v>2206</v>
      </c>
      <c r="F78" s="665">
        <v>11</v>
      </c>
      <c r="G78" s="665">
        <v>6170</v>
      </c>
      <c r="H78" s="665">
        <v>1</v>
      </c>
      <c r="I78" s="665">
        <v>560.90909090909088</v>
      </c>
      <c r="J78" s="665">
        <v>7</v>
      </c>
      <c r="K78" s="665">
        <v>3927</v>
      </c>
      <c r="L78" s="665">
        <v>0.63646677471636948</v>
      </c>
      <c r="M78" s="665">
        <v>561</v>
      </c>
      <c r="N78" s="665">
        <v>9</v>
      </c>
      <c r="O78" s="665">
        <v>5058</v>
      </c>
      <c r="P78" s="678">
        <v>0.81977309562398704</v>
      </c>
      <c r="Q78" s="666">
        <v>562</v>
      </c>
    </row>
    <row r="79" spans="1:17" ht="14.4" customHeight="1" x14ac:dyDescent="0.3">
      <c r="A79" s="661" t="s">
        <v>2183</v>
      </c>
      <c r="B79" s="662" t="s">
        <v>2184</v>
      </c>
      <c r="C79" s="662" t="s">
        <v>1924</v>
      </c>
      <c r="D79" s="662" t="s">
        <v>2207</v>
      </c>
      <c r="E79" s="662" t="s">
        <v>2208</v>
      </c>
      <c r="F79" s="665">
        <v>5</v>
      </c>
      <c r="G79" s="665">
        <v>2063</v>
      </c>
      <c r="H79" s="665">
        <v>1</v>
      </c>
      <c r="I79" s="665">
        <v>412.6</v>
      </c>
      <c r="J79" s="665">
        <v>3</v>
      </c>
      <c r="K79" s="665">
        <v>1239</v>
      </c>
      <c r="L79" s="665">
        <v>0.6005816771691711</v>
      </c>
      <c r="M79" s="665">
        <v>413</v>
      </c>
      <c r="N79" s="665">
        <v>4</v>
      </c>
      <c r="O79" s="665">
        <v>1656</v>
      </c>
      <c r="P79" s="678">
        <v>0.80271449345613188</v>
      </c>
      <c r="Q79" s="666">
        <v>414</v>
      </c>
    </row>
    <row r="80" spans="1:17" ht="14.4" customHeight="1" x14ac:dyDescent="0.3">
      <c r="A80" s="661" t="s">
        <v>2183</v>
      </c>
      <c r="B80" s="662" t="s">
        <v>2184</v>
      </c>
      <c r="C80" s="662" t="s">
        <v>1924</v>
      </c>
      <c r="D80" s="662" t="s">
        <v>2209</v>
      </c>
      <c r="E80" s="662" t="s">
        <v>2210</v>
      </c>
      <c r="F80" s="665">
        <v>1</v>
      </c>
      <c r="G80" s="665">
        <v>939</v>
      </c>
      <c r="H80" s="665">
        <v>1</v>
      </c>
      <c r="I80" s="665">
        <v>939</v>
      </c>
      <c r="J80" s="665">
        <v>1</v>
      </c>
      <c r="K80" s="665">
        <v>940</v>
      </c>
      <c r="L80" s="665">
        <v>1.0010649627263046</v>
      </c>
      <c r="M80" s="665">
        <v>940</v>
      </c>
      <c r="N80" s="665"/>
      <c r="O80" s="665"/>
      <c r="P80" s="678"/>
      <c r="Q80" s="666"/>
    </row>
    <row r="81" spans="1:17" ht="14.4" customHeight="1" x14ac:dyDescent="0.3">
      <c r="A81" s="661" t="s">
        <v>2183</v>
      </c>
      <c r="B81" s="662" t="s">
        <v>2184</v>
      </c>
      <c r="C81" s="662" t="s">
        <v>1924</v>
      </c>
      <c r="D81" s="662" t="s">
        <v>2211</v>
      </c>
      <c r="E81" s="662" t="s">
        <v>2212</v>
      </c>
      <c r="F81" s="665">
        <v>304</v>
      </c>
      <c r="G81" s="665">
        <v>119996</v>
      </c>
      <c r="H81" s="665">
        <v>1</v>
      </c>
      <c r="I81" s="665">
        <v>394.7236842105263</v>
      </c>
      <c r="J81" s="665">
        <v>263</v>
      </c>
      <c r="K81" s="665">
        <v>103885</v>
      </c>
      <c r="L81" s="665">
        <v>0.86573719123970794</v>
      </c>
      <c r="M81" s="665">
        <v>395</v>
      </c>
      <c r="N81" s="665">
        <v>256</v>
      </c>
      <c r="O81" s="665">
        <v>101376</v>
      </c>
      <c r="P81" s="678">
        <v>0.84482816093869795</v>
      </c>
      <c r="Q81" s="666">
        <v>396</v>
      </c>
    </row>
    <row r="82" spans="1:17" ht="14.4" customHeight="1" x14ac:dyDescent="0.3">
      <c r="A82" s="661" t="s">
        <v>2183</v>
      </c>
      <c r="B82" s="662" t="s">
        <v>2184</v>
      </c>
      <c r="C82" s="662" t="s">
        <v>1924</v>
      </c>
      <c r="D82" s="662" t="s">
        <v>2213</v>
      </c>
      <c r="E82" s="662" t="s">
        <v>2214</v>
      </c>
      <c r="F82" s="665"/>
      <c r="G82" s="665"/>
      <c r="H82" s="665"/>
      <c r="I82" s="665"/>
      <c r="J82" s="665">
        <v>3</v>
      </c>
      <c r="K82" s="665">
        <v>90</v>
      </c>
      <c r="L82" s="665"/>
      <c r="M82" s="665">
        <v>30</v>
      </c>
      <c r="N82" s="665">
        <v>3</v>
      </c>
      <c r="O82" s="665">
        <v>90</v>
      </c>
      <c r="P82" s="678"/>
      <c r="Q82" s="666">
        <v>30</v>
      </c>
    </row>
    <row r="83" spans="1:17" ht="14.4" customHeight="1" x14ac:dyDescent="0.3">
      <c r="A83" s="661" t="s">
        <v>2183</v>
      </c>
      <c r="B83" s="662" t="s">
        <v>2184</v>
      </c>
      <c r="C83" s="662" t="s">
        <v>1924</v>
      </c>
      <c r="D83" s="662" t="s">
        <v>2215</v>
      </c>
      <c r="E83" s="662" t="s">
        <v>2216</v>
      </c>
      <c r="F83" s="665"/>
      <c r="G83" s="665"/>
      <c r="H83" s="665"/>
      <c r="I83" s="665"/>
      <c r="J83" s="665">
        <v>1</v>
      </c>
      <c r="K83" s="665">
        <v>12</v>
      </c>
      <c r="L83" s="665"/>
      <c r="M83" s="665">
        <v>12</v>
      </c>
      <c r="N83" s="665"/>
      <c r="O83" s="665"/>
      <c r="P83" s="678"/>
      <c r="Q83" s="666"/>
    </row>
    <row r="84" spans="1:17" ht="14.4" customHeight="1" x14ac:dyDescent="0.3">
      <c r="A84" s="661" t="s">
        <v>2183</v>
      </c>
      <c r="B84" s="662" t="s">
        <v>2184</v>
      </c>
      <c r="C84" s="662" t="s">
        <v>1924</v>
      </c>
      <c r="D84" s="662" t="s">
        <v>2217</v>
      </c>
      <c r="E84" s="662" t="s">
        <v>2218</v>
      </c>
      <c r="F84" s="665">
        <v>21</v>
      </c>
      <c r="G84" s="665">
        <v>3808</v>
      </c>
      <c r="H84" s="665">
        <v>1</v>
      </c>
      <c r="I84" s="665">
        <v>181.33333333333334</v>
      </c>
      <c r="J84" s="665">
        <v>10</v>
      </c>
      <c r="K84" s="665">
        <v>1820</v>
      </c>
      <c r="L84" s="665">
        <v>0.47794117647058826</v>
      </c>
      <c r="M84" s="665">
        <v>182</v>
      </c>
      <c r="N84" s="665">
        <v>17</v>
      </c>
      <c r="O84" s="665">
        <v>3111</v>
      </c>
      <c r="P84" s="678">
        <v>0.8169642857142857</v>
      </c>
      <c r="Q84" s="666">
        <v>183</v>
      </c>
    </row>
    <row r="85" spans="1:17" ht="14.4" customHeight="1" x14ac:dyDescent="0.3">
      <c r="A85" s="661" t="s">
        <v>2183</v>
      </c>
      <c r="B85" s="662" t="s">
        <v>2184</v>
      </c>
      <c r="C85" s="662" t="s">
        <v>1924</v>
      </c>
      <c r="D85" s="662" t="s">
        <v>2219</v>
      </c>
      <c r="E85" s="662" t="s">
        <v>2220</v>
      </c>
      <c r="F85" s="665">
        <v>9</v>
      </c>
      <c r="G85" s="665">
        <v>1644</v>
      </c>
      <c r="H85" s="665">
        <v>1</v>
      </c>
      <c r="I85" s="665">
        <v>182.66666666666666</v>
      </c>
      <c r="J85" s="665">
        <v>7</v>
      </c>
      <c r="K85" s="665">
        <v>1281</v>
      </c>
      <c r="L85" s="665">
        <v>0.77919708029197077</v>
      </c>
      <c r="M85" s="665">
        <v>183</v>
      </c>
      <c r="N85" s="665">
        <v>9</v>
      </c>
      <c r="O85" s="665">
        <v>1656</v>
      </c>
      <c r="P85" s="678">
        <v>1.0072992700729928</v>
      </c>
      <c r="Q85" s="666">
        <v>184</v>
      </c>
    </row>
    <row r="86" spans="1:17" ht="14.4" customHeight="1" x14ac:dyDescent="0.3">
      <c r="A86" s="661" t="s">
        <v>2183</v>
      </c>
      <c r="B86" s="662" t="s">
        <v>2184</v>
      </c>
      <c r="C86" s="662" t="s">
        <v>1924</v>
      </c>
      <c r="D86" s="662" t="s">
        <v>2221</v>
      </c>
      <c r="E86" s="662" t="s">
        <v>2222</v>
      </c>
      <c r="F86" s="665">
        <v>5</v>
      </c>
      <c r="G86" s="665">
        <v>739</v>
      </c>
      <c r="H86" s="665">
        <v>1</v>
      </c>
      <c r="I86" s="665">
        <v>147.80000000000001</v>
      </c>
      <c r="J86" s="665">
        <v>2</v>
      </c>
      <c r="K86" s="665">
        <v>296</v>
      </c>
      <c r="L86" s="665">
        <v>0.40054127198917455</v>
      </c>
      <c r="M86" s="665">
        <v>148</v>
      </c>
      <c r="N86" s="665">
        <v>7</v>
      </c>
      <c r="O86" s="665">
        <v>1043</v>
      </c>
      <c r="P86" s="678">
        <v>1.4113667117726658</v>
      </c>
      <c r="Q86" s="666">
        <v>149</v>
      </c>
    </row>
    <row r="87" spans="1:17" ht="14.4" customHeight="1" x14ac:dyDescent="0.3">
      <c r="A87" s="661" t="s">
        <v>2183</v>
      </c>
      <c r="B87" s="662" t="s">
        <v>2184</v>
      </c>
      <c r="C87" s="662" t="s">
        <v>1924</v>
      </c>
      <c r="D87" s="662" t="s">
        <v>2223</v>
      </c>
      <c r="E87" s="662" t="s">
        <v>2224</v>
      </c>
      <c r="F87" s="665"/>
      <c r="G87" s="665"/>
      <c r="H87" s="665"/>
      <c r="I87" s="665"/>
      <c r="J87" s="665">
        <v>3</v>
      </c>
      <c r="K87" s="665">
        <v>90</v>
      </c>
      <c r="L87" s="665"/>
      <c r="M87" s="665">
        <v>30</v>
      </c>
      <c r="N87" s="665">
        <v>3</v>
      </c>
      <c r="O87" s="665">
        <v>90</v>
      </c>
      <c r="P87" s="678"/>
      <c r="Q87" s="666">
        <v>30</v>
      </c>
    </row>
    <row r="88" spans="1:17" ht="14.4" customHeight="1" x14ac:dyDescent="0.3">
      <c r="A88" s="661" t="s">
        <v>2183</v>
      </c>
      <c r="B88" s="662" t="s">
        <v>2184</v>
      </c>
      <c r="C88" s="662" t="s">
        <v>1924</v>
      </c>
      <c r="D88" s="662" t="s">
        <v>2225</v>
      </c>
      <c r="E88" s="662" t="s">
        <v>2226</v>
      </c>
      <c r="F88" s="665"/>
      <c r="G88" s="665"/>
      <c r="H88" s="665"/>
      <c r="I88" s="665"/>
      <c r="J88" s="665"/>
      <c r="K88" s="665"/>
      <c r="L88" s="665"/>
      <c r="M88" s="665"/>
      <c r="N88" s="665">
        <v>1</v>
      </c>
      <c r="O88" s="665">
        <v>31</v>
      </c>
      <c r="P88" s="678"/>
      <c r="Q88" s="666">
        <v>31</v>
      </c>
    </row>
    <row r="89" spans="1:17" ht="14.4" customHeight="1" x14ac:dyDescent="0.3">
      <c r="A89" s="661" t="s">
        <v>2183</v>
      </c>
      <c r="B89" s="662" t="s">
        <v>2184</v>
      </c>
      <c r="C89" s="662" t="s">
        <v>1924</v>
      </c>
      <c r="D89" s="662" t="s">
        <v>2227</v>
      </c>
      <c r="E89" s="662" t="s">
        <v>2228</v>
      </c>
      <c r="F89" s="665"/>
      <c r="G89" s="665"/>
      <c r="H89" s="665"/>
      <c r="I89" s="665"/>
      <c r="J89" s="665"/>
      <c r="K89" s="665"/>
      <c r="L89" s="665"/>
      <c r="M89" s="665"/>
      <c r="N89" s="665">
        <v>1</v>
      </c>
      <c r="O89" s="665">
        <v>27</v>
      </c>
      <c r="P89" s="678"/>
      <c r="Q89" s="666">
        <v>27</v>
      </c>
    </row>
    <row r="90" spans="1:17" ht="14.4" customHeight="1" x14ac:dyDescent="0.3">
      <c r="A90" s="661" t="s">
        <v>2183</v>
      </c>
      <c r="B90" s="662" t="s">
        <v>2184</v>
      </c>
      <c r="C90" s="662" t="s">
        <v>1924</v>
      </c>
      <c r="D90" s="662" t="s">
        <v>2229</v>
      </c>
      <c r="E90" s="662" t="s">
        <v>2230</v>
      </c>
      <c r="F90" s="665">
        <v>1</v>
      </c>
      <c r="G90" s="665">
        <v>255</v>
      </c>
      <c r="H90" s="665">
        <v>1</v>
      </c>
      <c r="I90" s="665">
        <v>255</v>
      </c>
      <c r="J90" s="665"/>
      <c r="K90" s="665"/>
      <c r="L90" s="665"/>
      <c r="M90" s="665"/>
      <c r="N90" s="665"/>
      <c r="O90" s="665"/>
      <c r="P90" s="678"/>
      <c r="Q90" s="666"/>
    </row>
    <row r="91" spans="1:17" ht="14.4" customHeight="1" x14ac:dyDescent="0.3">
      <c r="A91" s="661" t="s">
        <v>2183</v>
      </c>
      <c r="B91" s="662" t="s">
        <v>2184</v>
      </c>
      <c r="C91" s="662" t="s">
        <v>1924</v>
      </c>
      <c r="D91" s="662" t="s">
        <v>2231</v>
      </c>
      <c r="E91" s="662" t="s">
        <v>2232</v>
      </c>
      <c r="F91" s="665">
        <v>1</v>
      </c>
      <c r="G91" s="665">
        <v>22</v>
      </c>
      <c r="H91" s="665">
        <v>1</v>
      </c>
      <c r="I91" s="665">
        <v>22</v>
      </c>
      <c r="J91" s="665"/>
      <c r="K91" s="665"/>
      <c r="L91" s="665"/>
      <c r="M91" s="665"/>
      <c r="N91" s="665"/>
      <c r="O91" s="665"/>
      <c r="P91" s="678"/>
      <c r="Q91" s="666"/>
    </row>
    <row r="92" spans="1:17" ht="14.4" customHeight="1" x14ac:dyDescent="0.3">
      <c r="A92" s="661" t="s">
        <v>2183</v>
      </c>
      <c r="B92" s="662" t="s">
        <v>2184</v>
      </c>
      <c r="C92" s="662" t="s">
        <v>1924</v>
      </c>
      <c r="D92" s="662" t="s">
        <v>2233</v>
      </c>
      <c r="E92" s="662" t="s">
        <v>2234</v>
      </c>
      <c r="F92" s="665"/>
      <c r="G92" s="665"/>
      <c r="H92" s="665"/>
      <c r="I92" s="665"/>
      <c r="J92" s="665">
        <v>2</v>
      </c>
      <c r="K92" s="665">
        <v>50</v>
      </c>
      <c r="L92" s="665"/>
      <c r="M92" s="665">
        <v>25</v>
      </c>
      <c r="N92" s="665">
        <v>3</v>
      </c>
      <c r="O92" s="665">
        <v>75</v>
      </c>
      <c r="P92" s="678"/>
      <c r="Q92" s="666">
        <v>25</v>
      </c>
    </row>
    <row r="93" spans="1:17" ht="14.4" customHeight="1" x14ac:dyDescent="0.3">
      <c r="A93" s="661" t="s">
        <v>2183</v>
      </c>
      <c r="B93" s="662" t="s">
        <v>2184</v>
      </c>
      <c r="C93" s="662" t="s">
        <v>1924</v>
      </c>
      <c r="D93" s="662" t="s">
        <v>2235</v>
      </c>
      <c r="E93" s="662" t="s">
        <v>2236</v>
      </c>
      <c r="F93" s="665"/>
      <c r="G93" s="665"/>
      <c r="H93" s="665"/>
      <c r="I93" s="665"/>
      <c r="J93" s="665"/>
      <c r="K93" s="665"/>
      <c r="L93" s="665"/>
      <c r="M93" s="665"/>
      <c r="N93" s="665">
        <v>1</v>
      </c>
      <c r="O93" s="665">
        <v>33</v>
      </c>
      <c r="P93" s="678"/>
      <c r="Q93" s="666">
        <v>33</v>
      </c>
    </row>
    <row r="94" spans="1:17" ht="14.4" customHeight="1" x14ac:dyDescent="0.3">
      <c r="A94" s="661" t="s">
        <v>2183</v>
      </c>
      <c r="B94" s="662" t="s">
        <v>2184</v>
      </c>
      <c r="C94" s="662" t="s">
        <v>1924</v>
      </c>
      <c r="D94" s="662" t="s">
        <v>2237</v>
      </c>
      <c r="E94" s="662" t="s">
        <v>2238</v>
      </c>
      <c r="F94" s="665"/>
      <c r="G94" s="665"/>
      <c r="H94" s="665"/>
      <c r="I94" s="665"/>
      <c r="J94" s="665"/>
      <c r="K94" s="665"/>
      <c r="L94" s="665"/>
      <c r="M94" s="665"/>
      <c r="N94" s="665">
        <v>1</v>
      </c>
      <c r="O94" s="665">
        <v>26</v>
      </c>
      <c r="P94" s="678"/>
      <c r="Q94" s="666">
        <v>26</v>
      </c>
    </row>
    <row r="95" spans="1:17" ht="14.4" customHeight="1" x14ac:dyDescent="0.3">
      <c r="A95" s="661" t="s">
        <v>2183</v>
      </c>
      <c r="B95" s="662" t="s">
        <v>2184</v>
      </c>
      <c r="C95" s="662" t="s">
        <v>1924</v>
      </c>
      <c r="D95" s="662" t="s">
        <v>2239</v>
      </c>
      <c r="E95" s="662" t="s">
        <v>2240</v>
      </c>
      <c r="F95" s="665">
        <v>323</v>
      </c>
      <c r="G95" s="665">
        <v>56431</v>
      </c>
      <c r="H95" s="665">
        <v>1</v>
      </c>
      <c r="I95" s="665">
        <v>174.70897832817337</v>
      </c>
      <c r="J95" s="665">
        <v>306</v>
      </c>
      <c r="K95" s="665">
        <v>53550</v>
      </c>
      <c r="L95" s="665">
        <v>0.94894650103666423</v>
      </c>
      <c r="M95" s="665">
        <v>175</v>
      </c>
      <c r="N95" s="665">
        <v>304</v>
      </c>
      <c r="O95" s="665">
        <v>53504</v>
      </c>
      <c r="P95" s="678">
        <v>0.94813134624585782</v>
      </c>
      <c r="Q95" s="666">
        <v>176</v>
      </c>
    </row>
    <row r="96" spans="1:17" ht="14.4" customHeight="1" x14ac:dyDescent="0.3">
      <c r="A96" s="661" t="s">
        <v>2183</v>
      </c>
      <c r="B96" s="662" t="s">
        <v>2184</v>
      </c>
      <c r="C96" s="662" t="s">
        <v>1924</v>
      </c>
      <c r="D96" s="662" t="s">
        <v>2241</v>
      </c>
      <c r="E96" s="662" t="s">
        <v>2242</v>
      </c>
      <c r="F96" s="665"/>
      <c r="G96" s="665"/>
      <c r="H96" s="665"/>
      <c r="I96" s="665"/>
      <c r="J96" s="665"/>
      <c r="K96" s="665"/>
      <c r="L96" s="665"/>
      <c r="M96" s="665"/>
      <c r="N96" s="665">
        <v>1</v>
      </c>
      <c r="O96" s="665">
        <v>23</v>
      </c>
      <c r="P96" s="678"/>
      <c r="Q96" s="666">
        <v>23</v>
      </c>
    </row>
    <row r="97" spans="1:17" ht="14.4" customHeight="1" x14ac:dyDescent="0.3">
      <c r="A97" s="661" t="s">
        <v>2183</v>
      </c>
      <c r="B97" s="662" t="s">
        <v>2184</v>
      </c>
      <c r="C97" s="662" t="s">
        <v>1924</v>
      </c>
      <c r="D97" s="662" t="s">
        <v>2243</v>
      </c>
      <c r="E97" s="662" t="s">
        <v>2244</v>
      </c>
      <c r="F97" s="665">
        <v>1</v>
      </c>
      <c r="G97" s="665">
        <v>37</v>
      </c>
      <c r="H97" s="665">
        <v>1</v>
      </c>
      <c r="I97" s="665">
        <v>37</v>
      </c>
      <c r="J97" s="665"/>
      <c r="K97" s="665"/>
      <c r="L97" s="665"/>
      <c r="M97" s="665"/>
      <c r="N97" s="665"/>
      <c r="O97" s="665"/>
      <c r="P97" s="678"/>
      <c r="Q97" s="666"/>
    </row>
    <row r="98" spans="1:17" ht="14.4" customHeight="1" x14ac:dyDescent="0.3">
      <c r="A98" s="661" t="s">
        <v>2183</v>
      </c>
      <c r="B98" s="662" t="s">
        <v>2184</v>
      </c>
      <c r="C98" s="662" t="s">
        <v>1924</v>
      </c>
      <c r="D98" s="662" t="s">
        <v>2245</v>
      </c>
      <c r="E98" s="662" t="s">
        <v>2246</v>
      </c>
      <c r="F98" s="665"/>
      <c r="G98" s="665"/>
      <c r="H98" s="665"/>
      <c r="I98" s="665"/>
      <c r="J98" s="665"/>
      <c r="K98" s="665"/>
      <c r="L98" s="665"/>
      <c r="M98" s="665"/>
      <c r="N98" s="665">
        <v>1</v>
      </c>
      <c r="O98" s="665">
        <v>23</v>
      </c>
      <c r="P98" s="678"/>
      <c r="Q98" s="666">
        <v>23</v>
      </c>
    </row>
    <row r="99" spans="1:17" ht="14.4" customHeight="1" x14ac:dyDescent="0.3">
      <c r="A99" s="661" t="s">
        <v>2183</v>
      </c>
      <c r="B99" s="662" t="s">
        <v>2184</v>
      </c>
      <c r="C99" s="662" t="s">
        <v>1924</v>
      </c>
      <c r="D99" s="662" t="s">
        <v>2247</v>
      </c>
      <c r="E99" s="662" t="s">
        <v>2248</v>
      </c>
      <c r="F99" s="665">
        <v>7</v>
      </c>
      <c r="G99" s="665">
        <v>4106</v>
      </c>
      <c r="H99" s="665">
        <v>1</v>
      </c>
      <c r="I99" s="665">
        <v>586.57142857142856</v>
      </c>
      <c r="J99" s="665">
        <v>4</v>
      </c>
      <c r="K99" s="665">
        <v>2348</v>
      </c>
      <c r="L99" s="665">
        <v>0.57184607890891381</v>
      </c>
      <c r="M99" s="665">
        <v>587</v>
      </c>
      <c r="N99" s="665">
        <v>7</v>
      </c>
      <c r="O99" s="665">
        <v>4116</v>
      </c>
      <c r="P99" s="678">
        <v>1.0024354603019971</v>
      </c>
      <c r="Q99" s="666">
        <v>588</v>
      </c>
    </row>
    <row r="100" spans="1:17" ht="14.4" customHeight="1" x14ac:dyDescent="0.3">
      <c r="A100" s="661" t="s">
        <v>2183</v>
      </c>
      <c r="B100" s="662" t="s">
        <v>2184</v>
      </c>
      <c r="C100" s="662" t="s">
        <v>1924</v>
      </c>
      <c r="D100" s="662" t="s">
        <v>2249</v>
      </c>
      <c r="E100" s="662" t="s">
        <v>2250</v>
      </c>
      <c r="F100" s="665">
        <v>1</v>
      </c>
      <c r="G100" s="665">
        <v>331</v>
      </c>
      <c r="H100" s="665">
        <v>1</v>
      </c>
      <c r="I100" s="665">
        <v>331</v>
      </c>
      <c r="J100" s="665">
        <v>1</v>
      </c>
      <c r="K100" s="665">
        <v>331</v>
      </c>
      <c r="L100" s="665">
        <v>1</v>
      </c>
      <c r="M100" s="665">
        <v>331</v>
      </c>
      <c r="N100" s="665"/>
      <c r="O100" s="665"/>
      <c r="P100" s="678"/>
      <c r="Q100" s="666"/>
    </row>
    <row r="101" spans="1:17" ht="14.4" customHeight="1" x14ac:dyDescent="0.3">
      <c r="A101" s="661" t="s">
        <v>2183</v>
      </c>
      <c r="B101" s="662" t="s">
        <v>2184</v>
      </c>
      <c r="C101" s="662" t="s">
        <v>1924</v>
      </c>
      <c r="D101" s="662" t="s">
        <v>2251</v>
      </c>
      <c r="E101" s="662" t="s">
        <v>2252</v>
      </c>
      <c r="F101" s="665"/>
      <c r="G101" s="665"/>
      <c r="H101" s="665"/>
      <c r="I101" s="665"/>
      <c r="J101" s="665">
        <v>3</v>
      </c>
      <c r="K101" s="665">
        <v>87</v>
      </c>
      <c r="L101" s="665"/>
      <c r="M101" s="665">
        <v>29</v>
      </c>
      <c r="N101" s="665">
        <v>3</v>
      </c>
      <c r="O101" s="665">
        <v>87</v>
      </c>
      <c r="P101" s="678"/>
      <c r="Q101" s="666">
        <v>29</v>
      </c>
    </row>
    <row r="102" spans="1:17" ht="14.4" customHeight="1" x14ac:dyDescent="0.3">
      <c r="A102" s="661" t="s">
        <v>2183</v>
      </c>
      <c r="B102" s="662" t="s">
        <v>2184</v>
      </c>
      <c r="C102" s="662" t="s">
        <v>1924</v>
      </c>
      <c r="D102" s="662" t="s">
        <v>2253</v>
      </c>
      <c r="E102" s="662" t="s">
        <v>2254</v>
      </c>
      <c r="F102" s="665">
        <v>222</v>
      </c>
      <c r="G102" s="665">
        <v>3330</v>
      </c>
      <c r="H102" s="665">
        <v>1</v>
      </c>
      <c r="I102" s="665">
        <v>15</v>
      </c>
      <c r="J102" s="665">
        <v>172</v>
      </c>
      <c r="K102" s="665">
        <v>2580</v>
      </c>
      <c r="L102" s="665">
        <v>0.77477477477477474</v>
      </c>
      <c r="M102" s="665">
        <v>15</v>
      </c>
      <c r="N102" s="665">
        <v>230</v>
      </c>
      <c r="O102" s="665">
        <v>3450</v>
      </c>
      <c r="P102" s="678">
        <v>1.0360360360360361</v>
      </c>
      <c r="Q102" s="666">
        <v>15</v>
      </c>
    </row>
    <row r="103" spans="1:17" ht="14.4" customHeight="1" x14ac:dyDescent="0.3">
      <c r="A103" s="661" t="s">
        <v>2183</v>
      </c>
      <c r="B103" s="662" t="s">
        <v>2184</v>
      </c>
      <c r="C103" s="662" t="s">
        <v>1924</v>
      </c>
      <c r="D103" s="662" t="s">
        <v>2255</v>
      </c>
      <c r="E103" s="662" t="s">
        <v>2256</v>
      </c>
      <c r="F103" s="665">
        <v>305</v>
      </c>
      <c r="G103" s="665">
        <v>5795</v>
      </c>
      <c r="H103" s="665">
        <v>1</v>
      </c>
      <c r="I103" s="665">
        <v>19</v>
      </c>
      <c r="J103" s="665">
        <v>263</v>
      </c>
      <c r="K103" s="665">
        <v>4997</v>
      </c>
      <c r="L103" s="665">
        <v>0.86229508196721316</v>
      </c>
      <c r="M103" s="665">
        <v>19</v>
      </c>
      <c r="N103" s="665">
        <v>256</v>
      </c>
      <c r="O103" s="665">
        <v>4864</v>
      </c>
      <c r="P103" s="678">
        <v>0.83934426229508197</v>
      </c>
      <c r="Q103" s="666">
        <v>19</v>
      </c>
    </row>
    <row r="104" spans="1:17" ht="14.4" customHeight="1" x14ac:dyDescent="0.3">
      <c r="A104" s="661" t="s">
        <v>2183</v>
      </c>
      <c r="B104" s="662" t="s">
        <v>2184</v>
      </c>
      <c r="C104" s="662" t="s">
        <v>1924</v>
      </c>
      <c r="D104" s="662" t="s">
        <v>2257</v>
      </c>
      <c r="E104" s="662" t="s">
        <v>2258</v>
      </c>
      <c r="F104" s="665">
        <v>305</v>
      </c>
      <c r="G104" s="665">
        <v>6100</v>
      </c>
      <c r="H104" s="665">
        <v>1</v>
      </c>
      <c r="I104" s="665">
        <v>20</v>
      </c>
      <c r="J104" s="665">
        <v>264</v>
      </c>
      <c r="K104" s="665">
        <v>5280</v>
      </c>
      <c r="L104" s="665">
        <v>0.86557377049180328</v>
      </c>
      <c r="M104" s="665">
        <v>20</v>
      </c>
      <c r="N104" s="665">
        <v>260</v>
      </c>
      <c r="O104" s="665">
        <v>5200</v>
      </c>
      <c r="P104" s="678">
        <v>0.85245901639344257</v>
      </c>
      <c r="Q104" s="666">
        <v>20</v>
      </c>
    </row>
    <row r="105" spans="1:17" ht="14.4" customHeight="1" x14ac:dyDescent="0.3">
      <c r="A105" s="661" t="s">
        <v>2183</v>
      </c>
      <c r="B105" s="662" t="s">
        <v>2184</v>
      </c>
      <c r="C105" s="662" t="s">
        <v>1924</v>
      </c>
      <c r="D105" s="662" t="s">
        <v>2259</v>
      </c>
      <c r="E105" s="662" t="s">
        <v>2260</v>
      </c>
      <c r="F105" s="665">
        <v>1</v>
      </c>
      <c r="G105" s="665">
        <v>267</v>
      </c>
      <c r="H105" s="665">
        <v>1</v>
      </c>
      <c r="I105" s="665">
        <v>267</v>
      </c>
      <c r="J105" s="665"/>
      <c r="K105" s="665"/>
      <c r="L105" s="665"/>
      <c r="M105" s="665"/>
      <c r="N105" s="665"/>
      <c r="O105" s="665"/>
      <c r="P105" s="678"/>
      <c r="Q105" s="666"/>
    </row>
    <row r="106" spans="1:17" ht="14.4" customHeight="1" x14ac:dyDescent="0.3">
      <c r="A106" s="661" t="s">
        <v>2183</v>
      </c>
      <c r="B106" s="662" t="s">
        <v>2184</v>
      </c>
      <c r="C106" s="662" t="s">
        <v>1924</v>
      </c>
      <c r="D106" s="662" t="s">
        <v>2261</v>
      </c>
      <c r="E106" s="662" t="s">
        <v>2262</v>
      </c>
      <c r="F106" s="665">
        <v>310</v>
      </c>
      <c r="G106" s="665">
        <v>81754</v>
      </c>
      <c r="H106" s="665">
        <v>1</v>
      </c>
      <c r="I106" s="665">
        <v>263.72258064516132</v>
      </c>
      <c r="J106" s="665">
        <v>294</v>
      </c>
      <c r="K106" s="665">
        <v>77616</v>
      </c>
      <c r="L106" s="665">
        <v>0.94938473958460745</v>
      </c>
      <c r="M106" s="665">
        <v>264</v>
      </c>
      <c r="N106" s="665">
        <v>295</v>
      </c>
      <c r="O106" s="665">
        <v>78175</v>
      </c>
      <c r="P106" s="678">
        <v>0.95622232551312469</v>
      </c>
      <c r="Q106" s="666">
        <v>265</v>
      </c>
    </row>
    <row r="107" spans="1:17" ht="14.4" customHeight="1" x14ac:dyDescent="0.3">
      <c r="A107" s="661" t="s">
        <v>2183</v>
      </c>
      <c r="B107" s="662" t="s">
        <v>2184</v>
      </c>
      <c r="C107" s="662" t="s">
        <v>1924</v>
      </c>
      <c r="D107" s="662" t="s">
        <v>2263</v>
      </c>
      <c r="E107" s="662" t="s">
        <v>2264</v>
      </c>
      <c r="F107" s="665"/>
      <c r="G107" s="665"/>
      <c r="H107" s="665"/>
      <c r="I107" s="665"/>
      <c r="J107" s="665">
        <v>2</v>
      </c>
      <c r="K107" s="665">
        <v>156</v>
      </c>
      <c r="L107" s="665"/>
      <c r="M107" s="665">
        <v>78</v>
      </c>
      <c r="N107" s="665"/>
      <c r="O107" s="665"/>
      <c r="P107" s="678"/>
      <c r="Q107" s="666"/>
    </row>
    <row r="108" spans="1:17" ht="14.4" customHeight="1" x14ac:dyDescent="0.3">
      <c r="A108" s="661" t="s">
        <v>2183</v>
      </c>
      <c r="B108" s="662" t="s">
        <v>2184</v>
      </c>
      <c r="C108" s="662" t="s">
        <v>1924</v>
      </c>
      <c r="D108" s="662" t="s">
        <v>2265</v>
      </c>
      <c r="E108" s="662" t="s">
        <v>2266</v>
      </c>
      <c r="F108" s="665">
        <v>1</v>
      </c>
      <c r="G108" s="665">
        <v>21</v>
      </c>
      <c r="H108" s="665">
        <v>1</v>
      </c>
      <c r="I108" s="665">
        <v>21</v>
      </c>
      <c r="J108" s="665"/>
      <c r="K108" s="665"/>
      <c r="L108" s="665"/>
      <c r="M108" s="665"/>
      <c r="N108" s="665"/>
      <c r="O108" s="665"/>
      <c r="P108" s="678"/>
      <c r="Q108" s="666"/>
    </row>
    <row r="109" spans="1:17" ht="14.4" customHeight="1" x14ac:dyDescent="0.3">
      <c r="A109" s="661" t="s">
        <v>2183</v>
      </c>
      <c r="B109" s="662" t="s">
        <v>2184</v>
      </c>
      <c r="C109" s="662" t="s">
        <v>1924</v>
      </c>
      <c r="D109" s="662" t="s">
        <v>2267</v>
      </c>
      <c r="E109" s="662" t="s">
        <v>2268</v>
      </c>
      <c r="F109" s="665"/>
      <c r="G109" s="665"/>
      <c r="H109" s="665"/>
      <c r="I109" s="665"/>
      <c r="J109" s="665"/>
      <c r="K109" s="665"/>
      <c r="L109" s="665"/>
      <c r="M109" s="665"/>
      <c r="N109" s="665">
        <v>1</v>
      </c>
      <c r="O109" s="665">
        <v>22</v>
      </c>
      <c r="P109" s="678"/>
      <c r="Q109" s="666">
        <v>22</v>
      </c>
    </row>
    <row r="110" spans="1:17" ht="14.4" customHeight="1" x14ac:dyDescent="0.3">
      <c r="A110" s="661" t="s">
        <v>2183</v>
      </c>
      <c r="B110" s="662" t="s">
        <v>2184</v>
      </c>
      <c r="C110" s="662" t="s">
        <v>1924</v>
      </c>
      <c r="D110" s="662" t="s">
        <v>2269</v>
      </c>
      <c r="E110" s="662" t="s">
        <v>2270</v>
      </c>
      <c r="F110" s="665">
        <v>2</v>
      </c>
      <c r="G110" s="665">
        <v>990</v>
      </c>
      <c r="H110" s="665">
        <v>1</v>
      </c>
      <c r="I110" s="665">
        <v>495</v>
      </c>
      <c r="J110" s="665">
        <v>2</v>
      </c>
      <c r="K110" s="665">
        <v>990</v>
      </c>
      <c r="L110" s="665">
        <v>1</v>
      </c>
      <c r="M110" s="665">
        <v>495</v>
      </c>
      <c r="N110" s="665"/>
      <c r="O110" s="665"/>
      <c r="P110" s="678"/>
      <c r="Q110" s="666"/>
    </row>
    <row r="111" spans="1:17" ht="14.4" customHeight="1" x14ac:dyDescent="0.3">
      <c r="A111" s="661" t="s">
        <v>2183</v>
      </c>
      <c r="B111" s="662" t="s">
        <v>2184</v>
      </c>
      <c r="C111" s="662" t="s">
        <v>1924</v>
      </c>
      <c r="D111" s="662" t="s">
        <v>2271</v>
      </c>
      <c r="E111" s="662" t="s">
        <v>2272</v>
      </c>
      <c r="F111" s="665"/>
      <c r="G111" s="665"/>
      <c r="H111" s="665"/>
      <c r="I111" s="665"/>
      <c r="J111" s="665">
        <v>2</v>
      </c>
      <c r="K111" s="665">
        <v>46</v>
      </c>
      <c r="L111" s="665"/>
      <c r="M111" s="665">
        <v>23</v>
      </c>
      <c r="N111" s="665">
        <v>2</v>
      </c>
      <c r="O111" s="665">
        <v>46</v>
      </c>
      <c r="P111" s="678"/>
      <c r="Q111" s="666">
        <v>23</v>
      </c>
    </row>
    <row r="112" spans="1:17" ht="14.4" customHeight="1" x14ac:dyDescent="0.3">
      <c r="A112" s="661" t="s">
        <v>2183</v>
      </c>
      <c r="B112" s="662" t="s">
        <v>2184</v>
      </c>
      <c r="C112" s="662" t="s">
        <v>1924</v>
      </c>
      <c r="D112" s="662" t="s">
        <v>2273</v>
      </c>
      <c r="E112" s="662" t="s">
        <v>2274</v>
      </c>
      <c r="F112" s="665">
        <v>1</v>
      </c>
      <c r="G112" s="665">
        <v>649</v>
      </c>
      <c r="H112" s="665">
        <v>1</v>
      </c>
      <c r="I112" s="665">
        <v>649</v>
      </c>
      <c r="J112" s="665">
        <v>1</v>
      </c>
      <c r="K112" s="665">
        <v>650</v>
      </c>
      <c r="L112" s="665">
        <v>1.0015408320493067</v>
      </c>
      <c r="M112" s="665">
        <v>650</v>
      </c>
      <c r="N112" s="665"/>
      <c r="O112" s="665"/>
      <c r="P112" s="678"/>
      <c r="Q112" s="666"/>
    </row>
    <row r="113" spans="1:17" ht="14.4" customHeight="1" x14ac:dyDescent="0.3">
      <c r="A113" s="661" t="s">
        <v>2183</v>
      </c>
      <c r="B113" s="662" t="s">
        <v>2184</v>
      </c>
      <c r="C113" s="662" t="s">
        <v>1924</v>
      </c>
      <c r="D113" s="662" t="s">
        <v>2275</v>
      </c>
      <c r="E113" s="662" t="s">
        <v>2276</v>
      </c>
      <c r="F113" s="665"/>
      <c r="G113" s="665"/>
      <c r="H113" s="665"/>
      <c r="I113" s="665"/>
      <c r="J113" s="665"/>
      <c r="K113" s="665"/>
      <c r="L113" s="665"/>
      <c r="M113" s="665"/>
      <c r="N113" s="665">
        <v>227</v>
      </c>
      <c r="O113" s="665">
        <v>8399</v>
      </c>
      <c r="P113" s="678"/>
      <c r="Q113" s="666">
        <v>37</v>
      </c>
    </row>
    <row r="114" spans="1:17" ht="14.4" customHeight="1" x14ac:dyDescent="0.3">
      <c r="A114" s="661" t="s">
        <v>2277</v>
      </c>
      <c r="B114" s="662" t="s">
        <v>2278</v>
      </c>
      <c r="C114" s="662" t="s">
        <v>1924</v>
      </c>
      <c r="D114" s="662" t="s">
        <v>2279</v>
      </c>
      <c r="E114" s="662" t="s">
        <v>2280</v>
      </c>
      <c r="F114" s="665">
        <v>1</v>
      </c>
      <c r="G114" s="665">
        <v>173</v>
      </c>
      <c r="H114" s="665">
        <v>1</v>
      </c>
      <c r="I114" s="665">
        <v>173</v>
      </c>
      <c r="J114" s="665"/>
      <c r="K114" s="665"/>
      <c r="L114" s="665"/>
      <c r="M114" s="665"/>
      <c r="N114" s="665"/>
      <c r="O114" s="665"/>
      <c r="P114" s="678"/>
      <c r="Q114" s="666"/>
    </row>
    <row r="115" spans="1:17" ht="14.4" customHeight="1" x14ac:dyDescent="0.3">
      <c r="A115" s="661" t="s">
        <v>2281</v>
      </c>
      <c r="B115" s="662" t="s">
        <v>2282</v>
      </c>
      <c r="C115" s="662" t="s">
        <v>1924</v>
      </c>
      <c r="D115" s="662" t="s">
        <v>2283</v>
      </c>
      <c r="E115" s="662" t="s">
        <v>2284</v>
      </c>
      <c r="F115" s="665"/>
      <c r="G115" s="665"/>
      <c r="H115" s="665"/>
      <c r="I115" s="665"/>
      <c r="J115" s="665"/>
      <c r="K115" s="665"/>
      <c r="L115" s="665"/>
      <c r="M115" s="665"/>
      <c r="N115" s="665">
        <v>4</v>
      </c>
      <c r="O115" s="665">
        <v>1396</v>
      </c>
      <c r="P115" s="678"/>
      <c r="Q115" s="666">
        <v>349</v>
      </c>
    </row>
    <row r="116" spans="1:17" ht="14.4" customHeight="1" x14ac:dyDescent="0.3">
      <c r="A116" s="661" t="s">
        <v>2281</v>
      </c>
      <c r="B116" s="662" t="s">
        <v>2282</v>
      </c>
      <c r="C116" s="662" t="s">
        <v>1924</v>
      </c>
      <c r="D116" s="662" t="s">
        <v>2285</v>
      </c>
      <c r="E116" s="662" t="s">
        <v>2286</v>
      </c>
      <c r="F116" s="665"/>
      <c r="G116" s="665"/>
      <c r="H116" s="665"/>
      <c r="I116" s="665"/>
      <c r="J116" s="665"/>
      <c r="K116" s="665"/>
      <c r="L116" s="665"/>
      <c r="M116" s="665"/>
      <c r="N116" s="665">
        <v>2</v>
      </c>
      <c r="O116" s="665">
        <v>98</v>
      </c>
      <c r="P116" s="678"/>
      <c r="Q116" s="666">
        <v>49</v>
      </c>
    </row>
    <row r="117" spans="1:17" ht="14.4" customHeight="1" x14ac:dyDescent="0.3">
      <c r="A117" s="661" t="s">
        <v>2281</v>
      </c>
      <c r="B117" s="662" t="s">
        <v>2282</v>
      </c>
      <c r="C117" s="662" t="s">
        <v>1924</v>
      </c>
      <c r="D117" s="662" t="s">
        <v>2287</v>
      </c>
      <c r="E117" s="662" t="s">
        <v>2288</v>
      </c>
      <c r="F117" s="665"/>
      <c r="G117" s="665"/>
      <c r="H117" s="665"/>
      <c r="I117" s="665"/>
      <c r="J117" s="665"/>
      <c r="K117" s="665"/>
      <c r="L117" s="665"/>
      <c r="M117" s="665"/>
      <c r="N117" s="665">
        <v>1</v>
      </c>
      <c r="O117" s="665">
        <v>264</v>
      </c>
      <c r="P117" s="678"/>
      <c r="Q117" s="666">
        <v>264</v>
      </c>
    </row>
    <row r="118" spans="1:17" ht="14.4" customHeight="1" x14ac:dyDescent="0.3">
      <c r="A118" s="661" t="s">
        <v>2281</v>
      </c>
      <c r="B118" s="662" t="s">
        <v>2282</v>
      </c>
      <c r="C118" s="662" t="s">
        <v>1924</v>
      </c>
      <c r="D118" s="662" t="s">
        <v>2289</v>
      </c>
      <c r="E118" s="662" t="s">
        <v>2290</v>
      </c>
      <c r="F118" s="665"/>
      <c r="G118" s="665"/>
      <c r="H118" s="665"/>
      <c r="I118" s="665"/>
      <c r="J118" s="665"/>
      <c r="K118" s="665"/>
      <c r="L118" s="665"/>
      <c r="M118" s="665"/>
      <c r="N118" s="665">
        <v>1</v>
      </c>
      <c r="O118" s="665">
        <v>495</v>
      </c>
      <c r="P118" s="678"/>
      <c r="Q118" s="666">
        <v>495</v>
      </c>
    </row>
    <row r="119" spans="1:17" ht="14.4" customHeight="1" x14ac:dyDescent="0.3">
      <c r="A119" s="661" t="s">
        <v>2281</v>
      </c>
      <c r="B119" s="662" t="s">
        <v>2282</v>
      </c>
      <c r="C119" s="662" t="s">
        <v>1924</v>
      </c>
      <c r="D119" s="662" t="s">
        <v>2291</v>
      </c>
      <c r="E119" s="662" t="s">
        <v>2292</v>
      </c>
      <c r="F119" s="665"/>
      <c r="G119" s="665"/>
      <c r="H119" s="665"/>
      <c r="I119" s="665"/>
      <c r="J119" s="665"/>
      <c r="K119" s="665"/>
      <c r="L119" s="665"/>
      <c r="M119" s="665"/>
      <c r="N119" s="665">
        <v>12</v>
      </c>
      <c r="O119" s="665">
        <v>1020</v>
      </c>
      <c r="P119" s="678"/>
      <c r="Q119" s="666">
        <v>85</v>
      </c>
    </row>
    <row r="120" spans="1:17" ht="14.4" customHeight="1" x14ac:dyDescent="0.3">
      <c r="A120" s="661" t="s">
        <v>2281</v>
      </c>
      <c r="B120" s="662" t="s">
        <v>2282</v>
      </c>
      <c r="C120" s="662" t="s">
        <v>1924</v>
      </c>
      <c r="D120" s="662" t="s">
        <v>2293</v>
      </c>
      <c r="E120" s="662" t="s">
        <v>2294</v>
      </c>
      <c r="F120" s="665"/>
      <c r="G120" s="665"/>
      <c r="H120" s="665"/>
      <c r="I120" s="665"/>
      <c r="J120" s="665"/>
      <c r="K120" s="665"/>
      <c r="L120" s="665"/>
      <c r="M120" s="665"/>
      <c r="N120" s="665">
        <v>2</v>
      </c>
      <c r="O120" s="665">
        <v>352</v>
      </c>
      <c r="P120" s="678"/>
      <c r="Q120" s="666">
        <v>176</v>
      </c>
    </row>
    <row r="121" spans="1:17" ht="14.4" customHeight="1" x14ac:dyDescent="0.3">
      <c r="A121" s="661" t="s">
        <v>2281</v>
      </c>
      <c r="B121" s="662" t="s">
        <v>2282</v>
      </c>
      <c r="C121" s="662" t="s">
        <v>1924</v>
      </c>
      <c r="D121" s="662" t="s">
        <v>2295</v>
      </c>
      <c r="E121" s="662" t="s">
        <v>2296</v>
      </c>
      <c r="F121" s="665"/>
      <c r="G121" s="665"/>
      <c r="H121" s="665"/>
      <c r="I121" s="665"/>
      <c r="J121" s="665"/>
      <c r="K121" s="665"/>
      <c r="L121" s="665"/>
      <c r="M121" s="665"/>
      <c r="N121" s="665">
        <v>2</v>
      </c>
      <c r="O121" s="665">
        <v>526</v>
      </c>
      <c r="P121" s="678"/>
      <c r="Q121" s="666">
        <v>263</v>
      </c>
    </row>
    <row r="122" spans="1:17" ht="14.4" customHeight="1" x14ac:dyDescent="0.3">
      <c r="A122" s="661" t="s">
        <v>2281</v>
      </c>
      <c r="B122" s="662" t="s">
        <v>2282</v>
      </c>
      <c r="C122" s="662" t="s">
        <v>1924</v>
      </c>
      <c r="D122" s="662" t="s">
        <v>2297</v>
      </c>
      <c r="E122" s="662" t="s">
        <v>2298</v>
      </c>
      <c r="F122" s="665"/>
      <c r="G122" s="665"/>
      <c r="H122" s="665"/>
      <c r="I122" s="665"/>
      <c r="J122" s="665"/>
      <c r="K122" s="665"/>
      <c r="L122" s="665"/>
      <c r="M122" s="665"/>
      <c r="N122" s="665">
        <v>1</v>
      </c>
      <c r="O122" s="665">
        <v>107</v>
      </c>
      <c r="P122" s="678"/>
      <c r="Q122" s="666">
        <v>107</v>
      </c>
    </row>
    <row r="123" spans="1:17" ht="14.4" customHeight="1" x14ac:dyDescent="0.3">
      <c r="A123" s="661" t="s">
        <v>2299</v>
      </c>
      <c r="B123" s="662" t="s">
        <v>2300</v>
      </c>
      <c r="C123" s="662" t="s">
        <v>1924</v>
      </c>
      <c r="D123" s="662" t="s">
        <v>2301</v>
      </c>
      <c r="E123" s="662" t="s">
        <v>2302</v>
      </c>
      <c r="F123" s="665"/>
      <c r="G123" s="665"/>
      <c r="H123" s="665"/>
      <c r="I123" s="665"/>
      <c r="J123" s="665">
        <v>3</v>
      </c>
      <c r="K123" s="665">
        <v>120</v>
      </c>
      <c r="L123" s="665"/>
      <c r="M123" s="665">
        <v>40</v>
      </c>
      <c r="N123" s="665"/>
      <c r="O123" s="665"/>
      <c r="P123" s="678"/>
      <c r="Q123" s="666"/>
    </row>
    <row r="124" spans="1:17" ht="14.4" customHeight="1" x14ac:dyDescent="0.3">
      <c r="A124" s="661" t="s">
        <v>2299</v>
      </c>
      <c r="B124" s="662" t="s">
        <v>2300</v>
      </c>
      <c r="C124" s="662" t="s">
        <v>1924</v>
      </c>
      <c r="D124" s="662" t="s">
        <v>2303</v>
      </c>
      <c r="E124" s="662" t="s">
        <v>2304</v>
      </c>
      <c r="F124" s="665"/>
      <c r="G124" s="665"/>
      <c r="H124" s="665"/>
      <c r="I124" s="665"/>
      <c r="J124" s="665"/>
      <c r="K124" s="665"/>
      <c r="L124" s="665"/>
      <c r="M124" s="665"/>
      <c r="N124" s="665">
        <v>4</v>
      </c>
      <c r="O124" s="665">
        <v>468</v>
      </c>
      <c r="P124" s="678"/>
      <c r="Q124" s="666">
        <v>117</v>
      </c>
    </row>
    <row r="125" spans="1:17" ht="14.4" customHeight="1" x14ac:dyDescent="0.3">
      <c r="A125" s="661" t="s">
        <v>2299</v>
      </c>
      <c r="B125" s="662" t="s">
        <v>2300</v>
      </c>
      <c r="C125" s="662" t="s">
        <v>1924</v>
      </c>
      <c r="D125" s="662" t="s">
        <v>2305</v>
      </c>
      <c r="E125" s="662" t="s">
        <v>2306</v>
      </c>
      <c r="F125" s="665">
        <v>3</v>
      </c>
      <c r="G125" s="665">
        <v>1461</v>
      </c>
      <c r="H125" s="665">
        <v>1</v>
      </c>
      <c r="I125" s="665">
        <v>487</v>
      </c>
      <c r="J125" s="665"/>
      <c r="K125" s="665"/>
      <c r="L125" s="665"/>
      <c r="M125" s="665"/>
      <c r="N125" s="665"/>
      <c r="O125" s="665"/>
      <c r="P125" s="678"/>
      <c r="Q125" s="666"/>
    </row>
    <row r="126" spans="1:17" ht="14.4" customHeight="1" x14ac:dyDescent="0.3">
      <c r="A126" s="661" t="s">
        <v>2307</v>
      </c>
      <c r="B126" s="662" t="s">
        <v>2308</v>
      </c>
      <c r="C126" s="662" t="s">
        <v>1924</v>
      </c>
      <c r="D126" s="662" t="s">
        <v>2309</v>
      </c>
      <c r="E126" s="662" t="s">
        <v>2310</v>
      </c>
      <c r="F126" s="665">
        <v>1</v>
      </c>
      <c r="G126" s="665">
        <v>172</v>
      </c>
      <c r="H126" s="665">
        <v>1</v>
      </c>
      <c r="I126" s="665">
        <v>172</v>
      </c>
      <c r="J126" s="665"/>
      <c r="K126" s="665"/>
      <c r="L126" s="665"/>
      <c r="M126" s="665"/>
      <c r="N126" s="665"/>
      <c r="O126" s="665"/>
      <c r="P126" s="678"/>
      <c r="Q126" s="666"/>
    </row>
    <row r="127" spans="1:17" ht="14.4" customHeight="1" x14ac:dyDescent="0.3">
      <c r="A127" s="661" t="s">
        <v>2307</v>
      </c>
      <c r="B127" s="662" t="s">
        <v>2308</v>
      </c>
      <c r="C127" s="662" t="s">
        <v>1924</v>
      </c>
      <c r="D127" s="662" t="s">
        <v>2311</v>
      </c>
      <c r="E127" s="662" t="s">
        <v>2312</v>
      </c>
      <c r="F127" s="665">
        <v>1</v>
      </c>
      <c r="G127" s="665">
        <v>349</v>
      </c>
      <c r="H127" s="665">
        <v>1</v>
      </c>
      <c r="I127" s="665">
        <v>349</v>
      </c>
      <c r="J127" s="665"/>
      <c r="K127" s="665"/>
      <c r="L127" s="665"/>
      <c r="M127" s="665"/>
      <c r="N127" s="665"/>
      <c r="O127" s="665"/>
      <c r="P127" s="678"/>
      <c r="Q127" s="666"/>
    </row>
    <row r="128" spans="1:17" ht="14.4" customHeight="1" x14ac:dyDescent="0.3">
      <c r="A128" s="661" t="s">
        <v>2307</v>
      </c>
      <c r="B128" s="662" t="s">
        <v>2308</v>
      </c>
      <c r="C128" s="662" t="s">
        <v>1924</v>
      </c>
      <c r="D128" s="662" t="s">
        <v>1312</v>
      </c>
      <c r="E128" s="662" t="s">
        <v>2313</v>
      </c>
      <c r="F128" s="665">
        <v>1</v>
      </c>
      <c r="G128" s="665">
        <v>545</v>
      </c>
      <c r="H128" s="665">
        <v>1</v>
      </c>
      <c r="I128" s="665">
        <v>545</v>
      </c>
      <c r="J128" s="665"/>
      <c r="K128" s="665"/>
      <c r="L128" s="665"/>
      <c r="M128" s="665"/>
      <c r="N128" s="665"/>
      <c r="O128" s="665"/>
      <c r="P128" s="678"/>
      <c r="Q128" s="666"/>
    </row>
    <row r="129" spans="1:17" ht="14.4" customHeight="1" x14ac:dyDescent="0.3">
      <c r="A129" s="661" t="s">
        <v>2307</v>
      </c>
      <c r="B129" s="662" t="s">
        <v>2308</v>
      </c>
      <c r="C129" s="662" t="s">
        <v>1924</v>
      </c>
      <c r="D129" s="662" t="s">
        <v>2314</v>
      </c>
      <c r="E129" s="662" t="s">
        <v>2315</v>
      </c>
      <c r="F129" s="665">
        <v>1</v>
      </c>
      <c r="G129" s="665">
        <v>344</v>
      </c>
      <c r="H129" s="665">
        <v>1</v>
      </c>
      <c r="I129" s="665">
        <v>344</v>
      </c>
      <c r="J129" s="665"/>
      <c r="K129" s="665"/>
      <c r="L129" s="665"/>
      <c r="M129" s="665"/>
      <c r="N129" s="665"/>
      <c r="O129" s="665"/>
      <c r="P129" s="678"/>
      <c r="Q129" s="666"/>
    </row>
    <row r="130" spans="1:17" ht="14.4" customHeight="1" x14ac:dyDescent="0.3">
      <c r="A130" s="661" t="s">
        <v>2307</v>
      </c>
      <c r="B130" s="662" t="s">
        <v>2308</v>
      </c>
      <c r="C130" s="662" t="s">
        <v>1924</v>
      </c>
      <c r="D130" s="662" t="s">
        <v>2316</v>
      </c>
      <c r="E130" s="662" t="s">
        <v>2317</v>
      </c>
      <c r="F130" s="665">
        <v>1</v>
      </c>
      <c r="G130" s="665">
        <v>110</v>
      </c>
      <c r="H130" s="665">
        <v>1</v>
      </c>
      <c r="I130" s="665">
        <v>110</v>
      </c>
      <c r="J130" s="665"/>
      <c r="K130" s="665"/>
      <c r="L130" s="665"/>
      <c r="M130" s="665"/>
      <c r="N130" s="665"/>
      <c r="O130" s="665"/>
      <c r="P130" s="678"/>
      <c r="Q130" s="666"/>
    </row>
    <row r="131" spans="1:17" ht="14.4" customHeight="1" x14ac:dyDescent="0.3">
      <c r="A131" s="661" t="s">
        <v>2307</v>
      </c>
      <c r="B131" s="662" t="s">
        <v>2308</v>
      </c>
      <c r="C131" s="662" t="s">
        <v>1924</v>
      </c>
      <c r="D131" s="662" t="s">
        <v>2318</v>
      </c>
      <c r="E131" s="662" t="s">
        <v>2319</v>
      </c>
      <c r="F131" s="665">
        <v>1</v>
      </c>
      <c r="G131" s="665">
        <v>204</v>
      </c>
      <c r="H131" s="665">
        <v>1</v>
      </c>
      <c r="I131" s="665">
        <v>204</v>
      </c>
      <c r="J131" s="665"/>
      <c r="K131" s="665"/>
      <c r="L131" s="665"/>
      <c r="M131" s="665"/>
      <c r="N131" s="665"/>
      <c r="O131" s="665"/>
      <c r="P131" s="678"/>
      <c r="Q131" s="666"/>
    </row>
    <row r="132" spans="1:17" ht="14.4" customHeight="1" x14ac:dyDescent="0.3">
      <c r="A132" s="661" t="s">
        <v>2307</v>
      </c>
      <c r="B132" s="662" t="s">
        <v>2308</v>
      </c>
      <c r="C132" s="662" t="s">
        <v>1924</v>
      </c>
      <c r="D132" s="662" t="s">
        <v>2320</v>
      </c>
      <c r="E132" s="662" t="s">
        <v>2321</v>
      </c>
      <c r="F132" s="665">
        <v>1</v>
      </c>
      <c r="G132" s="665">
        <v>38</v>
      </c>
      <c r="H132" s="665">
        <v>1</v>
      </c>
      <c r="I132" s="665">
        <v>38</v>
      </c>
      <c r="J132" s="665"/>
      <c r="K132" s="665"/>
      <c r="L132" s="665"/>
      <c r="M132" s="665"/>
      <c r="N132" s="665"/>
      <c r="O132" s="665"/>
      <c r="P132" s="678"/>
      <c r="Q132" s="666"/>
    </row>
    <row r="133" spans="1:17" ht="14.4" customHeight="1" x14ac:dyDescent="0.3">
      <c r="A133" s="661" t="s">
        <v>2307</v>
      </c>
      <c r="B133" s="662" t="s">
        <v>2308</v>
      </c>
      <c r="C133" s="662" t="s">
        <v>1924</v>
      </c>
      <c r="D133" s="662" t="s">
        <v>2322</v>
      </c>
      <c r="E133" s="662" t="s">
        <v>2323</v>
      </c>
      <c r="F133" s="665">
        <v>1</v>
      </c>
      <c r="G133" s="665">
        <v>473</v>
      </c>
      <c r="H133" s="665">
        <v>1</v>
      </c>
      <c r="I133" s="665">
        <v>473</v>
      </c>
      <c r="J133" s="665"/>
      <c r="K133" s="665"/>
      <c r="L133" s="665"/>
      <c r="M133" s="665"/>
      <c r="N133" s="665"/>
      <c r="O133" s="665"/>
      <c r="P133" s="678"/>
      <c r="Q133" s="666"/>
    </row>
    <row r="134" spans="1:17" ht="14.4" customHeight="1" thickBot="1" x14ac:dyDescent="0.35">
      <c r="A134" s="667" t="s">
        <v>2307</v>
      </c>
      <c r="B134" s="668" t="s">
        <v>2308</v>
      </c>
      <c r="C134" s="668" t="s">
        <v>1924</v>
      </c>
      <c r="D134" s="668" t="s">
        <v>2324</v>
      </c>
      <c r="E134" s="668" t="s">
        <v>2325</v>
      </c>
      <c r="F134" s="671">
        <v>1</v>
      </c>
      <c r="G134" s="671">
        <v>166</v>
      </c>
      <c r="H134" s="671">
        <v>1</v>
      </c>
      <c r="I134" s="671">
        <v>166</v>
      </c>
      <c r="J134" s="671"/>
      <c r="K134" s="671"/>
      <c r="L134" s="671"/>
      <c r="M134" s="671"/>
      <c r="N134" s="671"/>
      <c r="O134" s="671"/>
      <c r="P134" s="679"/>
      <c r="Q134" s="67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8" t="s">
        <v>181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</row>
    <row r="2" spans="1:14" ht="14.4" customHeight="1" thickBot="1" x14ac:dyDescent="0.35">
      <c r="A2" s="382" t="s">
        <v>313</v>
      </c>
      <c r="B2" s="193"/>
      <c r="C2" s="193"/>
      <c r="D2" s="193"/>
      <c r="E2" s="193"/>
      <c r="F2" s="193"/>
      <c r="G2" s="450"/>
      <c r="H2" s="450"/>
      <c r="I2" s="450"/>
      <c r="J2" s="193"/>
      <c r="K2" s="450"/>
      <c r="L2" s="450"/>
      <c r="M2" s="45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2025</v>
      </c>
      <c r="D3" s="197">
        <f>SUBTOTAL(9,D6:D1048576)</f>
        <v>1798</v>
      </c>
      <c r="E3" s="197">
        <f>SUBTOTAL(9,E6:E1048576)</f>
        <v>1838</v>
      </c>
      <c r="F3" s="198">
        <f>IF(OR(E3=0,C3=0),"",E3/C3)</f>
        <v>0.90765432098765431</v>
      </c>
      <c r="G3" s="451">
        <f>SUBTOTAL(9,G6:G1048576)</f>
        <v>1833.2352000000005</v>
      </c>
      <c r="H3" s="452">
        <f>SUBTOTAL(9,H6:H1048576)</f>
        <v>1624.5603000000008</v>
      </c>
      <c r="I3" s="452">
        <f>SUBTOTAL(9,I6:I1048576)</f>
        <v>1666.0238999999997</v>
      </c>
      <c r="J3" s="198">
        <f>IF(OR(I3=0,G3=0),"",I3/G3)</f>
        <v>0.90878895408510552</v>
      </c>
      <c r="K3" s="451">
        <f>SUBTOTAL(9,K6:K1048576)</f>
        <v>81</v>
      </c>
      <c r="L3" s="452">
        <f>SUBTOTAL(9,L6:L1048576)</f>
        <v>71.92</v>
      </c>
      <c r="M3" s="452">
        <f>SUBTOTAL(9,M6:M1048576)</f>
        <v>73.52</v>
      </c>
      <c r="N3" s="199">
        <f>IF(OR(M3=0,E3=0),"",M3/E3)</f>
        <v>0.04</v>
      </c>
    </row>
    <row r="4" spans="1:14" ht="14.4" customHeight="1" x14ac:dyDescent="0.3">
      <c r="A4" s="610" t="s">
        <v>90</v>
      </c>
      <c r="B4" s="611" t="s">
        <v>11</v>
      </c>
      <c r="C4" s="612" t="s">
        <v>91</v>
      </c>
      <c r="D4" s="612"/>
      <c r="E4" s="612"/>
      <c r="F4" s="613"/>
      <c r="G4" s="614" t="s">
        <v>14</v>
      </c>
      <c r="H4" s="612"/>
      <c r="I4" s="612"/>
      <c r="J4" s="613"/>
      <c r="K4" s="614" t="s">
        <v>92</v>
      </c>
      <c r="L4" s="612"/>
      <c r="M4" s="612"/>
      <c r="N4" s="615"/>
    </row>
    <row r="5" spans="1:14" ht="14.4" customHeight="1" thickBot="1" x14ac:dyDescent="0.35">
      <c r="A5" s="907"/>
      <c r="B5" s="908"/>
      <c r="C5" s="911">
        <v>2014</v>
      </c>
      <c r="D5" s="911">
        <v>2015</v>
      </c>
      <c r="E5" s="911">
        <v>2016</v>
      </c>
      <c r="F5" s="912" t="s">
        <v>2</v>
      </c>
      <c r="G5" s="916">
        <v>2014</v>
      </c>
      <c r="H5" s="911">
        <v>2015</v>
      </c>
      <c r="I5" s="911">
        <v>2016</v>
      </c>
      <c r="J5" s="912" t="s">
        <v>2</v>
      </c>
      <c r="K5" s="916">
        <v>2014</v>
      </c>
      <c r="L5" s="911">
        <v>2015</v>
      </c>
      <c r="M5" s="911">
        <v>2016</v>
      </c>
      <c r="N5" s="917" t="s">
        <v>93</v>
      </c>
    </row>
    <row r="6" spans="1:14" ht="14.4" customHeight="1" thickBot="1" x14ac:dyDescent="0.35">
      <c r="A6" s="909" t="s">
        <v>2093</v>
      </c>
      <c r="B6" s="910" t="s">
        <v>2327</v>
      </c>
      <c r="C6" s="913">
        <v>2025</v>
      </c>
      <c r="D6" s="914">
        <v>1798</v>
      </c>
      <c r="E6" s="914">
        <v>1838</v>
      </c>
      <c r="F6" s="915">
        <v>0.90765432098765431</v>
      </c>
      <c r="G6" s="913">
        <v>1833.2352000000005</v>
      </c>
      <c r="H6" s="914">
        <v>1624.5603000000008</v>
      </c>
      <c r="I6" s="914">
        <v>1666.0238999999997</v>
      </c>
      <c r="J6" s="915">
        <v>0.90878895408510552</v>
      </c>
      <c r="K6" s="913">
        <v>81</v>
      </c>
      <c r="L6" s="914">
        <v>71.92</v>
      </c>
      <c r="M6" s="914">
        <v>73.52</v>
      </c>
      <c r="N6" s="918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2" t="s">
        <v>313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1.0793803024585964</v>
      </c>
      <c r="C4" s="330">
        <f t="shared" ref="C4:M4" si="0">(C10+C8)/C6</f>
        <v>1.1623755301034049</v>
      </c>
      <c r="D4" s="330">
        <f t="shared" si="0"/>
        <v>1.1796637857579393</v>
      </c>
      <c r="E4" s="330">
        <f t="shared" si="0"/>
        <v>1.1850134913074348</v>
      </c>
      <c r="F4" s="330">
        <f t="shared" si="0"/>
        <v>1.1921391346664436</v>
      </c>
      <c r="G4" s="330">
        <f t="shared" si="0"/>
        <v>1.1879774880786418</v>
      </c>
      <c r="H4" s="330">
        <f t="shared" si="0"/>
        <v>1.1278018276822046</v>
      </c>
      <c r="I4" s="330">
        <f t="shared" si="0"/>
        <v>1.1192222632897262</v>
      </c>
      <c r="J4" s="330">
        <f t="shared" si="0"/>
        <v>1.1046494604469963</v>
      </c>
      <c r="K4" s="330">
        <f t="shared" si="0"/>
        <v>1.0957652658322938</v>
      </c>
      <c r="L4" s="330">
        <f t="shared" si="0"/>
        <v>1.0842572321873842</v>
      </c>
      <c r="M4" s="330">
        <f t="shared" si="0"/>
        <v>1.0499378758333253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5986.2996899999998</v>
      </c>
      <c r="C5" s="330">
        <f>IF(ISERROR(VLOOKUP($A5,'Man Tab'!$A:$Q,COLUMN()+2,0)),0,VLOOKUP($A5,'Man Tab'!$A:$Q,COLUMN()+2,0))</f>
        <v>6025.3898099999997</v>
      </c>
      <c r="D5" s="330">
        <f>IF(ISERROR(VLOOKUP($A5,'Man Tab'!$A:$Q,COLUMN()+2,0)),0,VLOOKUP($A5,'Man Tab'!$A:$Q,COLUMN()+2,0))</f>
        <v>6501.3810999999996</v>
      </c>
      <c r="E5" s="330">
        <f>IF(ISERROR(VLOOKUP($A5,'Man Tab'!$A:$Q,COLUMN()+2,0)),0,VLOOKUP($A5,'Man Tab'!$A:$Q,COLUMN()+2,0))</f>
        <v>7091.7272800000001</v>
      </c>
      <c r="F5" s="330">
        <f>IF(ISERROR(VLOOKUP($A5,'Man Tab'!$A:$Q,COLUMN()+2,0)),0,VLOOKUP($A5,'Man Tab'!$A:$Q,COLUMN()+2,0))</f>
        <v>6182.0868200000004</v>
      </c>
      <c r="G5" s="330">
        <f>IF(ISERROR(VLOOKUP($A5,'Man Tab'!$A:$Q,COLUMN()+2,0)),0,VLOOKUP($A5,'Man Tab'!$A:$Q,COLUMN()+2,0))</f>
        <v>6218.55368000001</v>
      </c>
      <c r="H5" s="330">
        <f>IF(ISERROR(VLOOKUP($A5,'Man Tab'!$A:$Q,COLUMN()+2,0)),0,VLOOKUP($A5,'Man Tab'!$A:$Q,COLUMN()+2,0))</f>
        <v>6277.4888099999998</v>
      </c>
      <c r="I5" s="330">
        <f>IF(ISERROR(VLOOKUP($A5,'Man Tab'!$A:$Q,COLUMN()+2,0)),0,VLOOKUP($A5,'Man Tab'!$A:$Q,COLUMN()+2,0))</f>
        <v>5925.73531</v>
      </c>
      <c r="J5" s="330">
        <f>IF(ISERROR(VLOOKUP($A5,'Man Tab'!$A:$Q,COLUMN()+2,0)),0,VLOOKUP($A5,'Man Tab'!$A:$Q,COLUMN()+2,0))</f>
        <v>6725.0210999999999</v>
      </c>
      <c r="K5" s="330">
        <f>IF(ISERROR(VLOOKUP($A5,'Man Tab'!$A:$Q,COLUMN()+2,0)),0,VLOOKUP($A5,'Man Tab'!$A:$Q,COLUMN()+2,0))</f>
        <v>6241.0519100000001</v>
      </c>
      <c r="L5" s="330">
        <f>IF(ISERROR(VLOOKUP($A5,'Man Tab'!$A:$Q,COLUMN()+2,0)),0,VLOOKUP($A5,'Man Tab'!$A:$Q,COLUMN()+2,0))</f>
        <v>7176.41697999999</v>
      </c>
      <c r="M5" s="330">
        <f>IF(ISERROR(VLOOKUP($A5,'Man Tab'!$A:$Q,COLUMN()+2,0)),0,VLOOKUP($A5,'Man Tab'!$A:$Q,COLUMN()+2,0))</f>
        <v>7253.8884800000296</v>
      </c>
    </row>
    <row r="6" spans="1:13" ht="14.4" customHeight="1" x14ac:dyDescent="0.3">
      <c r="A6" s="331" t="s">
        <v>98</v>
      </c>
      <c r="B6" s="332">
        <f>B5</f>
        <v>5986.2996899999998</v>
      </c>
      <c r="C6" s="332">
        <f t="shared" ref="C6:M6" si="1">C5+B6</f>
        <v>12011.6895</v>
      </c>
      <c r="D6" s="332">
        <f t="shared" si="1"/>
        <v>18513.070599999999</v>
      </c>
      <c r="E6" s="332">
        <f t="shared" si="1"/>
        <v>25604.797879999998</v>
      </c>
      <c r="F6" s="332">
        <f t="shared" si="1"/>
        <v>31786.884699999999</v>
      </c>
      <c r="G6" s="332">
        <f t="shared" si="1"/>
        <v>38005.438380000007</v>
      </c>
      <c r="H6" s="332">
        <f t="shared" si="1"/>
        <v>44282.927190000009</v>
      </c>
      <c r="I6" s="332">
        <f t="shared" si="1"/>
        <v>50208.662500000006</v>
      </c>
      <c r="J6" s="332">
        <f t="shared" si="1"/>
        <v>56933.683600000004</v>
      </c>
      <c r="K6" s="332">
        <f t="shared" si="1"/>
        <v>63174.735510000006</v>
      </c>
      <c r="L6" s="332">
        <f t="shared" si="1"/>
        <v>70351.152489999993</v>
      </c>
      <c r="M6" s="332">
        <f t="shared" si="1"/>
        <v>77605.040970000016</v>
      </c>
    </row>
    <row r="7" spans="1:13" ht="14.4" customHeight="1" x14ac:dyDescent="0.3">
      <c r="A7" s="331" t="s">
        <v>126</v>
      </c>
      <c r="B7" s="331">
        <v>16.623999999999999</v>
      </c>
      <c r="C7" s="331">
        <v>34.643000000000001</v>
      </c>
      <c r="D7" s="331">
        <v>62.756</v>
      </c>
      <c r="E7" s="331">
        <v>102.28400000000001</v>
      </c>
      <c r="F7" s="331">
        <v>119.697</v>
      </c>
      <c r="G7" s="331">
        <v>138.35400000000001</v>
      </c>
      <c r="H7" s="331">
        <v>144.94</v>
      </c>
      <c r="I7" s="331">
        <v>157.56700000000001</v>
      </c>
      <c r="J7" s="331">
        <v>176.02</v>
      </c>
      <c r="K7" s="331">
        <v>190.934</v>
      </c>
      <c r="L7" s="331">
        <v>210.953</v>
      </c>
      <c r="M7" s="331">
        <v>226.58</v>
      </c>
    </row>
    <row r="8" spans="1:13" ht="14.4" customHeight="1" x14ac:dyDescent="0.3">
      <c r="A8" s="331" t="s">
        <v>99</v>
      </c>
      <c r="B8" s="332">
        <f>B7*30</f>
        <v>498.71999999999997</v>
      </c>
      <c r="C8" s="332">
        <f t="shared" ref="C8:M8" si="2">C7*30</f>
        <v>1039.29</v>
      </c>
      <c r="D8" s="332">
        <f t="shared" si="2"/>
        <v>1882.68</v>
      </c>
      <c r="E8" s="332">
        <f t="shared" si="2"/>
        <v>3068.52</v>
      </c>
      <c r="F8" s="332">
        <f t="shared" si="2"/>
        <v>3590.91</v>
      </c>
      <c r="G8" s="332">
        <f t="shared" si="2"/>
        <v>4150.6200000000008</v>
      </c>
      <c r="H8" s="332">
        <f t="shared" si="2"/>
        <v>4348.2</v>
      </c>
      <c r="I8" s="332">
        <f t="shared" si="2"/>
        <v>4727.01</v>
      </c>
      <c r="J8" s="332">
        <f t="shared" si="2"/>
        <v>5280.6</v>
      </c>
      <c r="K8" s="332">
        <f t="shared" si="2"/>
        <v>5728.0199999999995</v>
      </c>
      <c r="L8" s="332">
        <f t="shared" si="2"/>
        <v>6328.59</v>
      </c>
      <c r="M8" s="332">
        <f t="shared" si="2"/>
        <v>6797.4000000000005</v>
      </c>
    </row>
    <row r="9" spans="1:13" ht="14.4" customHeight="1" x14ac:dyDescent="0.3">
      <c r="A9" s="331" t="s">
        <v>127</v>
      </c>
      <c r="B9" s="331">
        <v>5962773.9700000007</v>
      </c>
      <c r="C9" s="331">
        <v>6960029.9800000004</v>
      </c>
      <c r="D9" s="331">
        <v>7033715</v>
      </c>
      <c r="E9" s="331">
        <v>7316991.9800000004</v>
      </c>
      <c r="F9" s="331">
        <v>7029968.290000001</v>
      </c>
      <c r="G9" s="331">
        <v>6695506</v>
      </c>
      <c r="H9" s="331">
        <v>4595181</v>
      </c>
      <c r="I9" s="331">
        <v>5873476.6600000001</v>
      </c>
      <c r="J9" s="331">
        <v>6143519.9900000002</v>
      </c>
      <c r="K9" s="331">
        <v>5885497.9800000004</v>
      </c>
      <c r="L9" s="331">
        <v>6453495.0299999993</v>
      </c>
      <c r="M9" s="331">
        <v>4732915.99</v>
      </c>
    </row>
    <row r="10" spans="1:13" ht="14.4" customHeight="1" x14ac:dyDescent="0.3">
      <c r="A10" s="331" t="s">
        <v>100</v>
      </c>
      <c r="B10" s="332">
        <f>B9/1000</f>
        <v>5962.7739700000011</v>
      </c>
      <c r="C10" s="332">
        <f t="shared" ref="C10:M10" si="3">C9/1000+B10</f>
        <v>12922.803950000001</v>
      </c>
      <c r="D10" s="332">
        <f t="shared" si="3"/>
        <v>19956.518950000001</v>
      </c>
      <c r="E10" s="332">
        <f t="shared" si="3"/>
        <v>27273.510930000004</v>
      </c>
      <c r="F10" s="332">
        <f t="shared" si="3"/>
        <v>34303.479220000008</v>
      </c>
      <c r="G10" s="332">
        <f t="shared" si="3"/>
        <v>40998.98522000001</v>
      </c>
      <c r="H10" s="332">
        <f t="shared" si="3"/>
        <v>45594.166220000006</v>
      </c>
      <c r="I10" s="332">
        <f t="shared" si="3"/>
        <v>51467.642880000007</v>
      </c>
      <c r="J10" s="332">
        <f t="shared" si="3"/>
        <v>57611.162870000007</v>
      </c>
      <c r="K10" s="332">
        <f t="shared" si="3"/>
        <v>63496.660850000007</v>
      </c>
      <c r="L10" s="332">
        <f t="shared" si="3"/>
        <v>69950.155880000006</v>
      </c>
      <c r="M10" s="332">
        <f t="shared" si="3"/>
        <v>74683.07187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12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0.91036979500913529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0.91036979500913529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87" t="s">
        <v>315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3" customFormat="1" ht="14.4" customHeight="1" thickBot="1" x14ac:dyDescent="0.3">
      <c r="A2" s="382" t="s">
        <v>313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288</v>
      </c>
      <c r="E4" s="242" t="s">
        <v>289</v>
      </c>
      <c r="F4" s="242" t="s">
        <v>290</v>
      </c>
      <c r="G4" s="242" t="s">
        <v>291</v>
      </c>
      <c r="H4" s="242" t="s">
        <v>292</v>
      </c>
      <c r="I4" s="242" t="s">
        <v>293</v>
      </c>
      <c r="J4" s="242" t="s">
        <v>294</v>
      </c>
      <c r="K4" s="242" t="s">
        <v>295</v>
      </c>
      <c r="L4" s="242" t="s">
        <v>296</v>
      </c>
      <c r="M4" s="242" t="s">
        <v>297</v>
      </c>
      <c r="N4" s="242" t="s">
        <v>298</v>
      </c>
      <c r="O4" s="242" t="s">
        <v>299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314</v>
      </c>
    </row>
    <row r="7" spans="1:17" ht="14.4" customHeight="1" x14ac:dyDescent="0.3">
      <c r="A7" s="19" t="s">
        <v>35</v>
      </c>
      <c r="B7" s="55">
        <v>32161.0504322286</v>
      </c>
      <c r="C7" s="56">
        <v>2680.0875360190498</v>
      </c>
      <c r="D7" s="56">
        <v>2136.7381700000001</v>
      </c>
      <c r="E7" s="56">
        <v>2412.2046999999998</v>
      </c>
      <c r="F7" s="56">
        <v>2774.6628599999999</v>
      </c>
      <c r="G7" s="56">
        <v>3166.0235200000002</v>
      </c>
      <c r="H7" s="56">
        <v>2441.6183700000001</v>
      </c>
      <c r="I7" s="56">
        <v>2547.4674</v>
      </c>
      <c r="J7" s="56">
        <v>2112.3689100000001</v>
      </c>
      <c r="K7" s="56">
        <v>2261.4183600000001</v>
      </c>
      <c r="L7" s="56">
        <v>3112.57539</v>
      </c>
      <c r="M7" s="56">
        <v>2582.0222100000001</v>
      </c>
      <c r="N7" s="56">
        <v>2943.4500899999998</v>
      </c>
      <c r="O7" s="56">
        <v>2664.4879600000099</v>
      </c>
      <c r="P7" s="57">
        <v>31155.037939999998</v>
      </c>
      <c r="Q7" s="189">
        <v>0.96871953873600003</v>
      </c>
    </row>
    <row r="8" spans="1:17" ht="14.4" customHeight="1" x14ac:dyDescent="0.3">
      <c r="A8" s="19" t="s">
        <v>36</v>
      </c>
      <c r="B8" s="55">
        <v>10.586447898659999</v>
      </c>
      <c r="C8" s="56">
        <v>0.88220399155499996</v>
      </c>
      <c r="D8" s="56">
        <v>2.1680000000000001</v>
      </c>
      <c r="E8" s="56">
        <v>0</v>
      </c>
      <c r="F8" s="56">
        <v>4.3360000000000003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2.4079999999999999</v>
      </c>
      <c r="M8" s="56">
        <v>2.1680000000000001</v>
      </c>
      <c r="N8" s="56">
        <v>0</v>
      </c>
      <c r="O8" s="56">
        <v>0</v>
      </c>
      <c r="P8" s="57">
        <v>11.08</v>
      </c>
      <c r="Q8" s="189">
        <v>1.046621124107</v>
      </c>
    </row>
    <row r="9" spans="1:17" ht="14.4" customHeight="1" x14ac:dyDescent="0.3">
      <c r="A9" s="19" t="s">
        <v>37</v>
      </c>
      <c r="B9" s="55">
        <v>2994.5592903472502</v>
      </c>
      <c r="C9" s="56">
        <v>249.54660752893699</v>
      </c>
      <c r="D9" s="56">
        <v>263.02337999999997</v>
      </c>
      <c r="E9" s="56">
        <v>170.00955999999999</v>
      </c>
      <c r="F9" s="56">
        <v>240.15052</v>
      </c>
      <c r="G9" s="56">
        <v>284.49477000000002</v>
      </c>
      <c r="H9" s="56">
        <v>282.94143000000003</v>
      </c>
      <c r="I9" s="56">
        <v>249.88119</v>
      </c>
      <c r="J9" s="56">
        <v>182.2336</v>
      </c>
      <c r="K9" s="56">
        <v>282.24498</v>
      </c>
      <c r="L9" s="56">
        <v>264.62711999999999</v>
      </c>
      <c r="M9" s="56">
        <v>207.70626999999999</v>
      </c>
      <c r="N9" s="56">
        <v>300.61138</v>
      </c>
      <c r="O9" s="56">
        <v>27.04655</v>
      </c>
      <c r="P9" s="57">
        <v>2754.97075</v>
      </c>
      <c r="Q9" s="189">
        <v>0.91999205321400002</v>
      </c>
    </row>
    <row r="10" spans="1:17" ht="14.4" customHeight="1" x14ac:dyDescent="0.3">
      <c r="A10" s="19" t="s">
        <v>38</v>
      </c>
      <c r="B10" s="55">
        <v>129.37131454852599</v>
      </c>
      <c r="C10" s="56">
        <v>10.780942879043</v>
      </c>
      <c r="D10" s="56">
        <v>10.68816</v>
      </c>
      <c r="E10" s="56">
        <v>12.00372</v>
      </c>
      <c r="F10" s="56">
        <v>14.315469999999999</v>
      </c>
      <c r="G10" s="56">
        <v>15.49958</v>
      </c>
      <c r="H10" s="56">
        <v>11.228719999999999</v>
      </c>
      <c r="I10" s="56">
        <v>12.392760000000001</v>
      </c>
      <c r="J10" s="56">
        <v>1.9245399999999999</v>
      </c>
      <c r="K10" s="56">
        <v>9.7653400000000001</v>
      </c>
      <c r="L10" s="56">
        <v>11.64255</v>
      </c>
      <c r="M10" s="56">
        <v>10.69783</v>
      </c>
      <c r="N10" s="56">
        <v>12.21942</v>
      </c>
      <c r="O10" s="56">
        <v>8.4756800000000005</v>
      </c>
      <c r="P10" s="57">
        <v>130.85377</v>
      </c>
      <c r="Q10" s="189">
        <v>1.011458919287</v>
      </c>
    </row>
    <row r="11" spans="1:17" ht="14.4" customHeight="1" x14ac:dyDescent="0.3">
      <c r="A11" s="19" t="s">
        <v>39</v>
      </c>
      <c r="B11" s="55">
        <v>253.891512337704</v>
      </c>
      <c r="C11" s="56">
        <v>21.157626028142001</v>
      </c>
      <c r="D11" s="56">
        <v>17.663959999999999</v>
      </c>
      <c r="E11" s="56">
        <v>10.679180000000001</v>
      </c>
      <c r="F11" s="56">
        <v>15.2455</v>
      </c>
      <c r="G11" s="56">
        <v>15.75168</v>
      </c>
      <c r="H11" s="56">
        <v>13.81978</v>
      </c>
      <c r="I11" s="56">
        <v>25.528980000000001</v>
      </c>
      <c r="J11" s="56">
        <v>7.2857799999999999</v>
      </c>
      <c r="K11" s="56">
        <v>20.3674</v>
      </c>
      <c r="L11" s="56">
        <v>20.244990000000001</v>
      </c>
      <c r="M11" s="56">
        <v>24.478300000000001</v>
      </c>
      <c r="N11" s="56">
        <v>15.285830000000001</v>
      </c>
      <c r="O11" s="56">
        <v>14.23114</v>
      </c>
      <c r="P11" s="57">
        <v>200.58251999999999</v>
      </c>
      <c r="Q11" s="189">
        <v>0.79003239672299996</v>
      </c>
    </row>
    <row r="12" spans="1:17" ht="14.4" customHeight="1" x14ac:dyDescent="0.3">
      <c r="A12" s="19" t="s">
        <v>40</v>
      </c>
      <c r="B12" s="55">
        <v>22.290174828729</v>
      </c>
      <c r="C12" s="56">
        <v>1.8575145690599999</v>
      </c>
      <c r="D12" s="56">
        <v>0</v>
      </c>
      <c r="E12" s="56">
        <v>2.6553300000000002</v>
      </c>
      <c r="F12" s="56">
        <v>0.12330000000000001</v>
      </c>
      <c r="G12" s="56">
        <v>2.9579</v>
      </c>
      <c r="H12" s="56">
        <v>0.23150000000000001</v>
      </c>
      <c r="I12" s="56">
        <v>17.712800000000001</v>
      </c>
      <c r="J12" s="56">
        <v>0</v>
      </c>
      <c r="K12" s="56">
        <v>0.10730000000000001</v>
      </c>
      <c r="L12" s="56">
        <v>0.17180000000000001</v>
      </c>
      <c r="M12" s="56">
        <v>2.6363799999999999</v>
      </c>
      <c r="N12" s="56">
        <v>0.16564999999999999</v>
      </c>
      <c r="O12" s="56">
        <v>4.7009999999999996</v>
      </c>
      <c r="P12" s="57">
        <v>31.462959999999999</v>
      </c>
      <c r="Q12" s="189">
        <v>1.411516968428</v>
      </c>
    </row>
    <row r="13" spans="1:17" ht="14.4" customHeight="1" x14ac:dyDescent="0.3">
      <c r="A13" s="19" t="s">
        <v>41</v>
      </c>
      <c r="B13" s="55">
        <v>38.37579734781</v>
      </c>
      <c r="C13" s="56">
        <v>3.1979831123169999</v>
      </c>
      <c r="D13" s="56">
        <v>9.6991399999999999</v>
      </c>
      <c r="E13" s="56">
        <v>6.2437100000000001</v>
      </c>
      <c r="F13" s="56">
        <v>3.5468700000000002</v>
      </c>
      <c r="G13" s="56">
        <v>5.4389200000000004</v>
      </c>
      <c r="H13" s="56">
        <v>5.0452000000000004</v>
      </c>
      <c r="I13" s="56">
        <v>4.7209599999999998</v>
      </c>
      <c r="J13" s="56">
        <v>5.8917700000000002</v>
      </c>
      <c r="K13" s="56">
        <v>2.2466499999999998</v>
      </c>
      <c r="L13" s="56">
        <v>5.3965899999999998</v>
      </c>
      <c r="M13" s="56">
        <v>3.3281700000000001</v>
      </c>
      <c r="N13" s="56">
        <v>3.828039999999</v>
      </c>
      <c r="O13" s="56">
        <v>3.7894199999999998</v>
      </c>
      <c r="P13" s="57">
        <v>59.175440000000002</v>
      </c>
      <c r="Q13" s="189">
        <v>1.541998970436</v>
      </c>
    </row>
    <row r="14" spans="1:17" ht="14.4" customHeight="1" x14ac:dyDescent="0.3">
      <c r="A14" s="19" t="s">
        <v>42</v>
      </c>
      <c r="B14" s="55">
        <v>2188.3949646267101</v>
      </c>
      <c r="C14" s="56">
        <v>182.36624705222599</v>
      </c>
      <c r="D14" s="56">
        <v>292.798</v>
      </c>
      <c r="E14" s="56">
        <v>223.33500000000001</v>
      </c>
      <c r="F14" s="56">
        <v>236.51499999999999</v>
      </c>
      <c r="G14" s="56">
        <v>179.714</v>
      </c>
      <c r="H14" s="56">
        <v>135.047</v>
      </c>
      <c r="I14" s="56">
        <v>114.708</v>
      </c>
      <c r="J14" s="56">
        <v>106.221</v>
      </c>
      <c r="K14" s="56">
        <v>109.892</v>
      </c>
      <c r="L14" s="56">
        <v>115.967</v>
      </c>
      <c r="M14" s="56">
        <v>190.703</v>
      </c>
      <c r="N14" s="56">
        <v>219.417</v>
      </c>
      <c r="O14" s="56">
        <v>249.382000000001</v>
      </c>
      <c r="P14" s="57">
        <v>2173.6990000000001</v>
      </c>
      <c r="Q14" s="189">
        <v>0.993284592194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314</v>
      </c>
    </row>
    <row r="17" spans="1:17" ht="14.4" customHeight="1" x14ac:dyDescent="0.3">
      <c r="A17" s="19" t="s">
        <v>45</v>
      </c>
      <c r="B17" s="55">
        <v>753.707703382099</v>
      </c>
      <c r="C17" s="56">
        <v>62.808975281841001</v>
      </c>
      <c r="D17" s="56">
        <v>20.29316</v>
      </c>
      <c r="E17" s="56">
        <v>40.926740000000002</v>
      </c>
      <c r="F17" s="56">
        <v>-20.746120000000001</v>
      </c>
      <c r="G17" s="56">
        <v>95.016350000000003</v>
      </c>
      <c r="H17" s="56">
        <v>27.381730000000001</v>
      </c>
      <c r="I17" s="56">
        <v>36.28002</v>
      </c>
      <c r="J17" s="56">
        <v>7.99552</v>
      </c>
      <c r="K17" s="56">
        <v>69.270799999999994</v>
      </c>
      <c r="L17" s="56">
        <v>4.5206</v>
      </c>
      <c r="M17" s="56">
        <v>34.551819999999999</v>
      </c>
      <c r="N17" s="56">
        <v>73.529969999998997</v>
      </c>
      <c r="O17" s="56">
        <v>10.06898</v>
      </c>
      <c r="P17" s="57">
        <v>399.08956999999998</v>
      </c>
      <c r="Q17" s="189">
        <v>0.52950177928200004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0.91</v>
      </c>
      <c r="F18" s="56">
        <v>1.5329999999999999</v>
      </c>
      <c r="G18" s="56">
        <v>1.464</v>
      </c>
      <c r="H18" s="56">
        <v>1.504</v>
      </c>
      <c r="I18" s="56">
        <v>2</v>
      </c>
      <c r="J18" s="56">
        <v>0</v>
      </c>
      <c r="K18" s="56">
        <v>0</v>
      </c>
      <c r="L18" s="56">
        <v>33.058</v>
      </c>
      <c r="M18" s="56">
        <v>17.565999999999999</v>
      </c>
      <c r="N18" s="56">
        <v>1.1339999999999999</v>
      </c>
      <c r="O18" s="56">
        <v>2.0910000000000002</v>
      </c>
      <c r="P18" s="57">
        <v>61.26</v>
      </c>
      <c r="Q18" s="189" t="s">
        <v>314</v>
      </c>
    </row>
    <row r="19" spans="1:17" ht="14.4" customHeight="1" x14ac:dyDescent="0.3">
      <c r="A19" s="19" t="s">
        <v>47</v>
      </c>
      <c r="B19" s="55">
        <v>4082.0032587053702</v>
      </c>
      <c r="C19" s="56">
        <v>340.16693822544801</v>
      </c>
      <c r="D19" s="56">
        <v>210.90697</v>
      </c>
      <c r="E19" s="56">
        <v>177.45444000000001</v>
      </c>
      <c r="F19" s="56">
        <v>220.36254</v>
      </c>
      <c r="G19" s="56">
        <v>243.96599000000001</v>
      </c>
      <c r="H19" s="56">
        <v>254.50739999999999</v>
      </c>
      <c r="I19" s="56">
        <v>166.17968999999999</v>
      </c>
      <c r="J19" s="56">
        <v>169.1508</v>
      </c>
      <c r="K19" s="56">
        <v>175.83282</v>
      </c>
      <c r="L19" s="56">
        <v>161.20784</v>
      </c>
      <c r="M19" s="56">
        <v>140.55993000000001</v>
      </c>
      <c r="N19" s="56">
        <v>118.73209</v>
      </c>
      <c r="O19" s="56">
        <v>547.58204000000296</v>
      </c>
      <c r="P19" s="57">
        <v>2586.4425500000002</v>
      </c>
      <c r="Q19" s="189">
        <v>0.63362089299699997</v>
      </c>
    </row>
    <row r="20" spans="1:17" ht="14.4" customHeight="1" x14ac:dyDescent="0.3">
      <c r="A20" s="19" t="s">
        <v>48</v>
      </c>
      <c r="B20" s="55">
        <v>24034.002169777301</v>
      </c>
      <c r="C20" s="56">
        <v>2002.83351414811</v>
      </c>
      <c r="D20" s="56">
        <v>1965.21875</v>
      </c>
      <c r="E20" s="56">
        <v>2012.1604299999999</v>
      </c>
      <c r="F20" s="56">
        <v>2056.39824</v>
      </c>
      <c r="G20" s="56">
        <v>2112.5645100000002</v>
      </c>
      <c r="H20" s="56">
        <v>2052.0486900000001</v>
      </c>
      <c r="I20" s="56">
        <v>2029.66598</v>
      </c>
      <c r="J20" s="56">
        <v>2703.2687900000001</v>
      </c>
      <c r="K20" s="56">
        <v>2040.99766</v>
      </c>
      <c r="L20" s="56">
        <v>2011.30854</v>
      </c>
      <c r="M20" s="56">
        <v>2059.1833000000001</v>
      </c>
      <c r="N20" s="56">
        <v>2527.0545000000002</v>
      </c>
      <c r="O20" s="56">
        <v>2761.1437100000098</v>
      </c>
      <c r="P20" s="57">
        <v>26331.0131</v>
      </c>
      <c r="Q20" s="189">
        <v>1.09557338449</v>
      </c>
    </row>
    <row r="21" spans="1:17" ht="14.4" customHeight="1" x14ac:dyDescent="0.3">
      <c r="A21" s="20" t="s">
        <v>49</v>
      </c>
      <c r="B21" s="55">
        <v>11543.026655784201</v>
      </c>
      <c r="C21" s="56">
        <v>961.91888798201501</v>
      </c>
      <c r="D21" s="56">
        <v>1056.6179999999999</v>
      </c>
      <c r="E21" s="56">
        <v>954.11099999999999</v>
      </c>
      <c r="F21" s="56">
        <v>954.11099999999999</v>
      </c>
      <c r="G21" s="56">
        <v>954.11099999999999</v>
      </c>
      <c r="H21" s="56">
        <v>954.11099999999999</v>
      </c>
      <c r="I21" s="56">
        <v>953.59300000000201</v>
      </c>
      <c r="J21" s="56">
        <v>953.59199999999998</v>
      </c>
      <c r="K21" s="56">
        <v>953.59199999999998</v>
      </c>
      <c r="L21" s="56">
        <v>962.12400000000002</v>
      </c>
      <c r="M21" s="56">
        <v>960.88900000000001</v>
      </c>
      <c r="N21" s="56">
        <v>960.88899999999899</v>
      </c>
      <c r="O21" s="56">
        <v>960.88900000000399</v>
      </c>
      <c r="P21" s="57">
        <v>11578.63</v>
      </c>
      <c r="Q21" s="189">
        <v>1.003084402841</v>
      </c>
    </row>
    <row r="22" spans="1:17" ht="14.4" customHeight="1" x14ac:dyDescent="0.3">
      <c r="A22" s="19" t="s">
        <v>50</v>
      </c>
      <c r="B22" s="55">
        <v>27.155469988553001</v>
      </c>
      <c r="C22" s="56">
        <v>2.2629558323790002</v>
      </c>
      <c r="D22" s="56">
        <v>0</v>
      </c>
      <c r="E22" s="56">
        <v>0</v>
      </c>
      <c r="F22" s="56">
        <v>0</v>
      </c>
      <c r="G22" s="56">
        <v>14.225009999999999</v>
      </c>
      <c r="H22" s="56">
        <v>2.6019999999999999</v>
      </c>
      <c r="I22" s="56">
        <v>57.972900000000003</v>
      </c>
      <c r="J22" s="56">
        <v>27.556100000000001</v>
      </c>
      <c r="K22" s="56">
        <v>0</v>
      </c>
      <c r="L22" s="56">
        <v>4.19618</v>
      </c>
      <c r="M22" s="56">
        <v>4.5617000000000001</v>
      </c>
      <c r="N22" s="56">
        <v>0</v>
      </c>
      <c r="O22" s="56">
        <v>0</v>
      </c>
      <c r="P22" s="57">
        <v>111.11389</v>
      </c>
      <c r="Q22" s="189">
        <v>4.0917682532040001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314</v>
      </c>
    </row>
    <row r="24" spans="1:17" ht="14.4" customHeight="1" x14ac:dyDescent="0.3">
      <c r="A24" s="20" t="s">
        <v>52</v>
      </c>
      <c r="B24" s="55">
        <v>1.45519152283669E-11</v>
      </c>
      <c r="C24" s="56">
        <v>2.7284841053187799E-12</v>
      </c>
      <c r="D24" s="56">
        <v>0.48399999999799997</v>
      </c>
      <c r="E24" s="56">
        <v>2.6959999999990001</v>
      </c>
      <c r="F24" s="56">
        <v>0.82691999999800003</v>
      </c>
      <c r="G24" s="56">
        <v>0.50004999999900002</v>
      </c>
      <c r="H24" s="56">
        <v>1.8189894035458601E-12</v>
      </c>
      <c r="I24" s="56">
        <v>0.45</v>
      </c>
      <c r="J24" s="56">
        <v>0</v>
      </c>
      <c r="K24" s="56">
        <v>0</v>
      </c>
      <c r="L24" s="56">
        <v>15.572499999999</v>
      </c>
      <c r="M24" s="56">
        <v>0</v>
      </c>
      <c r="N24" s="56">
        <v>0.10001000000099999</v>
      </c>
      <c r="O24" s="56">
        <v>0</v>
      </c>
      <c r="P24" s="57">
        <v>20.629479999998999</v>
      </c>
      <c r="Q24" s="189"/>
    </row>
    <row r="25" spans="1:17" ht="14.4" customHeight="1" x14ac:dyDescent="0.3">
      <c r="A25" s="21" t="s">
        <v>53</v>
      </c>
      <c r="B25" s="58">
        <v>78238.415191801498</v>
      </c>
      <c r="C25" s="59">
        <v>6519.8679326501297</v>
      </c>
      <c r="D25" s="59">
        <v>5986.2996899999998</v>
      </c>
      <c r="E25" s="59">
        <v>6025.3898099999997</v>
      </c>
      <c r="F25" s="59">
        <v>6501.3810999999996</v>
      </c>
      <c r="G25" s="59">
        <v>7091.7272800000001</v>
      </c>
      <c r="H25" s="59">
        <v>6182.0868200000004</v>
      </c>
      <c r="I25" s="59">
        <v>6218.55368000001</v>
      </c>
      <c r="J25" s="59">
        <v>6277.4888099999998</v>
      </c>
      <c r="K25" s="59">
        <v>5925.73531</v>
      </c>
      <c r="L25" s="59">
        <v>6725.0210999999999</v>
      </c>
      <c r="M25" s="59">
        <v>6241.0519100000001</v>
      </c>
      <c r="N25" s="59">
        <v>7176.41697999999</v>
      </c>
      <c r="O25" s="59">
        <v>7253.8884800000296</v>
      </c>
      <c r="P25" s="60">
        <v>77605.040970000002</v>
      </c>
      <c r="Q25" s="190">
        <v>0.99190456222400003</v>
      </c>
    </row>
    <row r="26" spans="1:17" ht="14.4" customHeight="1" x14ac:dyDescent="0.3">
      <c r="A26" s="19" t="s">
        <v>54</v>
      </c>
      <c r="B26" s="55">
        <v>4293.5543341341399</v>
      </c>
      <c r="C26" s="56">
        <v>357.79619451117901</v>
      </c>
      <c r="D26" s="56">
        <v>322.18553000000003</v>
      </c>
      <c r="E26" s="56">
        <v>300.30621000000002</v>
      </c>
      <c r="F26" s="56">
        <v>329.10192999999998</v>
      </c>
      <c r="G26" s="56">
        <v>334.55673000000002</v>
      </c>
      <c r="H26" s="56">
        <v>295.13326000000001</v>
      </c>
      <c r="I26" s="56">
        <v>471.59818999999999</v>
      </c>
      <c r="J26" s="56">
        <v>336.48781000000002</v>
      </c>
      <c r="K26" s="56">
        <v>343.90982000000002</v>
      </c>
      <c r="L26" s="56">
        <v>345.81214999999997</v>
      </c>
      <c r="M26" s="56">
        <v>312.65233000000001</v>
      </c>
      <c r="N26" s="56">
        <v>428.74982</v>
      </c>
      <c r="O26" s="56">
        <v>451.33958000000001</v>
      </c>
      <c r="P26" s="57">
        <v>4271.8333599999996</v>
      </c>
      <c r="Q26" s="189">
        <v>0.99494102730599998</v>
      </c>
    </row>
    <row r="27" spans="1:17" ht="14.4" customHeight="1" x14ac:dyDescent="0.3">
      <c r="A27" s="22" t="s">
        <v>55</v>
      </c>
      <c r="B27" s="58">
        <v>82531.969525935696</v>
      </c>
      <c r="C27" s="59">
        <v>6877.6641271613098</v>
      </c>
      <c r="D27" s="59">
        <v>6308.4852199999996</v>
      </c>
      <c r="E27" s="59">
        <v>6325.6960200000003</v>
      </c>
      <c r="F27" s="59">
        <v>6830.4830300000003</v>
      </c>
      <c r="G27" s="59">
        <v>7426.2840100000003</v>
      </c>
      <c r="H27" s="59">
        <v>6477.2200800000001</v>
      </c>
      <c r="I27" s="59">
        <v>6690.1518700000097</v>
      </c>
      <c r="J27" s="59">
        <v>6613.9766200000004</v>
      </c>
      <c r="K27" s="59">
        <v>6269.6451299999999</v>
      </c>
      <c r="L27" s="59">
        <v>7070.8332499999997</v>
      </c>
      <c r="M27" s="59">
        <v>6553.70424</v>
      </c>
      <c r="N27" s="59">
        <v>7605.16679999999</v>
      </c>
      <c r="O27" s="59">
        <v>7705.2280600000304</v>
      </c>
      <c r="P27" s="60">
        <v>81876.874330000006</v>
      </c>
      <c r="Q27" s="190">
        <v>0.99206252801499994</v>
      </c>
    </row>
    <row r="28" spans="1:17" ht="14.4" customHeight="1" x14ac:dyDescent="0.3">
      <c r="A28" s="20" t="s">
        <v>56</v>
      </c>
      <c r="B28" s="55">
        <v>41.459090211037001</v>
      </c>
      <c r="C28" s="56">
        <v>3.4549241842530001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4.9590000000000002E-2</v>
      </c>
      <c r="K28" s="56">
        <v>10.24855</v>
      </c>
      <c r="L28" s="56">
        <v>0</v>
      </c>
      <c r="M28" s="56">
        <v>4.9590000000000002E-2</v>
      </c>
      <c r="N28" s="56">
        <v>8.2434100000000008</v>
      </c>
      <c r="O28" s="56">
        <v>0</v>
      </c>
      <c r="P28" s="57">
        <v>18.591139999999999</v>
      </c>
      <c r="Q28" s="189">
        <v>0.448421321002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314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300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2" t="s">
        <v>313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305</v>
      </c>
      <c r="G4" s="499" t="s">
        <v>64</v>
      </c>
      <c r="H4" s="266" t="s">
        <v>183</v>
      </c>
      <c r="I4" s="497" t="s">
        <v>65</v>
      </c>
      <c r="J4" s="499" t="s">
        <v>277</v>
      </c>
      <c r="K4" s="500" t="s">
        <v>307</v>
      </c>
    </row>
    <row r="5" spans="1:11" ht="42" thickBot="1" x14ac:dyDescent="0.35">
      <c r="A5" s="103"/>
      <c r="B5" s="28" t="s">
        <v>301</v>
      </c>
      <c r="C5" s="29" t="s">
        <v>302</v>
      </c>
      <c r="D5" s="30" t="s">
        <v>303</v>
      </c>
      <c r="E5" s="30" t="s">
        <v>304</v>
      </c>
      <c r="F5" s="498"/>
      <c r="G5" s="498"/>
      <c r="H5" s="29" t="s">
        <v>306</v>
      </c>
      <c r="I5" s="498"/>
      <c r="J5" s="498"/>
      <c r="K5" s="501"/>
    </row>
    <row r="6" spans="1:11" ht="14.4" customHeight="1" thickBot="1" x14ac:dyDescent="0.35">
      <c r="A6" s="634" t="s">
        <v>316</v>
      </c>
      <c r="B6" s="616">
        <v>76634.642165417099</v>
      </c>
      <c r="C6" s="616">
        <v>73495.325880000004</v>
      </c>
      <c r="D6" s="617">
        <v>-3139.3162854171201</v>
      </c>
      <c r="E6" s="618">
        <v>0.95903528486900003</v>
      </c>
      <c r="F6" s="616">
        <v>78238.415191801498</v>
      </c>
      <c r="G6" s="617">
        <v>78238.415191801498</v>
      </c>
      <c r="H6" s="619">
        <v>7253.8884800000296</v>
      </c>
      <c r="I6" s="616">
        <v>77605.040970000002</v>
      </c>
      <c r="J6" s="617">
        <v>-633.37422180150998</v>
      </c>
      <c r="K6" s="620">
        <v>0.99190456222400003</v>
      </c>
    </row>
    <row r="7" spans="1:11" ht="14.4" customHeight="1" thickBot="1" x14ac:dyDescent="0.35">
      <c r="A7" s="635" t="s">
        <v>317</v>
      </c>
      <c r="B7" s="616">
        <v>41748.221270659596</v>
      </c>
      <c r="C7" s="616">
        <v>37815.736290000001</v>
      </c>
      <c r="D7" s="617">
        <v>-3932.4849806596199</v>
      </c>
      <c r="E7" s="618">
        <v>0.90580472985500005</v>
      </c>
      <c r="F7" s="616">
        <v>37798.519934163996</v>
      </c>
      <c r="G7" s="617">
        <v>37798.519934163996</v>
      </c>
      <c r="H7" s="619">
        <v>2972.11375000001</v>
      </c>
      <c r="I7" s="616">
        <v>36516.862439999997</v>
      </c>
      <c r="J7" s="617">
        <v>-1281.6574941639799</v>
      </c>
      <c r="K7" s="620">
        <v>0.96609238942599995</v>
      </c>
    </row>
    <row r="8" spans="1:11" ht="14.4" customHeight="1" thickBot="1" x14ac:dyDescent="0.35">
      <c r="A8" s="636" t="s">
        <v>318</v>
      </c>
      <c r="B8" s="616">
        <v>39595.447914097997</v>
      </c>
      <c r="C8" s="616">
        <v>35614.843289999997</v>
      </c>
      <c r="D8" s="617">
        <v>-3980.6046240980199</v>
      </c>
      <c r="E8" s="618">
        <v>0.89946812490299999</v>
      </c>
      <c r="F8" s="616">
        <v>35610.124969537297</v>
      </c>
      <c r="G8" s="617">
        <v>35610.124969537297</v>
      </c>
      <c r="H8" s="619">
        <v>2722.7317500000099</v>
      </c>
      <c r="I8" s="616">
        <v>34343.163439999997</v>
      </c>
      <c r="J8" s="617">
        <v>-1266.9615295372701</v>
      </c>
      <c r="K8" s="620">
        <v>0.96442131189799996</v>
      </c>
    </row>
    <row r="9" spans="1:11" ht="14.4" customHeight="1" thickBot="1" x14ac:dyDescent="0.35">
      <c r="A9" s="637" t="s">
        <v>319</v>
      </c>
      <c r="B9" s="621">
        <v>0</v>
      </c>
      <c r="C9" s="621">
        <v>3.2000000000000003E-4</v>
      </c>
      <c r="D9" s="622">
        <v>3.2000000000000003E-4</v>
      </c>
      <c r="E9" s="623" t="s">
        <v>314</v>
      </c>
      <c r="F9" s="621">
        <v>0</v>
      </c>
      <c r="G9" s="622">
        <v>0</v>
      </c>
      <c r="H9" s="624">
        <v>0</v>
      </c>
      <c r="I9" s="621">
        <v>6.0000000000000002E-5</v>
      </c>
      <c r="J9" s="622">
        <v>6.0000000000000002E-5</v>
      </c>
      <c r="K9" s="625" t="s">
        <v>314</v>
      </c>
    </row>
    <row r="10" spans="1:11" ht="14.4" customHeight="1" thickBot="1" x14ac:dyDescent="0.35">
      <c r="A10" s="638" t="s">
        <v>320</v>
      </c>
      <c r="B10" s="616">
        <v>0</v>
      </c>
      <c r="C10" s="616">
        <v>3.2000000000000003E-4</v>
      </c>
      <c r="D10" s="617">
        <v>3.2000000000000003E-4</v>
      </c>
      <c r="E10" s="626" t="s">
        <v>314</v>
      </c>
      <c r="F10" s="616">
        <v>0</v>
      </c>
      <c r="G10" s="617">
        <v>0</v>
      </c>
      <c r="H10" s="619">
        <v>0</v>
      </c>
      <c r="I10" s="616">
        <v>6.0000000000000002E-5</v>
      </c>
      <c r="J10" s="617">
        <v>6.0000000000000002E-5</v>
      </c>
      <c r="K10" s="627" t="s">
        <v>314</v>
      </c>
    </row>
    <row r="11" spans="1:11" ht="14.4" customHeight="1" thickBot="1" x14ac:dyDescent="0.35">
      <c r="A11" s="637" t="s">
        <v>321</v>
      </c>
      <c r="B11" s="621">
        <v>36862.587995579801</v>
      </c>
      <c r="C11" s="621">
        <v>33068.32617</v>
      </c>
      <c r="D11" s="622">
        <v>-3794.2618255797502</v>
      </c>
      <c r="E11" s="628">
        <v>0.89707011819000004</v>
      </c>
      <c r="F11" s="621">
        <v>32161.0504322286</v>
      </c>
      <c r="G11" s="622">
        <v>32161.0504322286</v>
      </c>
      <c r="H11" s="624">
        <v>2664.4879600000099</v>
      </c>
      <c r="I11" s="621">
        <v>31155.037939999998</v>
      </c>
      <c r="J11" s="622">
        <v>-1006.01249222858</v>
      </c>
      <c r="K11" s="629">
        <v>0.96871953873600003</v>
      </c>
    </row>
    <row r="12" spans="1:11" ht="14.4" customHeight="1" thickBot="1" x14ac:dyDescent="0.35">
      <c r="A12" s="638" t="s">
        <v>322</v>
      </c>
      <c r="B12" s="616">
        <v>187.47868053791899</v>
      </c>
      <c r="C12" s="616">
        <v>135.01727</v>
      </c>
      <c r="D12" s="617">
        <v>-52.461410537917999</v>
      </c>
      <c r="E12" s="618">
        <v>0.72017399318399999</v>
      </c>
      <c r="F12" s="616">
        <v>187.00001688226399</v>
      </c>
      <c r="G12" s="617">
        <v>187.00001688226399</v>
      </c>
      <c r="H12" s="619">
        <v>9.8402399999999997</v>
      </c>
      <c r="I12" s="616">
        <v>174.47484</v>
      </c>
      <c r="J12" s="617">
        <v>-12.525176882263001</v>
      </c>
      <c r="K12" s="620">
        <v>0.93302045052600002</v>
      </c>
    </row>
    <row r="13" spans="1:11" ht="14.4" customHeight="1" thickBot="1" x14ac:dyDescent="0.35">
      <c r="A13" s="638" t="s">
        <v>323</v>
      </c>
      <c r="B13" s="616">
        <v>29530.4338949618</v>
      </c>
      <c r="C13" s="616">
        <v>27732.495299999999</v>
      </c>
      <c r="D13" s="617">
        <v>-1797.9385949617899</v>
      </c>
      <c r="E13" s="618">
        <v>0.93911574068400006</v>
      </c>
      <c r="F13" s="616">
        <v>24771.562694582299</v>
      </c>
      <c r="G13" s="617">
        <v>24771.562694582299</v>
      </c>
      <c r="H13" s="619">
        <v>1937.9261000000099</v>
      </c>
      <c r="I13" s="616">
        <v>25701.778900000001</v>
      </c>
      <c r="J13" s="617">
        <v>930.21620541767697</v>
      </c>
      <c r="K13" s="620">
        <v>1.0375517772889999</v>
      </c>
    </row>
    <row r="14" spans="1:11" ht="14.4" customHeight="1" thickBot="1" x14ac:dyDescent="0.35">
      <c r="A14" s="638" t="s">
        <v>324</v>
      </c>
      <c r="B14" s="616">
        <v>4274.15487875491</v>
      </c>
      <c r="C14" s="616">
        <v>4111.5400099999997</v>
      </c>
      <c r="D14" s="617">
        <v>-162.61486875491201</v>
      </c>
      <c r="E14" s="618">
        <v>0.96195391290900001</v>
      </c>
      <c r="F14" s="616">
        <v>4500.07372054606</v>
      </c>
      <c r="G14" s="617">
        <v>4500.07372054606</v>
      </c>
      <c r="H14" s="619">
        <v>404.49354000000199</v>
      </c>
      <c r="I14" s="616">
        <v>4012.4842699999999</v>
      </c>
      <c r="J14" s="617">
        <v>-487.58945054606198</v>
      </c>
      <c r="K14" s="620">
        <v>0.89164856381699997</v>
      </c>
    </row>
    <row r="15" spans="1:11" ht="14.4" customHeight="1" thickBot="1" x14ac:dyDescent="0.35">
      <c r="A15" s="638" t="s">
        <v>325</v>
      </c>
      <c r="B15" s="616">
        <v>0.95649377841299998</v>
      </c>
      <c r="C15" s="616">
        <v>0</v>
      </c>
      <c r="D15" s="617">
        <v>-0.95649377841299998</v>
      </c>
      <c r="E15" s="618">
        <v>0</v>
      </c>
      <c r="F15" s="616">
        <v>1.0000000902790001</v>
      </c>
      <c r="G15" s="617">
        <v>1.0000000902790001</v>
      </c>
      <c r="H15" s="619">
        <v>0</v>
      </c>
      <c r="I15" s="616">
        <v>0.23188</v>
      </c>
      <c r="J15" s="617">
        <v>-0.76812009027899997</v>
      </c>
      <c r="K15" s="620">
        <v>0.23187997906499999</v>
      </c>
    </row>
    <row r="16" spans="1:11" ht="14.4" customHeight="1" thickBot="1" x14ac:dyDescent="0.35">
      <c r="A16" s="638" t="s">
        <v>326</v>
      </c>
      <c r="B16" s="616">
        <v>2869.5640475467198</v>
      </c>
      <c r="C16" s="616">
        <v>1088.85959</v>
      </c>
      <c r="D16" s="617">
        <v>-1780.7044575467201</v>
      </c>
      <c r="E16" s="618">
        <v>0.37945122393399999</v>
      </c>
      <c r="F16" s="616">
        <v>2700</v>
      </c>
      <c r="G16" s="617">
        <v>2700</v>
      </c>
      <c r="H16" s="619">
        <v>312.22808000000202</v>
      </c>
      <c r="I16" s="616">
        <v>1265.6540500000001</v>
      </c>
      <c r="J16" s="617">
        <v>-1434.3459499999999</v>
      </c>
      <c r="K16" s="620">
        <v>0.46876075925900001</v>
      </c>
    </row>
    <row r="17" spans="1:11" ht="14.4" customHeight="1" thickBot="1" x14ac:dyDescent="0.35">
      <c r="A17" s="638" t="s">
        <v>327</v>
      </c>
      <c r="B17" s="616">
        <v>0</v>
      </c>
      <c r="C17" s="616">
        <v>0.41399999999999998</v>
      </c>
      <c r="D17" s="617">
        <v>0.41399999999999998</v>
      </c>
      <c r="E17" s="626" t="s">
        <v>314</v>
      </c>
      <c r="F17" s="616">
        <v>1.414000127655</v>
      </c>
      <c r="G17" s="617">
        <v>1.414000127655</v>
      </c>
      <c r="H17" s="619">
        <v>0</v>
      </c>
      <c r="I17" s="616">
        <v>0.413999999999</v>
      </c>
      <c r="J17" s="617">
        <v>-1.0000001276549999</v>
      </c>
      <c r="K17" s="620">
        <v>0.29278639506600002</v>
      </c>
    </row>
    <row r="18" spans="1:11" ht="14.4" customHeight="1" thickBot="1" x14ac:dyDescent="0.35">
      <c r="A18" s="637" t="s">
        <v>328</v>
      </c>
      <c r="B18" s="621">
        <v>10.563987247426001</v>
      </c>
      <c r="C18" s="621">
        <v>12.981</v>
      </c>
      <c r="D18" s="622">
        <v>2.4170127525730001</v>
      </c>
      <c r="E18" s="628">
        <v>1.2287973940100001</v>
      </c>
      <c r="F18" s="621">
        <v>10.586447898659999</v>
      </c>
      <c r="G18" s="622">
        <v>10.586447898659999</v>
      </c>
      <c r="H18" s="624">
        <v>0</v>
      </c>
      <c r="I18" s="621">
        <v>11.08</v>
      </c>
      <c r="J18" s="622">
        <v>0.49355210133900002</v>
      </c>
      <c r="K18" s="629">
        <v>1.046621124107</v>
      </c>
    </row>
    <row r="19" spans="1:11" ht="14.4" customHeight="1" thickBot="1" x14ac:dyDescent="0.35">
      <c r="A19" s="638" t="s">
        <v>329</v>
      </c>
      <c r="B19" s="616">
        <v>10.563987247426001</v>
      </c>
      <c r="C19" s="616">
        <v>12.981</v>
      </c>
      <c r="D19" s="617">
        <v>2.4170127525730001</v>
      </c>
      <c r="E19" s="618">
        <v>1.2287973940100001</v>
      </c>
      <c r="F19" s="616">
        <v>10.586447898659999</v>
      </c>
      <c r="G19" s="617">
        <v>10.586447898659999</v>
      </c>
      <c r="H19" s="619">
        <v>0</v>
      </c>
      <c r="I19" s="616">
        <v>11.08</v>
      </c>
      <c r="J19" s="617">
        <v>0.49355210133900002</v>
      </c>
      <c r="K19" s="620">
        <v>1.046621124107</v>
      </c>
    </row>
    <row r="20" spans="1:11" ht="14.4" customHeight="1" thickBot="1" x14ac:dyDescent="0.35">
      <c r="A20" s="637" t="s">
        <v>330</v>
      </c>
      <c r="B20" s="621">
        <v>2111.7611857219299</v>
      </c>
      <c r="C20" s="621">
        <v>2105.2500300000002</v>
      </c>
      <c r="D20" s="622">
        <v>-6.5111557219270004</v>
      </c>
      <c r="E20" s="628">
        <v>0.99691671777699997</v>
      </c>
      <c r="F20" s="621">
        <v>2994.5592903472502</v>
      </c>
      <c r="G20" s="622">
        <v>2994.5592903472502</v>
      </c>
      <c r="H20" s="624">
        <v>27.04655</v>
      </c>
      <c r="I20" s="621">
        <v>2754.97075</v>
      </c>
      <c r="J20" s="622">
        <v>-239.58854034724399</v>
      </c>
      <c r="K20" s="629">
        <v>0.91999205321400002</v>
      </c>
    </row>
    <row r="21" spans="1:11" ht="14.4" customHeight="1" thickBot="1" x14ac:dyDescent="0.35">
      <c r="A21" s="638" t="s">
        <v>331</v>
      </c>
      <c r="B21" s="616">
        <v>0.99999996850200001</v>
      </c>
      <c r="C21" s="616">
        <v>0</v>
      </c>
      <c r="D21" s="617">
        <v>-0.99999996850200001</v>
      </c>
      <c r="E21" s="618">
        <v>0</v>
      </c>
      <c r="F21" s="616">
        <v>1.0000000902790001</v>
      </c>
      <c r="G21" s="617">
        <v>1.0000000902790001</v>
      </c>
      <c r="H21" s="619">
        <v>0</v>
      </c>
      <c r="I21" s="616">
        <v>0.2165</v>
      </c>
      <c r="J21" s="617">
        <v>-0.78350009027900003</v>
      </c>
      <c r="K21" s="620">
        <v>0.21649998045400001</v>
      </c>
    </row>
    <row r="22" spans="1:11" ht="14.4" customHeight="1" thickBot="1" x14ac:dyDescent="0.35">
      <c r="A22" s="638" t="s">
        <v>332</v>
      </c>
      <c r="B22" s="616">
        <v>0.76122997602300002</v>
      </c>
      <c r="C22" s="616">
        <v>0.55901999999999996</v>
      </c>
      <c r="D22" s="617">
        <v>-0.202209976023</v>
      </c>
      <c r="E22" s="618">
        <v>0.73436414435499997</v>
      </c>
      <c r="F22" s="616">
        <v>0.55902005046799996</v>
      </c>
      <c r="G22" s="617">
        <v>0.55902005046799996</v>
      </c>
      <c r="H22" s="619">
        <v>0</v>
      </c>
      <c r="I22" s="616">
        <v>0.27224999999999999</v>
      </c>
      <c r="J22" s="617">
        <v>-0.28677005046800003</v>
      </c>
      <c r="K22" s="620">
        <v>0.48701294304499998</v>
      </c>
    </row>
    <row r="23" spans="1:11" ht="14.4" customHeight="1" thickBot="1" x14ac:dyDescent="0.35">
      <c r="A23" s="638" t="s">
        <v>333</v>
      </c>
      <c r="B23" s="616">
        <v>25.999999181063</v>
      </c>
      <c r="C23" s="616">
        <v>32.549639999999997</v>
      </c>
      <c r="D23" s="617">
        <v>6.549640818936</v>
      </c>
      <c r="E23" s="618">
        <v>1.251909270201</v>
      </c>
      <c r="F23" s="616">
        <v>23.000002076428</v>
      </c>
      <c r="G23" s="617">
        <v>23.000002076428</v>
      </c>
      <c r="H23" s="619">
        <v>0.6</v>
      </c>
      <c r="I23" s="616">
        <v>27.655149999999999</v>
      </c>
      <c r="J23" s="617">
        <v>4.6551479235709996</v>
      </c>
      <c r="K23" s="620">
        <v>1.202397717535</v>
      </c>
    </row>
    <row r="24" spans="1:11" ht="14.4" customHeight="1" thickBot="1" x14ac:dyDescent="0.35">
      <c r="A24" s="638" t="s">
        <v>334</v>
      </c>
      <c r="B24" s="616">
        <v>2014.99995876967</v>
      </c>
      <c r="C24" s="616">
        <v>2002.0234700000001</v>
      </c>
      <c r="D24" s="617">
        <v>-12.976488769672001</v>
      </c>
      <c r="E24" s="618">
        <v>0.99356005506900003</v>
      </c>
      <c r="F24" s="616">
        <v>2898.0002616299498</v>
      </c>
      <c r="G24" s="617">
        <v>2898.0002616299498</v>
      </c>
      <c r="H24" s="619">
        <v>26.446549999999998</v>
      </c>
      <c r="I24" s="616">
        <v>2661.9624800000001</v>
      </c>
      <c r="J24" s="617">
        <v>-236.03778162994601</v>
      </c>
      <c r="K24" s="620">
        <v>0.91855149747300002</v>
      </c>
    </row>
    <row r="25" spans="1:11" ht="14.4" customHeight="1" thickBot="1" x14ac:dyDescent="0.35">
      <c r="A25" s="638" t="s">
        <v>335</v>
      </c>
      <c r="B25" s="616">
        <v>6.9999997795160001</v>
      </c>
      <c r="C25" s="616">
        <v>13.520949999999999</v>
      </c>
      <c r="D25" s="617">
        <v>6.5209502204829999</v>
      </c>
      <c r="E25" s="618">
        <v>1.9315643465529999</v>
      </c>
      <c r="F25" s="616">
        <v>10.000000902794</v>
      </c>
      <c r="G25" s="617">
        <v>10.000000902794</v>
      </c>
      <c r="H25" s="619">
        <v>0</v>
      </c>
      <c r="I25" s="616">
        <v>9.3126200000000008</v>
      </c>
      <c r="J25" s="617">
        <v>-0.68738090279399999</v>
      </c>
      <c r="K25" s="620">
        <v>0.93126191592600005</v>
      </c>
    </row>
    <row r="26" spans="1:11" ht="14.4" customHeight="1" thickBot="1" x14ac:dyDescent="0.35">
      <c r="A26" s="638" t="s">
        <v>336</v>
      </c>
      <c r="B26" s="616">
        <v>61.999998047150001</v>
      </c>
      <c r="C26" s="616">
        <v>56.59695</v>
      </c>
      <c r="D26" s="617">
        <v>-5.4030480471500004</v>
      </c>
      <c r="E26" s="618">
        <v>0.91285406101</v>
      </c>
      <c r="F26" s="616">
        <v>62.000005597327998</v>
      </c>
      <c r="G26" s="617">
        <v>62.000005597327998</v>
      </c>
      <c r="H26" s="619">
        <v>0</v>
      </c>
      <c r="I26" s="616">
        <v>55.551749999999998</v>
      </c>
      <c r="J26" s="617">
        <v>-6.448255597328</v>
      </c>
      <c r="K26" s="620">
        <v>0.89599588685099996</v>
      </c>
    </row>
    <row r="27" spans="1:11" ht="14.4" customHeight="1" thickBot="1" x14ac:dyDescent="0.35">
      <c r="A27" s="637" t="s">
        <v>337</v>
      </c>
      <c r="B27" s="621">
        <v>138.18272703585799</v>
      </c>
      <c r="C27" s="621">
        <v>118.51772</v>
      </c>
      <c r="D27" s="622">
        <v>-19.665007035856998</v>
      </c>
      <c r="E27" s="628">
        <v>0.85768838509900003</v>
      </c>
      <c r="F27" s="621">
        <v>129.37131454852599</v>
      </c>
      <c r="G27" s="622">
        <v>129.37131454852599</v>
      </c>
      <c r="H27" s="624">
        <v>8.4756800000000005</v>
      </c>
      <c r="I27" s="621">
        <v>130.85377</v>
      </c>
      <c r="J27" s="622">
        <v>1.482455451474</v>
      </c>
      <c r="K27" s="629">
        <v>1.011458919287</v>
      </c>
    </row>
    <row r="28" spans="1:11" ht="14.4" customHeight="1" thickBot="1" x14ac:dyDescent="0.35">
      <c r="A28" s="638" t="s">
        <v>338</v>
      </c>
      <c r="B28" s="616">
        <v>117.99999628328599</v>
      </c>
      <c r="C28" s="616">
        <v>100.31126999999999</v>
      </c>
      <c r="D28" s="617">
        <v>-17.688726283285</v>
      </c>
      <c r="E28" s="618">
        <v>0.85009553525000003</v>
      </c>
      <c r="F28" s="616">
        <v>116.232716774297</v>
      </c>
      <c r="G28" s="617">
        <v>116.232716774297</v>
      </c>
      <c r="H28" s="619">
        <v>6.5359299999999996</v>
      </c>
      <c r="I28" s="616">
        <v>106.38312000000001</v>
      </c>
      <c r="J28" s="617">
        <v>-9.8495967742969999</v>
      </c>
      <c r="K28" s="620">
        <v>0.915259687223</v>
      </c>
    </row>
    <row r="29" spans="1:11" ht="14.4" customHeight="1" thickBot="1" x14ac:dyDescent="0.35">
      <c r="A29" s="638" t="s">
        <v>339</v>
      </c>
      <c r="B29" s="616">
        <v>20.182730752571</v>
      </c>
      <c r="C29" s="616">
        <v>18.20645</v>
      </c>
      <c r="D29" s="617">
        <v>-1.976280752571</v>
      </c>
      <c r="E29" s="618">
        <v>0.90208060659300005</v>
      </c>
      <c r="F29" s="616">
        <v>13.138597774228</v>
      </c>
      <c r="G29" s="617">
        <v>13.138597774228</v>
      </c>
      <c r="H29" s="619">
        <v>1.9397500000000001</v>
      </c>
      <c r="I29" s="616">
        <v>24.470649999999999</v>
      </c>
      <c r="J29" s="617">
        <v>11.332052225770999</v>
      </c>
      <c r="K29" s="620">
        <v>1.8625008863570001</v>
      </c>
    </row>
    <row r="30" spans="1:11" ht="14.4" customHeight="1" thickBot="1" x14ac:dyDescent="0.35">
      <c r="A30" s="637" t="s">
        <v>340</v>
      </c>
      <c r="B30" s="621">
        <v>340.66218834786099</v>
      </c>
      <c r="C30" s="621">
        <v>236.10244</v>
      </c>
      <c r="D30" s="622">
        <v>-104.559748347861</v>
      </c>
      <c r="E30" s="628">
        <v>0.69306911091300005</v>
      </c>
      <c r="F30" s="621">
        <v>253.891512337704</v>
      </c>
      <c r="G30" s="622">
        <v>253.891512337704</v>
      </c>
      <c r="H30" s="624">
        <v>14.23114</v>
      </c>
      <c r="I30" s="621">
        <v>200.58251999999999</v>
      </c>
      <c r="J30" s="622">
        <v>-53.308992337703998</v>
      </c>
      <c r="K30" s="629">
        <v>0.79003239672299996</v>
      </c>
    </row>
    <row r="31" spans="1:11" ht="14.4" customHeight="1" thickBot="1" x14ac:dyDescent="0.35">
      <c r="A31" s="638" t="s">
        <v>341</v>
      </c>
      <c r="B31" s="616">
        <v>8.8248279314080005</v>
      </c>
      <c r="C31" s="616">
        <v>1.9149</v>
      </c>
      <c r="D31" s="617">
        <v>-6.9099279314080002</v>
      </c>
      <c r="E31" s="618">
        <v>0.216990066535</v>
      </c>
      <c r="F31" s="616">
        <v>1.780473181781</v>
      </c>
      <c r="G31" s="617">
        <v>1.780473181781</v>
      </c>
      <c r="H31" s="619">
        <v>0</v>
      </c>
      <c r="I31" s="616">
        <v>1.089</v>
      </c>
      <c r="J31" s="617">
        <v>-0.69147318178100003</v>
      </c>
      <c r="K31" s="620">
        <v>0.61163516032800003</v>
      </c>
    </row>
    <row r="32" spans="1:11" ht="14.4" customHeight="1" thickBot="1" x14ac:dyDescent="0.35">
      <c r="A32" s="638" t="s">
        <v>342</v>
      </c>
      <c r="B32" s="616">
        <v>3.9999998740090001</v>
      </c>
      <c r="C32" s="616">
        <v>8.7585899999999999</v>
      </c>
      <c r="D32" s="617">
        <v>4.7585901259899996</v>
      </c>
      <c r="E32" s="618">
        <v>2.1896475689680002</v>
      </c>
      <c r="F32" s="616">
        <v>11.315677300678001</v>
      </c>
      <c r="G32" s="617">
        <v>11.315677300678001</v>
      </c>
      <c r="H32" s="619">
        <v>0.29037000000000002</v>
      </c>
      <c r="I32" s="616">
        <v>8.2434899999999995</v>
      </c>
      <c r="J32" s="617">
        <v>-3.0721873006779998</v>
      </c>
      <c r="K32" s="620">
        <v>0.72850168672600002</v>
      </c>
    </row>
    <row r="33" spans="1:11" ht="14.4" customHeight="1" thickBot="1" x14ac:dyDescent="0.35">
      <c r="A33" s="638" t="s">
        <v>343</v>
      </c>
      <c r="B33" s="616">
        <v>47.999998488115999</v>
      </c>
      <c r="C33" s="616">
        <v>33.555300000000003</v>
      </c>
      <c r="D33" s="617">
        <v>-14.444698488116</v>
      </c>
      <c r="E33" s="618">
        <v>0.699068772018</v>
      </c>
      <c r="F33" s="616">
        <v>37.748702710578002</v>
      </c>
      <c r="G33" s="617">
        <v>37.748702710578002</v>
      </c>
      <c r="H33" s="619">
        <v>1.452</v>
      </c>
      <c r="I33" s="616">
        <v>27.151820000000001</v>
      </c>
      <c r="J33" s="617">
        <v>-10.596882710578001</v>
      </c>
      <c r="K33" s="620">
        <v>0.71927822813300002</v>
      </c>
    </row>
    <row r="34" spans="1:11" ht="14.4" customHeight="1" thickBot="1" x14ac:dyDescent="0.35">
      <c r="A34" s="638" t="s">
        <v>344</v>
      </c>
      <c r="B34" s="616">
        <v>40.999998708599001</v>
      </c>
      <c r="C34" s="616">
        <v>36.728949999999998</v>
      </c>
      <c r="D34" s="617">
        <v>-4.2710487085990003</v>
      </c>
      <c r="E34" s="618">
        <v>0.89582807699599998</v>
      </c>
      <c r="F34" s="616">
        <v>38.724903058831003</v>
      </c>
      <c r="G34" s="617">
        <v>38.724903058831003</v>
      </c>
      <c r="H34" s="619">
        <v>5.9598500000000003</v>
      </c>
      <c r="I34" s="616">
        <v>36.340150000000001</v>
      </c>
      <c r="J34" s="617">
        <v>-2.384753058831</v>
      </c>
      <c r="K34" s="620">
        <v>0.938418101261</v>
      </c>
    </row>
    <row r="35" spans="1:11" ht="14.4" customHeight="1" thickBot="1" x14ac:dyDescent="0.35">
      <c r="A35" s="638" t="s">
        <v>345</v>
      </c>
      <c r="B35" s="616">
        <v>17.999999433043001</v>
      </c>
      <c r="C35" s="616">
        <v>6.8279800000000002</v>
      </c>
      <c r="D35" s="617">
        <v>-11.172019433042999</v>
      </c>
      <c r="E35" s="618">
        <v>0.37933223417</v>
      </c>
      <c r="F35" s="616">
        <v>7.0831202876299999</v>
      </c>
      <c r="G35" s="617">
        <v>7.0831202876299999</v>
      </c>
      <c r="H35" s="619">
        <v>0.1229</v>
      </c>
      <c r="I35" s="616">
        <v>7.3072999999999997</v>
      </c>
      <c r="J35" s="617">
        <v>0.224179712369</v>
      </c>
      <c r="K35" s="620">
        <v>1.031649852503</v>
      </c>
    </row>
    <row r="36" spans="1:11" ht="14.4" customHeight="1" thickBot="1" x14ac:dyDescent="0.35">
      <c r="A36" s="638" t="s">
        <v>346</v>
      </c>
      <c r="B36" s="616">
        <v>0</v>
      </c>
      <c r="C36" s="616">
        <v>0</v>
      </c>
      <c r="D36" s="617">
        <v>0</v>
      </c>
      <c r="E36" s="618">
        <v>1</v>
      </c>
      <c r="F36" s="616">
        <v>0</v>
      </c>
      <c r="G36" s="617">
        <v>0</v>
      </c>
      <c r="H36" s="619">
        <v>2.24E-2</v>
      </c>
      <c r="I36" s="616">
        <v>2.24E-2</v>
      </c>
      <c r="J36" s="617">
        <v>2.24E-2</v>
      </c>
      <c r="K36" s="627" t="s">
        <v>347</v>
      </c>
    </row>
    <row r="37" spans="1:11" ht="14.4" customHeight="1" thickBot="1" x14ac:dyDescent="0.35">
      <c r="A37" s="638" t="s">
        <v>348</v>
      </c>
      <c r="B37" s="616">
        <v>0</v>
      </c>
      <c r="C37" s="616">
        <v>0</v>
      </c>
      <c r="D37" s="617">
        <v>0</v>
      </c>
      <c r="E37" s="618">
        <v>1</v>
      </c>
      <c r="F37" s="616">
        <v>0</v>
      </c>
      <c r="G37" s="617">
        <v>0</v>
      </c>
      <c r="H37" s="619">
        <v>0.50214999999999999</v>
      </c>
      <c r="I37" s="616">
        <v>0.50214999999999999</v>
      </c>
      <c r="J37" s="617">
        <v>0.50214999999999999</v>
      </c>
      <c r="K37" s="627" t="s">
        <v>347</v>
      </c>
    </row>
    <row r="38" spans="1:11" ht="14.4" customHeight="1" thickBot="1" x14ac:dyDescent="0.35">
      <c r="A38" s="638" t="s">
        <v>349</v>
      </c>
      <c r="B38" s="616">
        <v>2.8373707161590001</v>
      </c>
      <c r="C38" s="616">
        <v>2.46638</v>
      </c>
      <c r="D38" s="617">
        <v>-0.37099071615899998</v>
      </c>
      <c r="E38" s="618">
        <v>0.86924841577900003</v>
      </c>
      <c r="F38" s="616">
        <v>2.3153941134510001</v>
      </c>
      <c r="G38" s="617">
        <v>2.3153941134510001</v>
      </c>
      <c r="H38" s="619">
        <v>0</v>
      </c>
      <c r="I38" s="616">
        <v>1.8587100000000001</v>
      </c>
      <c r="J38" s="617">
        <v>-0.45668411345100002</v>
      </c>
      <c r="K38" s="620">
        <v>0.802761823225</v>
      </c>
    </row>
    <row r="39" spans="1:11" ht="14.4" customHeight="1" thickBot="1" x14ac:dyDescent="0.35">
      <c r="A39" s="638" t="s">
        <v>350</v>
      </c>
      <c r="B39" s="616">
        <v>159.99999496038799</v>
      </c>
      <c r="C39" s="616">
        <v>76.427629999999994</v>
      </c>
      <c r="D39" s="617">
        <v>-83.572364960387006</v>
      </c>
      <c r="E39" s="618">
        <v>0.47767270254499999</v>
      </c>
      <c r="F39" s="616">
        <v>100.72374345450601</v>
      </c>
      <c r="G39" s="617">
        <v>100.72374345450601</v>
      </c>
      <c r="H39" s="619">
        <v>1.8492999999999999</v>
      </c>
      <c r="I39" s="616">
        <v>59.255279999999999</v>
      </c>
      <c r="J39" s="617">
        <v>-41.468463454504999</v>
      </c>
      <c r="K39" s="620">
        <v>0.58829505305999996</v>
      </c>
    </row>
    <row r="40" spans="1:11" ht="14.4" customHeight="1" thickBot="1" x14ac:dyDescent="0.35">
      <c r="A40" s="638" t="s">
        <v>351</v>
      </c>
      <c r="B40" s="616">
        <v>0</v>
      </c>
      <c r="C40" s="616">
        <v>2.0691000000000002</v>
      </c>
      <c r="D40" s="617">
        <v>2.0691000000000002</v>
      </c>
      <c r="E40" s="626" t="s">
        <v>314</v>
      </c>
      <c r="F40" s="616">
        <v>0</v>
      </c>
      <c r="G40" s="617">
        <v>0</v>
      </c>
      <c r="H40" s="619">
        <v>0</v>
      </c>
      <c r="I40" s="616">
        <v>0</v>
      </c>
      <c r="J40" s="617">
        <v>0</v>
      </c>
      <c r="K40" s="627" t="s">
        <v>314</v>
      </c>
    </row>
    <row r="41" spans="1:11" ht="14.4" customHeight="1" thickBot="1" x14ac:dyDescent="0.35">
      <c r="A41" s="638" t="s">
        <v>352</v>
      </c>
      <c r="B41" s="616">
        <v>57.999998236134999</v>
      </c>
      <c r="C41" s="616">
        <v>67.353610000000003</v>
      </c>
      <c r="D41" s="617">
        <v>9.3536117638640004</v>
      </c>
      <c r="E41" s="618">
        <v>1.1612691732460001</v>
      </c>
      <c r="F41" s="616">
        <v>54.199498230246</v>
      </c>
      <c r="G41" s="617">
        <v>54.199498230246</v>
      </c>
      <c r="H41" s="619">
        <v>4.0321699999999998</v>
      </c>
      <c r="I41" s="616">
        <v>58.812220000000003</v>
      </c>
      <c r="J41" s="617">
        <v>4.6127217697529996</v>
      </c>
      <c r="K41" s="620">
        <v>1.0851063556</v>
      </c>
    </row>
    <row r="42" spans="1:11" ht="14.4" customHeight="1" thickBot="1" x14ac:dyDescent="0.35">
      <c r="A42" s="637" t="s">
        <v>353</v>
      </c>
      <c r="B42" s="621">
        <v>75.689831929053</v>
      </c>
      <c r="C42" s="621">
        <v>21.214300000000001</v>
      </c>
      <c r="D42" s="622">
        <v>-54.475531929052998</v>
      </c>
      <c r="E42" s="628">
        <v>0.28027939102600002</v>
      </c>
      <c r="F42" s="621">
        <v>22.290174828729</v>
      </c>
      <c r="G42" s="622">
        <v>22.290174828729</v>
      </c>
      <c r="H42" s="624">
        <v>4.7009999999999996</v>
      </c>
      <c r="I42" s="621">
        <v>31.462959999999999</v>
      </c>
      <c r="J42" s="622">
        <v>9.1727851712700001</v>
      </c>
      <c r="K42" s="629">
        <v>1.411516968428</v>
      </c>
    </row>
    <row r="43" spans="1:11" ht="14.4" customHeight="1" thickBot="1" x14ac:dyDescent="0.35">
      <c r="A43" s="638" t="s">
        <v>354</v>
      </c>
      <c r="B43" s="616">
        <v>0</v>
      </c>
      <c r="C43" s="616">
        <v>0.42399999999999999</v>
      </c>
      <c r="D43" s="617">
        <v>0.42399999999999999</v>
      </c>
      <c r="E43" s="626" t="s">
        <v>347</v>
      </c>
      <c r="F43" s="616">
        <v>0</v>
      </c>
      <c r="G43" s="617">
        <v>0</v>
      </c>
      <c r="H43" s="619">
        <v>0</v>
      </c>
      <c r="I43" s="616">
        <v>0</v>
      </c>
      <c r="J43" s="617">
        <v>0</v>
      </c>
      <c r="K43" s="627" t="s">
        <v>314</v>
      </c>
    </row>
    <row r="44" spans="1:11" ht="14.4" customHeight="1" thickBot="1" x14ac:dyDescent="0.35">
      <c r="A44" s="638" t="s">
        <v>355</v>
      </c>
      <c r="B44" s="616">
        <v>45.905259555702997</v>
      </c>
      <c r="C44" s="616">
        <v>13.3851</v>
      </c>
      <c r="D44" s="617">
        <v>-32.520159555703003</v>
      </c>
      <c r="E44" s="618">
        <v>0.29158096761699998</v>
      </c>
      <c r="F44" s="616">
        <v>12.051238866942001</v>
      </c>
      <c r="G44" s="617">
        <v>12.051238866942001</v>
      </c>
      <c r="H44" s="619">
        <v>4.7009999999999996</v>
      </c>
      <c r="I44" s="616">
        <v>27.53473</v>
      </c>
      <c r="J44" s="617">
        <v>15.483491133057001</v>
      </c>
      <c r="K44" s="620">
        <v>2.2848049320079999</v>
      </c>
    </row>
    <row r="45" spans="1:11" ht="14.4" customHeight="1" thickBot="1" x14ac:dyDescent="0.35">
      <c r="A45" s="638" t="s">
        <v>356</v>
      </c>
      <c r="B45" s="616">
        <v>21.78457262533</v>
      </c>
      <c r="C45" s="616">
        <v>1.9955700000000001</v>
      </c>
      <c r="D45" s="617">
        <v>-19.789002625329999</v>
      </c>
      <c r="E45" s="618">
        <v>9.1604734888E-2</v>
      </c>
      <c r="F45" s="616">
        <v>4.0917570460280004</v>
      </c>
      <c r="G45" s="617">
        <v>4.0917570460280004</v>
      </c>
      <c r="H45" s="619">
        <v>0</v>
      </c>
      <c r="I45" s="616">
        <v>0.01</v>
      </c>
      <c r="J45" s="617">
        <v>-4.0817570460279997</v>
      </c>
      <c r="K45" s="620">
        <v>2.4439378700000002E-3</v>
      </c>
    </row>
    <row r="46" spans="1:11" ht="14.4" customHeight="1" thickBot="1" x14ac:dyDescent="0.35">
      <c r="A46" s="638" t="s">
        <v>357</v>
      </c>
      <c r="B46" s="616">
        <v>0</v>
      </c>
      <c r="C46" s="616">
        <v>0</v>
      </c>
      <c r="D46" s="617">
        <v>0</v>
      </c>
      <c r="E46" s="626" t="s">
        <v>314</v>
      </c>
      <c r="F46" s="616">
        <v>0</v>
      </c>
      <c r="G46" s="617">
        <v>0</v>
      </c>
      <c r="H46" s="619">
        <v>0</v>
      </c>
      <c r="I46" s="616">
        <v>0.76229999999999998</v>
      </c>
      <c r="J46" s="617">
        <v>0.76229999999999998</v>
      </c>
      <c r="K46" s="627" t="s">
        <v>347</v>
      </c>
    </row>
    <row r="47" spans="1:11" ht="14.4" customHeight="1" thickBot="1" x14ac:dyDescent="0.35">
      <c r="A47" s="638" t="s">
        <v>358</v>
      </c>
      <c r="B47" s="616">
        <v>7.9999997480190004</v>
      </c>
      <c r="C47" s="616">
        <v>5.4096299999999999</v>
      </c>
      <c r="D47" s="617">
        <v>-2.590369748019</v>
      </c>
      <c r="E47" s="618">
        <v>0.67620377129800002</v>
      </c>
      <c r="F47" s="616">
        <v>6.1471789157580004</v>
      </c>
      <c r="G47" s="617">
        <v>6.1471789157580004</v>
      </c>
      <c r="H47" s="619">
        <v>0</v>
      </c>
      <c r="I47" s="616">
        <v>3.1559300000000001</v>
      </c>
      <c r="J47" s="617">
        <v>-2.9912489157579998</v>
      </c>
      <c r="K47" s="620">
        <v>0.51339485042599997</v>
      </c>
    </row>
    <row r="48" spans="1:11" ht="14.4" customHeight="1" thickBot="1" x14ac:dyDescent="0.35">
      <c r="A48" s="637" t="s">
        <v>359</v>
      </c>
      <c r="B48" s="621">
        <v>55.999998236134999</v>
      </c>
      <c r="C48" s="621">
        <v>52.451309999999999</v>
      </c>
      <c r="D48" s="622">
        <v>-3.5486882361349998</v>
      </c>
      <c r="E48" s="628">
        <v>0.93663056521499999</v>
      </c>
      <c r="F48" s="621">
        <v>38.37579734781</v>
      </c>
      <c r="G48" s="622">
        <v>38.37579734781</v>
      </c>
      <c r="H48" s="624">
        <v>3.7894199999999998</v>
      </c>
      <c r="I48" s="621">
        <v>59.175440000000002</v>
      </c>
      <c r="J48" s="622">
        <v>20.799642652189</v>
      </c>
      <c r="K48" s="629">
        <v>1.541998970436</v>
      </c>
    </row>
    <row r="49" spans="1:11" ht="14.4" customHeight="1" thickBot="1" x14ac:dyDescent="0.35">
      <c r="A49" s="638" t="s">
        <v>360</v>
      </c>
      <c r="B49" s="616">
        <v>14.999999527536</v>
      </c>
      <c r="C49" s="616">
        <v>13.50217</v>
      </c>
      <c r="D49" s="617">
        <v>-1.4978295275360001</v>
      </c>
      <c r="E49" s="618">
        <v>0.90014469501899996</v>
      </c>
      <c r="F49" s="616">
        <v>0</v>
      </c>
      <c r="G49" s="617">
        <v>0</v>
      </c>
      <c r="H49" s="619">
        <v>0.93654000000000004</v>
      </c>
      <c r="I49" s="616">
        <v>20.064260000000001</v>
      </c>
      <c r="J49" s="617">
        <v>20.064260000000001</v>
      </c>
      <c r="K49" s="627" t="s">
        <v>314</v>
      </c>
    </row>
    <row r="50" spans="1:11" ht="14.4" customHeight="1" thickBot="1" x14ac:dyDescent="0.35">
      <c r="A50" s="638" t="s">
        <v>361</v>
      </c>
      <c r="B50" s="616">
        <v>0</v>
      </c>
      <c r="C50" s="616">
        <v>0</v>
      </c>
      <c r="D50" s="617">
        <v>0</v>
      </c>
      <c r="E50" s="618">
        <v>1</v>
      </c>
      <c r="F50" s="616">
        <v>0</v>
      </c>
      <c r="G50" s="617">
        <v>0</v>
      </c>
      <c r="H50" s="619">
        <v>0</v>
      </c>
      <c r="I50" s="616">
        <v>2.4523999999999999</v>
      </c>
      <c r="J50" s="617">
        <v>2.4523999999999999</v>
      </c>
      <c r="K50" s="627" t="s">
        <v>347</v>
      </c>
    </row>
    <row r="51" spans="1:11" ht="14.4" customHeight="1" thickBot="1" x14ac:dyDescent="0.35">
      <c r="A51" s="638" t="s">
        <v>362</v>
      </c>
      <c r="B51" s="616">
        <v>3.9999998740090001</v>
      </c>
      <c r="C51" s="616">
        <v>0.84455999999999998</v>
      </c>
      <c r="D51" s="617">
        <v>-3.1554398740090002</v>
      </c>
      <c r="E51" s="618">
        <v>0.21114000664999999</v>
      </c>
      <c r="F51" s="616">
        <v>1.0193898590349999</v>
      </c>
      <c r="G51" s="617">
        <v>1.0193898590349999</v>
      </c>
      <c r="H51" s="619">
        <v>0</v>
      </c>
      <c r="I51" s="616">
        <v>0.78771000000000002</v>
      </c>
      <c r="J51" s="617">
        <v>-0.23167985903499999</v>
      </c>
      <c r="K51" s="620">
        <v>0.77272693368199996</v>
      </c>
    </row>
    <row r="52" spans="1:11" ht="14.4" customHeight="1" thickBot="1" x14ac:dyDescent="0.35">
      <c r="A52" s="638" t="s">
        <v>363</v>
      </c>
      <c r="B52" s="616">
        <v>36.999998834589</v>
      </c>
      <c r="C52" s="616">
        <v>38.104579999999999</v>
      </c>
      <c r="D52" s="617">
        <v>1.10458116541</v>
      </c>
      <c r="E52" s="618">
        <v>1.0298535459510001</v>
      </c>
      <c r="F52" s="616">
        <v>37.356407488774003</v>
      </c>
      <c r="G52" s="617">
        <v>37.356407488774003</v>
      </c>
      <c r="H52" s="619">
        <v>2.8528799999999999</v>
      </c>
      <c r="I52" s="616">
        <v>35.871070000000003</v>
      </c>
      <c r="J52" s="617">
        <v>-1.4853374887740001</v>
      </c>
      <c r="K52" s="620">
        <v>0.96023874915600005</v>
      </c>
    </row>
    <row r="53" spans="1:11" ht="14.4" customHeight="1" thickBot="1" x14ac:dyDescent="0.35">
      <c r="A53" s="636" t="s">
        <v>42</v>
      </c>
      <c r="B53" s="616">
        <v>2152.7733565615999</v>
      </c>
      <c r="C53" s="616">
        <v>2200.893</v>
      </c>
      <c r="D53" s="617">
        <v>48.119643438403997</v>
      </c>
      <c r="E53" s="618">
        <v>1.022352396406</v>
      </c>
      <c r="F53" s="616">
        <v>2188.3949646267101</v>
      </c>
      <c r="G53" s="617">
        <v>2188.3949646267101</v>
      </c>
      <c r="H53" s="619">
        <v>249.382000000001</v>
      </c>
      <c r="I53" s="616">
        <v>2173.6990000000001</v>
      </c>
      <c r="J53" s="617">
        <v>-14.695964626705001</v>
      </c>
      <c r="K53" s="620">
        <v>0.993284592194</v>
      </c>
    </row>
    <row r="54" spans="1:11" ht="14.4" customHeight="1" thickBot="1" x14ac:dyDescent="0.35">
      <c r="A54" s="637" t="s">
        <v>364</v>
      </c>
      <c r="B54" s="621">
        <v>2152.7733565615999</v>
      </c>
      <c r="C54" s="621">
        <v>2200.893</v>
      </c>
      <c r="D54" s="622">
        <v>48.119643438403997</v>
      </c>
      <c r="E54" s="628">
        <v>1.022352396406</v>
      </c>
      <c r="F54" s="621">
        <v>2188.3949646267101</v>
      </c>
      <c r="G54" s="622">
        <v>2188.3949646267101</v>
      </c>
      <c r="H54" s="624">
        <v>249.382000000001</v>
      </c>
      <c r="I54" s="621">
        <v>2173.6990000000001</v>
      </c>
      <c r="J54" s="622">
        <v>-14.695964626705001</v>
      </c>
      <c r="K54" s="629">
        <v>0.993284592194</v>
      </c>
    </row>
    <row r="55" spans="1:11" ht="14.4" customHeight="1" thickBot="1" x14ac:dyDescent="0.35">
      <c r="A55" s="638" t="s">
        <v>365</v>
      </c>
      <c r="B55" s="616">
        <v>627.77340459539403</v>
      </c>
      <c r="C55" s="616">
        <v>629.23400000000004</v>
      </c>
      <c r="D55" s="617">
        <v>1.460595404605</v>
      </c>
      <c r="E55" s="618">
        <v>1.0023266283559999</v>
      </c>
      <c r="F55" s="616">
        <v>638.96967435943998</v>
      </c>
      <c r="G55" s="617">
        <v>638.96967435943998</v>
      </c>
      <c r="H55" s="619">
        <v>46.051000000000002</v>
      </c>
      <c r="I55" s="616">
        <v>564.10299999999995</v>
      </c>
      <c r="J55" s="617">
        <v>-74.866674359439997</v>
      </c>
      <c r="K55" s="620">
        <v>0.88283219475999997</v>
      </c>
    </row>
    <row r="56" spans="1:11" ht="14.4" customHeight="1" thickBot="1" x14ac:dyDescent="0.35">
      <c r="A56" s="638" t="s">
        <v>366</v>
      </c>
      <c r="B56" s="616">
        <v>259.99999181062998</v>
      </c>
      <c r="C56" s="616">
        <v>232.14400000000001</v>
      </c>
      <c r="D56" s="617">
        <v>-27.855991810630002</v>
      </c>
      <c r="E56" s="618">
        <v>0.89286156658399995</v>
      </c>
      <c r="F56" s="616">
        <v>227.479329382804</v>
      </c>
      <c r="G56" s="617">
        <v>227.479329382804</v>
      </c>
      <c r="H56" s="619">
        <v>12.086</v>
      </c>
      <c r="I56" s="616">
        <v>237.23400000000001</v>
      </c>
      <c r="J56" s="617">
        <v>9.754670617196</v>
      </c>
      <c r="K56" s="620">
        <v>1.042881569255</v>
      </c>
    </row>
    <row r="57" spans="1:11" ht="14.4" customHeight="1" thickBot="1" x14ac:dyDescent="0.35">
      <c r="A57" s="638" t="s">
        <v>367</v>
      </c>
      <c r="B57" s="616">
        <v>1264.9999601555701</v>
      </c>
      <c r="C57" s="616">
        <v>1339.5150000000001</v>
      </c>
      <c r="D57" s="617">
        <v>74.515039844428003</v>
      </c>
      <c r="E57" s="618">
        <v>1.0589051716919999</v>
      </c>
      <c r="F57" s="616">
        <v>1321.94596088446</v>
      </c>
      <c r="G57" s="617">
        <v>1321.94596088446</v>
      </c>
      <c r="H57" s="619">
        <v>191.245000000001</v>
      </c>
      <c r="I57" s="616">
        <v>1372.3620000000001</v>
      </c>
      <c r="J57" s="617">
        <v>50.416039115537998</v>
      </c>
      <c r="K57" s="620">
        <v>1.038137745874</v>
      </c>
    </row>
    <row r="58" spans="1:11" ht="14.4" customHeight="1" thickBot="1" x14ac:dyDescent="0.35">
      <c r="A58" s="639" t="s">
        <v>368</v>
      </c>
      <c r="B58" s="621">
        <v>5963.4295043865104</v>
      </c>
      <c r="C58" s="621">
        <v>3831.1763599999999</v>
      </c>
      <c r="D58" s="622">
        <v>-2132.2531443865</v>
      </c>
      <c r="E58" s="628">
        <v>0.64244514958700005</v>
      </c>
      <c r="F58" s="621">
        <v>4835.7109620874699</v>
      </c>
      <c r="G58" s="622">
        <v>4835.7109620874699</v>
      </c>
      <c r="H58" s="624">
        <v>559.74202000000298</v>
      </c>
      <c r="I58" s="621">
        <v>3046.7921200000001</v>
      </c>
      <c r="J58" s="622">
        <v>-1788.91884208747</v>
      </c>
      <c r="K58" s="629">
        <v>0.63006084190800005</v>
      </c>
    </row>
    <row r="59" spans="1:11" ht="14.4" customHeight="1" thickBot="1" x14ac:dyDescent="0.35">
      <c r="A59" s="636" t="s">
        <v>45</v>
      </c>
      <c r="B59" s="616">
        <v>1554.10852588749</v>
      </c>
      <c r="C59" s="616">
        <v>607.87136999999996</v>
      </c>
      <c r="D59" s="617">
        <v>-946.23715588748598</v>
      </c>
      <c r="E59" s="618">
        <v>0.39113830203900002</v>
      </c>
      <c r="F59" s="616">
        <v>753.707703382099</v>
      </c>
      <c r="G59" s="617">
        <v>753.707703382099</v>
      </c>
      <c r="H59" s="619">
        <v>10.06898</v>
      </c>
      <c r="I59" s="616">
        <v>399.08956999999998</v>
      </c>
      <c r="J59" s="617">
        <v>-354.61813338209902</v>
      </c>
      <c r="K59" s="620">
        <v>0.52950177928200004</v>
      </c>
    </row>
    <row r="60" spans="1:11" ht="14.4" customHeight="1" thickBot="1" x14ac:dyDescent="0.35">
      <c r="A60" s="640" t="s">
        <v>369</v>
      </c>
      <c r="B60" s="616">
        <v>1554.10852588749</v>
      </c>
      <c r="C60" s="616">
        <v>607.87136999999996</v>
      </c>
      <c r="D60" s="617">
        <v>-946.23715588748598</v>
      </c>
      <c r="E60" s="618">
        <v>0.39113830203900002</v>
      </c>
      <c r="F60" s="616">
        <v>753.707703382099</v>
      </c>
      <c r="G60" s="617">
        <v>753.707703382099</v>
      </c>
      <c r="H60" s="619">
        <v>10.06898</v>
      </c>
      <c r="I60" s="616">
        <v>399.08956999999998</v>
      </c>
      <c r="J60" s="617">
        <v>-354.61813338209902</v>
      </c>
      <c r="K60" s="620">
        <v>0.52950177928200004</v>
      </c>
    </row>
    <row r="61" spans="1:11" ht="14.4" customHeight="1" thickBot="1" x14ac:dyDescent="0.35">
      <c r="A61" s="638" t="s">
        <v>370</v>
      </c>
      <c r="B61" s="616">
        <v>1218.8686863783601</v>
      </c>
      <c r="C61" s="616">
        <v>100.62869999999999</v>
      </c>
      <c r="D61" s="617">
        <v>-1118.2399863783601</v>
      </c>
      <c r="E61" s="618">
        <v>8.2559098550999993E-2</v>
      </c>
      <c r="F61" s="616">
        <v>76.279883051793007</v>
      </c>
      <c r="G61" s="617">
        <v>76.279883051793007</v>
      </c>
      <c r="H61" s="619">
        <v>0</v>
      </c>
      <c r="I61" s="616">
        <v>5.9628799999990001</v>
      </c>
      <c r="J61" s="617">
        <v>-70.317003051792994</v>
      </c>
      <c r="K61" s="620">
        <v>7.8171068982000005E-2</v>
      </c>
    </row>
    <row r="62" spans="1:11" ht="14.4" customHeight="1" thickBot="1" x14ac:dyDescent="0.35">
      <c r="A62" s="638" t="s">
        <v>371</v>
      </c>
      <c r="B62" s="616">
        <v>0</v>
      </c>
      <c r="C62" s="616">
        <v>0.84699999999999998</v>
      </c>
      <c r="D62" s="617">
        <v>0.84699999999999998</v>
      </c>
      <c r="E62" s="626" t="s">
        <v>347</v>
      </c>
      <c r="F62" s="616">
        <v>1.3485685015</v>
      </c>
      <c r="G62" s="617">
        <v>1.3485685015</v>
      </c>
      <c r="H62" s="619">
        <v>0</v>
      </c>
      <c r="I62" s="616">
        <v>0</v>
      </c>
      <c r="J62" s="617">
        <v>-1.3485685015</v>
      </c>
      <c r="K62" s="620">
        <v>0</v>
      </c>
    </row>
    <row r="63" spans="1:11" ht="14.4" customHeight="1" thickBot="1" x14ac:dyDescent="0.35">
      <c r="A63" s="638" t="s">
        <v>372</v>
      </c>
      <c r="B63" s="616">
        <v>47.465735518312997</v>
      </c>
      <c r="C63" s="616">
        <v>383.38067999999998</v>
      </c>
      <c r="D63" s="617">
        <v>335.91494448168601</v>
      </c>
      <c r="E63" s="618">
        <v>8.0769986141279997</v>
      </c>
      <c r="F63" s="616">
        <v>517.61097845740096</v>
      </c>
      <c r="G63" s="617">
        <v>517.61097845740096</v>
      </c>
      <c r="H63" s="619">
        <v>0</v>
      </c>
      <c r="I63" s="616">
        <v>122.86272</v>
      </c>
      <c r="J63" s="617">
        <v>-394.74825845740003</v>
      </c>
      <c r="K63" s="620">
        <v>0.23736498086999999</v>
      </c>
    </row>
    <row r="64" spans="1:11" ht="14.4" customHeight="1" thickBot="1" x14ac:dyDescent="0.35">
      <c r="A64" s="638" t="s">
        <v>373</v>
      </c>
      <c r="B64" s="616">
        <v>246.99999222009899</v>
      </c>
      <c r="C64" s="616">
        <v>68.832239999999999</v>
      </c>
      <c r="D64" s="617">
        <v>-178.167752220099</v>
      </c>
      <c r="E64" s="618">
        <v>0.27867304521399999</v>
      </c>
      <c r="F64" s="616">
        <v>79.583046848934998</v>
      </c>
      <c r="G64" s="617">
        <v>79.583046848934998</v>
      </c>
      <c r="H64" s="619">
        <v>6.7491000000000003</v>
      </c>
      <c r="I64" s="616">
        <v>167.85133999999999</v>
      </c>
      <c r="J64" s="617">
        <v>88.268293151064</v>
      </c>
      <c r="K64" s="620">
        <v>2.1091343778099998</v>
      </c>
    </row>
    <row r="65" spans="1:11" ht="14.4" customHeight="1" thickBot="1" x14ac:dyDescent="0.35">
      <c r="A65" s="638" t="s">
        <v>374</v>
      </c>
      <c r="B65" s="616">
        <v>40.774111770715997</v>
      </c>
      <c r="C65" s="616">
        <v>54.182749999999999</v>
      </c>
      <c r="D65" s="617">
        <v>13.408638229283</v>
      </c>
      <c r="E65" s="618">
        <v>1.3288517553650001</v>
      </c>
      <c r="F65" s="616">
        <v>78.885226522468997</v>
      </c>
      <c r="G65" s="617">
        <v>78.885226522468997</v>
      </c>
      <c r="H65" s="619">
        <v>3.3198799999999999</v>
      </c>
      <c r="I65" s="616">
        <v>102.41262999999999</v>
      </c>
      <c r="J65" s="617">
        <v>23.527403477530001</v>
      </c>
      <c r="K65" s="620">
        <v>1.2982485379669999</v>
      </c>
    </row>
    <row r="66" spans="1:11" ht="14.4" customHeight="1" thickBot="1" x14ac:dyDescent="0.35">
      <c r="A66" s="641" t="s">
        <v>46</v>
      </c>
      <c r="B66" s="621">
        <v>0</v>
      </c>
      <c r="C66" s="621">
        <v>93.12</v>
      </c>
      <c r="D66" s="622">
        <v>93.12</v>
      </c>
      <c r="E66" s="623" t="s">
        <v>314</v>
      </c>
      <c r="F66" s="621">
        <v>0</v>
      </c>
      <c r="G66" s="622">
        <v>0</v>
      </c>
      <c r="H66" s="624">
        <v>2.0910000000000002</v>
      </c>
      <c r="I66" s="621">
        <v>61.26</v>
      </c>
      <c r="J66" s="622">
        <v>61.26</v>
      </c>
      <c r="K66" s="625" t="s">
        <v>314</v>
      </c>
    </row>
    <row r="67" spans="1:11" ht="14.4" customHeight="1" thickBot="1" x14ac:dyDescent="0.35">
      <c r="A67" s="637" t="s">
        <v>375</v>
      </c>
      <c r="B67" s="621">
        <v>0</v>
      </c>
      <c r="C67" s="621">
        <v>15.499000000000001</v>
      </c>
      <c r="D67" s="622">
        <v>15.499000000000001</v>
      </c>
      <c r="E67" s="623" t="s">
        <v>314</v>
      </c>
      <c r="F67" s="621">
        <v>0</v>
      </c>
      <c r="G67" s="622">
        <v>0</v>
      </c>
      <c r="H67" s="624">
        <v>2.0910000000000002</v>
      </c>
      <c r="I67" s="621">
        <v>39.947000000000003</v>
      </c>
      <c r="J67" s="622">
        <v>39.947000000000003</v>
      </c>
      <c r="K67" s="625" t="s">
        <v>314</v>
      </c>
    </row>
    <row r="68" spans="1:11" ht="14.4" customHeight="1" thickBot="1" x14ac:dyDescent="0.35">
      <c r="A68" s="638" t="s">
        <v>376</v>
      </c>
      <c r="B68" s="616">
        <v>0</v>
      </c>
      <c r="C68" s="616">
        <v>12.419</v>
      </c>
      <c r="D68" s="617">
        <v>12.419</v>
      </c>
      <c r="E68" s="626" t="s">
        <v>314</v>
      </c>
      <c r="F68" s="616">
        <v>0</v>
      </c>
      <c r="G68" s="617">
        <v>0</v>
      </c>
      <c r="H68" s="619">
        <v>2.0910000000000002</v>
      </c>
      <c r="I68" s="616">
        <v>37.872</v>
      </c>
      <c r="J68" s="617">
        <v>37.872</v>
      </c>
      <c r="K68" s="627" t="s">
        <v>314</v>
      </c>
    </row>
    <row r="69" spans="1:11" ht="14.4" customHeight="1" thickBot="1" x14ac:dyDescent="0.35">
      <c r="A69" s="638" t="s">
        <v>377</v>
      </c>
      <c r="B69" s="616">
        <v>0</v>
      </c>
      <c r="C69" s="616">
        <v>3.08</v>
      </c>
      <c r="D69" s="617">
        <v>3.08</v>
      </c>
      <c r="E69" s="626" t="s">
        <v>314</v>
      </c>
      <c r="F69" s="616">
        <v>0</v>
      </c>
      <c r="G69" s="617">
        <v>0</v>
      </c>
      <c r="H69" s="619">
        <v>0</v>
      </c>
      <c r="I69" s="616">
        <v>2.0750000000000002</v>
      </c>
      <c r="J69" s="617">
        <v>2.0750000000000002</v>
      </c>
      <c r="K69" s="627" t="s">
        <v>314</v>
      </c>
    </row>
    <row r="70" spans="1:11" ht="14.4" customHeight="1" thickBot="1" x14ac:dyDescent="0.35">
      <c r="A70" s="637" t="s">
        <v>378</v>
      </c>
      <c r="B70" s="621">
        <v>0</v>
      </c>
      <c r="C70" s="621">
        <v>77.620999999999995</v>
      </c>
      <c r="D70" s="622">
        <v>77.620999999999995</v>
      </c>
      <c r="E70" s="623" t="s">
        <v>314</v>
      </c>
      <c r="F70" s="621">
        <v>0</v>
      </c>
      <c r="G70" s="622">
        <v>0</v>
      </c>
      <c r="H70" s="624">
        <v>0</v>
      </c>
      <c r="I70" s="621">
        <v>21.312999999999999</v>
      </c>
      <c r="J70" s="622">
        <v>21.312999999999999</v>
      </c>
      <c r="K70" s="625" t="s">
        <v>314</v>
      </c>
    </row>
    <row r="71" spans="1:11" ht="14.4" customHeight="1" thickBot="1" x14ac:dyDescent="0.35">
      <c r="A71" s="638" t="s">
        <v>379</v>
      </c>
      <c r="B71" s="616">
        <v>0</v>
      </c>
      <c r="C71" s="616">
        <v>54.057000000000002</v>
      </c>
      <c r="D71" s="617">
        <v>54.057000000000002</v>
      </c>
      <c r="E71" s="626" t="s">
        <v>314</v>
      </c>
      <c r="F71" s="616">
        <v>0</v>
      </c>
      <c r="G71" s="617">
        <v>0</v>
      </c>
      <c r="H71" s="619">
        <v>0</v>
      </c>
      <c r="I71" s="616">
        <v>21.312999999999999</v>
      </c>
      <c r="J71" s="617">
        <v>21.312999999999999</v>
      </c>
      <c r="K71" s="627" t="s">
        <v>314</v>
      </c>
    </row>
    <row r="72" spans="1:11" ht="14.4" customHeight="1" thickBot="1" x14ac:dyDescent="0.35">
      <c r="A72" s="638" t="s">
        <v>380</v>
      </c>
      <c r="B72" s="616">
        <v>0</v>
      </c>
      <c r="C72" s="616">
        <v>23.564</v>
      </c>
      <c r="D72" s="617">
        <v>23.564</v>
      </c>
      <c r="E72" s="626" t="s">
        <v>347</v>
      </c>
      <c r="F72" s="616">
        <v>0</v>
      </c>
      <c r="G72" s="617">
        <v>0</v>
      </c>
      <c r="H72" s="619">
        <v>0</v>
      </c>
      <c r="I72" s="616">
        <v>0</v>
      </c>
      <c r="J72" s="617">
        <v>0</v>
      </c>
      <c r="K72" s="627" t="s">
        <v>314</v>
      </c>
    </row>
    <row r="73" spans="1:11" ht="14.4" customHeight="1" thickBot="1" x14ac:dyDescent="0.35">
      <c r="A73" s="636" t="s">
        <v>47</v>
      </c>
      <c r="B73" s="616">
        <v>4409.3209784990204</v>
      </c>
      <c r="C73" s="616">
        <v>3130.1849900000002</v>
      </c>
      <c r="D73" s="617">
        <v>-1279.13598849902</v>
      </c>
      <c r="E73" s="618">
        <v>0.70990182054399997</v>
      </c>
      <c r="F73" s="616">
        <v>4082.0032587053702</v>
      </c>
      <c r="G73" s="617">
        <v>4082.0032587053702</v>
      </c>
      <c r="H73" s="619">
        <v>547.58204000000296</v>
      </c>
      <c r="I73" s="616">
        <v>2586.4425500000002</v>
      </c>
      <c r="J73" s="617">
        <v>-1495.56070870537</v>
      </c>
      <c r="K73" s="620">
        <v>0.63362089299699997</v>
      </c>
    </row>
    <row r="74" spans="1:11" ht="14.4" customHeight="1" thickBot="1" x14ac:dyDescent="0.35">
      <c r="A74" s="637" t="s">
        <v>381</v>
      </c>
      <c r="B74" s="621">
        <v>0</v>
      </c>
      <c r="C74" s="621">
        <v>0.54800000000000004</v>
      </c>
      <c r="D74" s="622">
        <v>0.54800000000000004</v>
      </c>
      <c r="E74" s="623" t="s">
        <v>347</v>
      </c>
      <c r="F74" s="621">
        <v>0.50510370112400005</v>
      </c>
      <c r="G74" s="622">
        <v>0.50510370112400005</v>
      </c>
      <c r="H74" s="624">
        <v>0</v>
      </c>
      <c r="I74" s="621">
        <v>0</v>
      </c>
      <c r="J74" s="622">
        <v>-0.50510370112400005</v>
      </c>
      <c r="K74" s="629">
        <v>0</v>
      </c>
    </row>
    <row r="75" spans="1:11" ht="14.4" customHeight="1" thickBot="1" x14ac:dyDescent="0.35">
      <c r="A75" s="638" t="s">
        <v>382</v>
      </c>
      <c r="B75" s="616">
        <v>0</v>
      </c>
      <c r="C75" s="616">
        <v>0.54800000000000004</v>
      </c>
      <c r="D75" s="617">
        <v>0.54800000000000004</v>
      </c>
      <c r="E75" s="626" t="s">
        <v>347</v>
      </c>
      <c r="F75" s="616">
        <v>0.50510370112400005</v>
      </c>
      <c r="G75" s="617">
        <v>0.50510370112400005</v>
      </c>
      <c r="H75" s="619">
        <v>0</v>
      </c>
      <c r="I75" s="616">
        <v>0</v>
      </c>
      <c r="J75" s="617">
        <v>-0.50510370112400005</v>
      </c>
      <c r="K75" s="620">
        <v>0</v>
      </c>
    </row>
    <row r="76" spans="1:11" ht="14.4" customHeight="1" thickBot="1" x14ac:dyDescent="0.35">
      <c r="A76" s="637" t="s">
        <v>383</v>
      </c>
      <c r="B76" s="621">
        <v>90.896009362666007</v>
      </c>
      <c r="C76" s="621">
        <v>88.489980000000003</v>
      </c>
      <c r="D76" s="622">
        <v>-2.406029362665</v>
      </c>
      <c r="E76" s="628">
        <v>0.97352986803700003</v>
      </c>
      <c r="F76" s="621">
        <v>72.676064930213997</v>
      </c>
      <c r="G76" s="622">
        <v>72.676064930213997</v>
      </c>
      <c r="H76" s="624">
        <v>7.5301900000000002</v>
      </c>
      <c r="I76" s="621">
        <v>97.80753</v>
      </c>
      <c r="J76" s="622">
        <v>25.131465069786</v>
      </c>
      <c r="K76" s="629">
        <v>1.345801125775</v>
      </c>
    </row>
    <row r="77" spans="1:11" ht="14.4" customHeight="1" thickBot="1" x14ac:dyDescent="0.35">
      <c r="A77" s="638" t="s">
        <v>384</v>
      </c>
      <c r="B77" s="616">
        <v>54.823297187401003</v>
      </c>
      <c r="C77" s="616">
        <v>57.631900000000002</v>
      </c>
      <c r="D77" s="617">
        <v>2.808602812598</v>
      </c>
      <c r="E77" s="618">
        <v>1.0512300966320001</v>
      </c>
      <c r="F77" s="616">
        <v>38.738341526016001</v>
      </c>
      <c r="G77" s="617">
        <v>38.738341526016001</v>
      </c>
      <c r="H77" s="619">
        <v>4.9745999999999997</v>
      </c>
      <c r="I77" s="616">
        <v>62.660400000000003</v>
      </c>
      <c r="J77" s="617">
        <v>23.922058473983999</v>
      </c>
      <c r="K77" s="620">
        <v>1.61752923671</v>
      </c>
    </row>
    <row r="78" spans="1:11" ht="14.4" customHeight="1" thickBot="1" x14ac:dyDescent="0.35">
      <c r="A78" s="638" t="s">
        <v>385</v>
      </c>
      <c r="B78" s="616">
        <v>2.2888139217160002</v>
      </c>
      <c r="C78" s="616">
        <v>3</v>
      </c>
      <c r="D78" s="617">
        <v>0.71118607828299996</v>
      </c>
      <c r="E78" s="618">
        <v>1.310722541284</v>
      </c>
      <c r="F78" s="616">
        <v>3.7279293499019999</v>
      </c>
      <c r="G78" s="617">
        <v>3.7279293499019999</v>
      </c>
      <c r="H78" s="619">
        <v>0</v>
      </c>
      <c r="I78" s="616">
        <v>2</v>
      </c>
      <c r="J78" s="617">
        <v>-1.7279293499020001</v>
      </c>
      <c r="K78" s="620">
        <v>0.53649085384399997</v>
      </c>
    </row>
    <row r="79" spans="1:11" ht="14.4" customHeight="1" thickBot="1" x14ac:dyDescent="0.35">
      <c r="A79" s="638" t="s">
        <v>386</v>
      </c>
      <c r="B79" s="616">
        <v>33.783898253548003</v>
      </c>
      <c r="C79" s="616">
        <v>27.858080000000001</v>
      </c>
      <c r="D79" s="617">
        <v>-5.9258182535469999</v>
      </c>
      <c r="E79" s="618">
        <v>0.82459637401499997</v>
      </c>
      <c r="F79" s="616">
        <v>30.209794054296001</v>
      </c>
      <c r="G79" s="617">
        <v>30.209794054296001</v>
      </c>
      <c r="H79" s="619">
        <v>2.55559</v>
      </c>
      <c r="I79" s="616">
        <v>33.147129999999997</v>
      </c>
      <c r="J79" s="617">
        <v>2.937335945704</v>
      </c>
      <c r="K79" s="620">
        <v>1.0972312469400001</v>
      </c>
    </row>
    <row r="80" spans="1:11" ht="14.4" customHeight="1" thickBot="1" x14ac:dyDescent="0.35">
      <c r="A80" s="637" t="s">
        <v>387</v>
      </c>
      <c r="B80" s="621">
        <v>22.999999275554998</v>
      </c>
      <c r="C80" s="621">
        <v>23.02158</v>
      </c>
      <c r="D80" s="622">
        <v>2.1580724443999999E-2</v>
      </c>
      <c r="E80" s="628">
        <v>1.000938292396</v>
      </c>
      <c r="F80" s="621">
        <v>24.3311304138</v>
      </c>
      <c r="G80" s="622">
        <v>24.3311304138</v>
      </c>
      <c r="H80" s="624">
        <v>0</v>
      </c>
      <c r="I80" s="621">
        <v>23.021599999999999</v>
      </c>
      <c r="J80" s="622">
        <v>-1.3095304137999999</v>
      </c>
      <c r="K80" s="629">
        <v>0.94617880914100005</v>
      </c>
    </row>
    <row r="81" spans="1:11" ht="14.4" customHeight="1" thickBot="1" x14ac:dyDescent="0.35">
      <c r="A81" s="638" t="s">
        <v>388</v>
      </c>
      <c r="B81" s="616">
        <v>19.999999370047998</v>
      </c>
      <c r="C81" s="616">
        <v>19.440000000000001</v>
      </c>
      <c r="D81" s="617">
        <v>-0.55999937004800004</v>
      </c>
      <c r="E81" s="618">
        <v>0.97200003061499995</v>
      </c>
      <c r="F81" s="616">
        <v>19.999968169289001</v>
      </c>
      <c r="G81" s="617">
        <v>19.999968169289001</v>
      </c>
      <c r="H81" s="619">
        <v>0</v>
      </c>
      <c r="I81" s="616">
        <v>19.440000000000001</v>
      </c>
      <c r="J81" s="617">
        <v>-0.55996816928899995</v>
      </c>
      <c r="K81" s="620">
        <v>0.97200154697399999</v>
      </c>
    </row>
    <row r="82" spans="1:11" ht="14.4" customHeight="1" thickBot="1" x14ac:dyDescent="0.35">
      <c r="A82" s="638" t="s">
        <v>389</v>
      </c>
      <c r="B82" s="616">
        <v>2.9999999055069999</v>
      </c>
      <c r="C82" s="616">
        <v>3.5815800000000002</v>
      </c>
      <c r="D82" s="617">
        <v>0.58158009449199999</v>
      </c>
      <c r="E82" s="618">
        <v>1.193860037603</v>
      </c>
      <c r="F82" s="616">
        <v>4.3311622445109998</v>
      </c>
      <c r="G82" s="617">
        <v>4.3311622445109998</v>
      </c>
      <c r="H82" s="619">
        <v>0</v>
      </c>
      <c r="I82" s="616">
        <v>3.5815999999999999</v>
      </c>
      <c r="J82" s="617">
        <v>-0.74956224451099995</v>
      </c>
      <c r="K82" s="620">
        <v>0.82693738950499995</v>
      </c>
    </row>
    <row r="83" spans="1:11" ht="14.4" customHeight="1" thickBot="1" x14ac:dyDescent="0.35">
      <c r="A83" s="637" t="s">
        <v>390</v>
      </c>
      <c r="B83" s="621">
        <v>0</v>
      </c>
      <c r="C83" s="621">
        <v>7.2599999999989997</v>
      </c>
      <c r="D83" s="622">
        <v>7.2599999999989997</v>
      </c>
      <c r="E83" s="623" t="s">
        <v>347</v>
      </c>
      <c r="F83" s="621">
        <v>26.557455239753999</v>
      </c>
      <c r="G83" s="622">
        <v>26.557455239753999</v>
      </c>
      <c r="H83" s="624">
        <v>0</v>
      </c>
      <c r="I83" s="621">
        <v>2.585</v>
      </c>
      <c r="J83" s="622">
        <v>-23.972455239754002</v>
      </c>
      <c r="K83" s="629">
        <v>9.7336133174E-2</v>
      </c>
    </row>
    <row r="84" spans="1:11" ht="14.4" customHeight="1" thickBot="1" x14ac:dyDescent="0.35">
      <c r="A84" s="638" t="s">
        <v>391</v>
      </c>
      <c r="B84" s="616">
        <v>0</v>
      </c>
      <c r="C84" s="616">
        <v>7.2599999999989997</v>
      </c>
      <c r="D84" s="617">
        <v>7.2599999999989997</v>
      </c>
      <c r="E84" s="626" t="s">
        <v>347</v>
      </c>
      <c r="F84" s="616">
        <v>26.557455239753999</v>
      </c>
      <c r="G84" s="617">
        <v>26.557455239753999</v>
      </c>
      <c r="H84" s="619">
        <v>0</v>
      </c>
      <c r="I84" s="616">
        <v>2.585</v>
      </c>
      <c r="J84" s="617">
        <v>-23.972455239754002</v>
      </c>
      <c r="K84" s="620">
        <v>9.7336133174E-2</v>
      </c>
    </row>
    <row r="85" spans="1:11" ht="14.4" customHeight="1" thickBot="1" x14ac:dyDescent="0.35">
      <c r="A85" s="637" t="s">
        <v>392</v>
      </c>
      <c r="B85" s="621">
        <v>599.39919619068996</v>
      </c>
      <c r="C85" s="621">
        <v>580.97538999999995</v>
      </c>
      <c r="D85" s="622">
        <v>-18.423806190690001</v>
      </c>
      <c r="E85" s="628">
        <v>0.96926287804800004</v>
      </c>
      <c r="F85" s="621">
        <v>587.51627867538002</v>
      </c>
      <c r="G85" s="622">
        <v>587.51627867538002</v>
      </c>
      <c r="H85" s="624">
        <v>48.378</v>
      </c>
      <c r="I85" s="621">
        <v>601.66711999999995</v>
      </c>
      <c r="J85" s="622">
        <v>14.15084132462</v>
      </c>
      <c r="K85" s="629">
        <v>1.024085871044</v>
      </c>
    </row>
    <row r="86" spans="1:11" ht="14.4" customHeight="1" thickBot="1" x14ac:dyDescent="0.35">
      <c r="A86" s="638" t="s">
        <v>393</v>
      </c>
      <c r="B86" s="616">
        <v>508.46019807123997</v>
      </c>
      <c r="C86" s="616">
        <v>481.26170000000002</v>
      </c>
      <c r="D86" s="617">
        <v>-27.19849807124</v>
      </c>
      <c r="E86" s="618">
        <v>0.94650810786200001</v>
      </c>
      <c r="F86" s="616">
        <v>501.40115269059402</v>
      </c>
      <c r="G86" s="617">
        <v>501.40115269059402</v>
      </c>
      <c r="H86" s="619">
        <v>41.576070000000001</v>
      </c>
      <c r="I86" s="616">
        <v>488.61610999999999</v>
      </c>
      <c r="J86" s="617">
        <v>-12.785042690593</v>
      </c>
      <c r="K86" s="620">
        <v>0.97450136956800004</v>
      </c>
    </row>
    <row r="87" spans="1:11" ht="14.4" customHeight="1" thickBot="1" x14ac:dyDescent="0.35">
      <c r="A87" s="638" t="s">
        <v>394</v>
      </c>
      <c r="B87" s="616">
        <v>0</v>
      </c>
      <c r="C87" s="616">
        <v>0</v>
      </c>
      <c r="D87" s="617">
        <v>0</v>
      </c>
      <c r="E87" s="618">
        <v>1</v>
      </c>
      <c r="F87" s="616">
        <v>0</v>
      </c>
      <c r="G87" s="617">
        <v>0</v>
      </c>
      <c r="H87" s="619">
        <v>0.63888</v>
      </c>
      <c r="I87" s="616">
        <v>9.8373000000000008</v>
      </c>
      <c r="J87" s="617">
        <v>9.8373000000000008</v>
      </c>
      <c r="K87" s="627" t="s">
        <v>347</v>
      </c>
    </row>
    <row r="88" spans="1:11" ht="14.4" customHeight="1" thickBot="1" x14ac:dyDescent="0.35">
      <c r="A88" s="638" t="s">
        <v>395</v>
      </c>
      <c r="B88" s="616">
        <v>3.3484400533550001</v>
      </c>
      <c r="C88" s="616">
        <v>0</v>
      </c>
      <c r="D88" s="617">
        <v>-3.3484400533550001</v>
      </c>
      <c r="E88" s="618">
        <v>0</v>
      </c>
      <c r="F88" s="616">
        <v>0</v>
      </c>
      <c r="G88" s="617">
        <v>0</v>
      </c>
      <c r="H88" s="619">
        <v>0</v>
      </c>
      <c r="I88" s="616">
        <v>19.809999999999999</v>
      </c>
      <c r="J88" s="617">
        <v>19.809999999999999</v>
      </c>
      <c r="K88" s="627" t="s">
        <v>347</v>
      </c>
    </row>
    <row r="89" spans="1:11" ht="14.4" customHeight="1" thickBot="1" x14ac:dyDescent="0.35">
      <c r="A89" s="638" t="s">
        <v>396</v>
      </c>
      <c r="B89" s="616">
        <v>87.590558066094005</v>
      </c>
      <c r="C89" s="616">
        <v>99.71369</v>
      </c>
      <c r="D89" s="617">
        <v>12.123131933905</v>
      </c>
      <c r="E89" s="618">
        <v>1.1384068351829999</v>
      </c>
      <c r="F89" s="616">
        <v>86.115125984784996</v>
      </c>
      <c r="G89" s="617">
        <v>86.115125984784996</v>
      </c>
      <c r="H89" s="619">
        <v>6.1630500000000001</v>
      </c>
      <c r="I89" s="616">
        <v>83.403710000000004</v>
      </c>
      <c r="J89" s="617">
        <v>-2.7114159847849999</v>
      </c>
      <c r="K89" s="620">
        <v>0.968514056575</v>
      </c>
    </row>
    <row r="90" spans="1:11" ht="14.4" customHeight="1" thickBot="1" x14ac:dyDescent="0.35">
      <c r="A90" s="637" t="s">
        <v>397</v>
      </c>
      <c r="B90" s="621">
        <v>3661.02577477252</v>
      </c>
      <c r="C90" s="621">
        <v>2207.43415</v>
      </c>
      <c r="D90" s="622">
        <v>-1453.5916247725199</v>
      </c>
      <c r="E90" s="628">
        <v>0.602955096686</v>
      </c>
      <c r="F90" s="621">
        <v>3325.4172973641998</v>
      </c>
      <c r="G90" s="622">
        <v>3325.4172973641998</v>
      </c>
      <c r="H90" s="624">
        <v>491.67385000000201</v>
      </c>
      <c r="I90" s="621">
        <v>1790.43155</v>
      </c>
      <c r="J90" s="622">
        <v>-1534.98574736419</v>
      </c>
      <c r="K90" s="629">
        <v>0.53840808232299997</v>
      </c>
    </row>
    <row r="91" spans="1:11" ht="14.4" customHeight="1" thickBot="1" x14ac:dyDescent="0.35">
      <c r="A91" s="638" t="s">
        <v>398</v>
      </c>
      <c r="B91" s="616">
        <v>89.897971469340007</v>
      </c>
      <c r="C91" s="616">
        <v>23.434999999999999</v>
      </c>
      <c r="D91" s="617">
        <v>-66.462971469340005</v>
      </c>
      <c r="E91" s="618">
        <v>0.26068441386300001</v>
      </c>
      <c r="F91" s="616">
        <v>32.999947479328</v>
      </c>
      <c r="G91" s="617">
        <v>32.999947479328</v>
      </c>
      <c r="H91" s="619">
        <v>0</v>
      </c>
      <c r="I91" s="616">
        <v>25.904</v>
      </c>
      <c r="J91" s="617">
        <v>-7.0959474793280002</v>
      </c>
      <c r="K91" s="620">
        <v>0.78497094627800001</v>
      </c>
    </row>
    <row r="92" spans="1:11" ht="14.4" customHeight="1" thickBot="1" x14ac:dyDescent="0.35">
      <c r="A92" s="638" t="s">
        <v>399</v>
      </c>
      <c r="B92" s="616">
        <v>170.77502785399</v>
      </c>
      <c r="C92" s="616">
        <v>219.8278</v>
      </c>
      <c r="D92" s="617">
        <v>49.05277214601</v>
      </c>
      <c r="E92" s="618">
        <v>1.2872362122400001</v>
      </c>
      <c r="F92" s="616">
        <v>163.689673424727</v>
      </c>
      <c r="G92" s="617">
        <v>163.689673424727</v>
      </c>
      <c r="H92" s="619">
        <v>29.814859999999999</v>
      </c>
      <c r="I92" s="616">
        <v>203.07023000000001</v>
      </c>
      <c r="J92" s="617">
        <v>39.380556575272998</v>
      </c>
      <c r="K92" s="620">
        <v>1.2405805800159999</v>
      </c>
    </row>
    <row r="93" spans="1:11" ht="14.4" customHeight="1" thickBot="1" x14ac:dyDescent="0.35">
      <c r="A93" s="638" t="s">
        <v>400</v>
      </c>
      <c r="B93" s="616">
        <v>5.9999998110139998</v>
      </c>
      <c r="C93" s="616">
        <v>7.2187999999999999</v>
      </c>
      <c r="D93" s="617">
        <v>1.218800188985</v>
      </c>
      <c r="E93" s="618">
        <v>1.203133371229</v>
      </c>
      <c r="F93" s="616">
        <v>2.999995225393</v>
      </c>
      <c r="G93" s="617">
        <v>2.999995225393</v>
      </c>
      <c r="H93" s="619">
        <v>0</v>
      </c>
      <c r="I93" s="616">
        <v>3.9266000000000001</v>
      </c>
      <c r="J93" s="617">
        <v>0.92660477460599999</v>
      </c>
      <c r="K93" s="620">
        <v>1.308868749777</v>
      </c>
    </row>
    <row r="94" spans="1:11" ht="14.4" customHeight="1" thickBot="1" x14ac:dyDescent="0.35">
      <c r="A94" s="638" t="s">
        <v>401</v>
      </c>
      <c r="B94" s="616">
        <v>167.29310961971501</v>
      </c>
      <c r="C94" s="616">
        <v>129.0086</v>
      </c>
      <c r="D94" s="617">
        <v>-38.284509619714001</v>
      </c>
      <c r="E94" s="618">
        <v>0.77115309944999999</v>
      </c>
      <c r="F94" s="616">
        <v>239.40236516462201</v>
      </c>
      <c r="G94" s="617">
        <v>239.40236516462201</v>
      </c>
      <c r="H94" s="619">
        <v>110.767030000001</v>
      </c>
      <c r="I94" s="616">
        <v>250.27424000000099</v>
      </c>
      <c r="J94" s="617">
        <v>10.871874835378</v>
      </c>
      <c r="K94" s="620">
        <v>1.0454125623520001</v>
      </c>
    </row>
    <row r="95" spans="1:11" ht="14.4" customHeight="1" thickBot="1" x14ac:dyDescent="0.35">
      <c r="A95" s="638" t="s">
        <v>402</v>
      </c>
      <c r="B95" s="616">
        <v>3227.0596660184601</v>
      </c>
      <c r="C95" s="616">
        <v>1827.9439500000001</v>
      </c>
      <c r="D95" s="617">
        <v>-1399.11571601846</v>
      </c>
      <c r="E95" s="618">
        <v>0.56644256356599998</v>
      </c>
      <c r="F95" s="616">
        <v>2886.3253160701202</v>
      </c>
      <c r="G95" s="617">
        <v>2886.3253160701202</v>
      </c>
      <c r="H95" s="619">
        <v>351.09196000000202</v>
      </c>
      <c r="I95" s="616">
        <v>1307.25648</v>
      </c>
      <c r="J95" s="617">
        <v>-1579.0688360701199</v>
      </c>
      <c r="K95" s="620">
        <v>0.45291376987900001</v>
      </c>
    </row>
    <row r="96" spans="1:11" ht="14.4" customHeight="1" thickBot="1" x14ac:dyDescent="0.35">
      <c r="A96" s="637" t="s">
        <v>403</v>
      </c>
      <c r="B96" s="621">
        <v>34.999998897584</v>
      </c>
      <c r="C96" s="621">
        <v>212.41485</v>
      </c>
      <c r="D96" s="622">
        <v>177.41485110241501</v>
      </c>
      <c r="E96" s="628">
        <v>6.0689959054439999</v>
      </c>
      <c r="F96" s="621">
        <v>44.999928380901999</v>
      </c>
      <c r="G96" s="622">
        <v>44.999928380901999</v>
      </c>
      <c r="H96" s="624">
        <v>0</v>
      </c>
      <c r="I96" s="621">
        <v>70.929749999999999</v>
      </c>
      <c r="J96" s="622">
        <v>25.929821619097002</v>
      </c>
      <c r="K96" s="629">
        <v>1.5762191752750001</v>
      </c>
    </row>
    <row r="97" spans="1:11" ht="14.4" customHeight="1" thickBot="1" x14ac:dyDescent="0.35">
      <c r="A97" s="638" t="s">
        <v>404</v>
      </c>
      <c r="B97" s="616">
        <v>0</v>
      </c>
      <c r="C97" s="616">
        <v>0</v>
      </c>
      <c r="D97" s="617">
        <v>0</v>
      </c>
      <c r="E97" s="618">
        <v>1</v>
      </c>
      <c r="F97" s="616">
        <v>0</v>
      </c>
      <c r="G97" s="617">
        <v>0</v>
      </c>
      <c r="H97" s="619">
        <v>0</v>
      </c>
      <c r="I97" s="616">
        <v>0.53949999999999998</v>
      </c>
      <c r="J97" s="617">
        <v>0.53949999999999998</v>
      </c>
      <c r="K97" s="627" t="s">
        <v>347</v>
      </c>
    </row>
    <row r="98" spans="1:11" ht="14.4" customHeight="1" thickBot="1" x14ac:dyDescent="0.35">
      <c r="A98" s="638" t="s">
        <v>405</v>
      </c>
      <c r="B98" s="616">
        <v>34.999998897584</v>
      </c>
      <c r="C98" s="616">
        <v>212.41485</v>
      </c>
      <c r="D98" s="617">
        <v>177.41485110241501</v>
      </c>
      <c r="E98" s="618">
        <v>6.0689959054439999</v>
      </c>
      <c r="F98" s="616">
        <v>44.999928380901999</v>
      </c>
      <c r="G98" s="617">
        <v>44.999928380901999</v>
      </c>
      <c r="H98" s="619">
        <v>0</v>
      </c>
      <c r="I98" s="616">
        <v>70.390249999999995</v>
      </c>
      <c r="J98" s="617">
        <v>25.390321619097001</v>
      </c>
      <c r="K98" s="620">
        <v>1.5642302673049999</v>
      </c>
    </row>
    <row r="99" spans="1:11" ht="14.4" customHeight="1" thickBot="1" x14ac:dyDescent="0.35">
      <c r="A99" s="637" t="s">
        <v>406</v>
      </c>
      <c r="B99" s="621">
        <v>0</v>
      </c>
      <c r="C99" s="621">
        <v>10.041040000000001</v>
      </c>
      <c r="D99" s="622">
        <v>10.041040000000001</v>
      </c>
      <c r="E99" s="623" t="s">
        <v>347</v>
      </c>
      <c r="F99" s="621">
        <v>0</v>
      </c>
      <c r="G99" s="622">
        <v>0</v>
      </c>
      <c r="H99" s="624">
        <v>0</v>
      </c>
      <c r="I99" s="621">
        <v>0</v>
      </c>
      <c r="J99" s="622">
        <v>0</v>
      </c>
      <c r="K99" s="625" t="s">
        <v>314</v>
      </c>
    </row>
    <row r="100" spans="1:11" ht="14.4" customHeight="1" thickBot="1" x14ac:dyDescent="0.35">
      <c r="A100" s="638" t="s">
        <v>407</v>
      </c>
      <c r="B100" s="616">
        <v>0</v>
      </c>
      <c r="C100" s="616">
        <v>10.041040000000001</v>
      </c>
      <c r="D100" s="617">
        <v>10.041040000000001</v>
      </c>
      <c r="E100" s="626" t="s">
        <v>347</v>
      </c>
      <c r="F100" s="616">
        <v>0</v>
      </c>
      <c r="G100" s="617">
        <v>0</v>
      </c>
      <c r="H100" s="619">
        <v>0</v>
      </c>
      <c r="I100" s="616">
        <v>0</v>
      </c>
      <c r="J100" s="617">
        <v>0</v>
      </c>
      <c r="K100" s="627" t="s">
        <v>314</v>
      </c>
    </row>
    <row r="101" spans="1:11" ht="14.4" customHeight="1" thickBot="1" x14ac:dyDescent="0.35">
      <c r="A101" s="635" t="s">
        <v>48</v>
      </c>
      <c r="B101" s="616">
        <v>23407.9992627047</v>
      </c>
      <c r="C101" s="616">
        <v>24664.045429999998</v>
      </c>
      <c r="D101" s="617">
        <v>1256.0461672952699</v>
      </c>
      <c r="E101" s="618">
        <v>1.0536588434230001</v>
      </c>
      <c r="F101" s="616">
        <v>24034.002169777301</v>
      </c>
      <c r="G101" s="617">
        <v>24034.002169777301</v>
      </c>
      <c r="H101" s="619">
        <v>2761.1437100000098</v>
      </c>
      <c r="I101" s="616">
        <v>26331.0131</v>
      </c>
      <c r="J101" s="617">
        <v>2297.0109302226701</v>
      </c>
      <c r="K101" s="620">
        <v>1.09557338449</v>
      </c>
    </row>
    <row r="102" spans="1:11" ht="14.4" customHeight="1" thickBot="1" x14ac:dyDescent="0.35">
      <c r="A102" s="641" t="s">
        <v>408</v>
      </c>
      <c r="B102" s="621">
        <v>17353.999453391101</v>
      </c>
      <c r="C102" s="621">
        <v>18303.196</v>
      </c>
      <c r="D102" s="622">
        <v>949.19654660894605</v>
      </c>
      <c r="E102" s="628">
        <v>1.0546961263400001</v>
      </c>
      <c r="F102" s="621">
        <v>17750.001602461001</v>
      </c>
      <c r="G102" s="622">
        <v>17750.001602461001</v>
      </c>
      <c r="H102" s="624">
        <v>2052.2550000000101</v>
      </c>
      <c r="I102" s="621">
        <v>19463.463</v>
      </c>
      <c r="J102" s="622">
        <v>1713.461397539</v>
      </c>
      <c r="K102" s="629">
        <v>1.0965330277659999</v>
      </c>
    </row>
    <row r="103" spans="1:11" ht="14.4" customHeight="1" thickBot="1" x14ac:dyDescent="0.35">
      <c r="A103" s="637" t="s">
        <v>409</v>
      </c>
      <c r="B103" s="621">
        <v>17299.9994550919</v>
      </c>
      <c r="C103" s="621">
        <v>18253.115000000002</v>
      </c>
      <c r="D103" s="622">
        <v>953.115544908076</v>
      </c>
      <c r="E103" s="628">
        <v>1.0550933858339999</v>
      </c>
      <c r="F103" s="621">
        <v>17700.001597947001</v>
      </c>
      <c r="G103" s="622">
        <v>17700.001597947001</v>
      </c>
      <c r="H103" s="624">
        <v>2042.65500000001</v>
      </c>
      <c r="I103" s="621">
        <v>19390.403999999999</v>
      </c>
      <c r="J103" s="622">
        <v>1690.4024020529801</v>
      </c>
      <c r="K103" s="629">
        <v>1.095502951946</v>
      </c>
    </row>
    <row r="104" spans="1:11" ht="14.4" customHeight="1" thickBot="1" x14ac:dyDescent="0.35">
      <c r="A104" s="638" t="s">
        <v>410</v>
      </c>
      <c r="B104" s="616">
        <v>17299.9994550919</v>
      </c>
      <c r="C104" s="616">
        <v>18253.115000000002</v>
      </c>
      <c r="D104" s="617">
        <v>953.115544908076</v>
      </c>
      <c r="E104" s="618">
        <v>1.0550933858339999</v>
      </c>
      <c r="F104" s="616">
        <v>17700.001597947001</v>
      </c>
      <c r="G104" s="617">
        <v>17700.001597947001</v>
      </c>
      <c r="H104" s="619">
        <v>2042.65500000001</v>
      </c>
      <c r="I104" s="616">
        <v>19390.403999999999</v>
      </c>
      <c r="J104" s="617">
        <v>1690.4024020529801</v>
      </c>
      <c r="K104" s="620">
        <v>1.095502951946</v>
      </c>
    </row>
    <row r="105" spans="1:11" ht="14.4" customHeight="1" thickBot="1" x14ac:dyDescent="0.35">
      <c r="A105" s="637" t="s">
        <v>411</v>
      </c>
      <c r="B105" s="621">
        <v>0</v>
      </c>
      <c r="C105" s="621">
        <v>24.35</v>
      </c>
      <c r="D105" s="622">
        <v>24.35</v>
      </c>
      <c r="E105" s="623" t="s">
        <v>347</v>
      </c>
      <c r="F105" s="621">
        <v>0</v>
      </c>
      <c r="G105" s="622">
        <v>0</v>
      </c>
      <c r="H105" s="624">
        <v>9.6</v>
      </c>
      <c r="I105" s="621">
        <v>59.2</v>
      </c>
      <c r="J105" s="622">
        <v>59.2</v>
      </c>
      <c r="K105" s="625" t="s">
        <v>314</v>
      </c>
    </row>
    <row r="106" spans="1:11" ht="14.4" customHeight="1" thickBot="1" x14ac:dyDescent="0.35">
      <c r="A106" s="638" t="s">
        <v>412</v>
      </c>
      <c r="B106" s="616">
        <v>0</v>
      </c>
      <c r="C106" s="616">
        <v>24.35</v>
      </c>
      <c r="D106" s="617">
        <v>24.35</v>
      </c>
      <c r="E106" s="626" t="s">
        <v>347</v>
      </c>
      <c r="F106" s="616">
        <v>0</v>
      </c>
      <c r="G106" s="617">
        <v>0</v>
      </c>
      <c r="H106" s="619">
        <v>9.6</v>
      </c>
      <c r="I106" s="616">
        <v>59.2</v>
      </c>
      <c r="J106" s="617">
        <v>59.2</v>
      </c>
      <c r="K106" s="627" t="s">
        <v>314</v>
      </c>
    </row>
    <row r="107" spans="1:11" ht="14.4" customHeight="1" thickBot="1" x14ac:dyDescent="0.35">
      <c r="A107" s="637" t="s">
        <v>413</v>
      </c>
      <c r="B107" s="621">
        <v>53.999998299129999</v>
      </c>
      <c r="C107" s="621">
        <v>25.731000000000002</v>
      </c>
      <c r="D107" s="622">
        <v>-28.268998299130001</v>
      </c>
      <c r="E107" s="628">
        <v>0.47650001500799999</v>
      </c>
      <c r="F107" s="621">
        <v>50.000004513973998</v>
      </c>
      <c r="G107" s="622">
        <v>50.000004513973998</v>
      </c>
      <c r="H107" s="624">
        <v>0</v>
      </c>
      <c r="I107" s="621">
        <v>13.859</v>
      </c>
      <c r="J107" s="622">
        <v>-36.141004513974003</v>
      </c>
      <c r="K107" s="629">
        <v>0.277179974976</v>
      </c>
    </row>
    <row r="108" spans="1:11" ht="14.4" customHeight="1" thickBot="1" x14ac:dyDescent="0.35">
      <c r="A108" s="638" t="s">
        <v>414</v>
      </c>
      <c r="B108" s="616">
        <v>53.999998299129999</v>
      </c>
      <c r="C108" s="616">
        <v>25.731000000000002</v>
      </c>
      <c r="D108" s="617">
        <v>-28.268998299130001</v>
      </c>
      <c r="E108" s="618">
        <v>0.47650001500799999</v>
      </c>
      <c r="F108" s="616">
        <v>50.000004513973998</v>
      </c>
      <c r="G108" s="617">
        <v>50.000004513973998</v>
      </c>
      <c r="H108" s="619">
        <v>0</v>
      </c>
      <c r="I108" s="616">
        <v>13.859</v>
      </c>
      <c r="J108" s="617">
        <v>-36.141004513974003</v>
      </c>
      <c r="K108" s="620">
        <v>0.277179974976</v>
      </c>
    </row>
    <row r="109" spans="1:11" ht="14.4" customHeight="1" thickBot="1" x14ac:dyDescent="0.35">
      <c r="A109" s="636" t="s">
        <v>415</v>
      </c>
      <c r="B109" s="616">
        <v>5880.9998147627502</v>
      </c>
      <c r="C109" s="616">
        <v>6178.0635700000003</v>
      </c>
      <c r="D109" s="617">
        <v>297.06375523724802</v>
      </c>
      <c r="E109" s="618">
        <v>1.0505124578459999</v>
      </c>
      <c r="F109" s="616">
        <v>6018.0005433019896</v>
      </c>
      <c r="G109" s="617">
        <v>6018.0005433019896</v>
      </c>
      <c r="H109" s="619">
        <v>678.24675000000298</v>
      </c>
      <c r="I109" s="616">
        <v>6576.4780099999998</v>
      </c>
      <c r="J109" s="617">
        <v>558.47746669801097</v>
      </c>
      <c r="K109" s="620">
        <v>1.092801165882</v>
      </c>
    </row>
    <row r="110" spans="1:11" ht="14.4" customHeight="1" thickBot="1" x14ac:dyDescent="0.35">
      <c r="A110" s="637" t="s">
        <v>416</v>
      </c>
      <c r="B110" s="621">
        <v>1555.99995098977</v>
      </c>
      <c r="C110" s="621">
        <v>1642.78981</v>
      </c>
      <c r="D110" s="622">
        <v>86.789859010228994</v>
      </c>
      <c r="E110" s="628">
        <v>1.055777546107</v>
      </c>
      <c r="F110" s="621">
        <v>1593.0001438152301</v>
      </c>
      <c r="G110" s="622">
        <v>1593.0001438152301</v>
      </c>
      <c r="H110" s="624">
        <v>183.83700000000101</v>
      </c>
      <c r="I110" s="621">
        <v>1745.13102</v>
      </c>
      <c r="J110" s="622">
        <v>152.130876184768</v>
      </c>
      <c r="K110" s="629">
        <v>1.0954995997800001</v>
      </c>
    </row>
    <row r="111" spans="1:11" ht="14.4" customHeight="1" thickBot="1" x14ac:dyDescent="0.35">
      <c r="A111" s="638" t="s">
        <v>417</v>
      </c>
      <c r="B111" s="616">
        <v>1555.99995098977</v>
      </c>
      <c r="C111" s="616">
        <v>1642.78981</v>
      </c>
      <c r="D111" s="617">
        <v>86.789859010228994</v>
      </c>
      <c r="E111" s="618">
        <v>1.055777546107</v>
      </c>
      <c r="F111" s="616">
        <v>1593.0001438152301</v>
      </c>
      <c r="G111" s="617">
        <v>1593.0001438152301</v>
      </c>
      <c r="H111" s="619">
        <v>183.83700000000101</v>
      </c>
      <c r="I111" s="616">
        <v>1745.13102</v>
      </c>
      <c r="J111" s="617">
        <v>152.130876184768</v>
      </c>
      <c r="K111" s="620">
        <v>1.0954995997800001</v>
      </c>
    </row>
    <row r="112" spans="1:11" ht="14.4" customHeight="1" thickBot="1" x14ac:dyDescent="0.35">
      <c r="A112" s="637" t="s">
        <v>418</v>
      </c>
      <c r="B112" s="621">
        <v>4324.9998637729796</v>
      </c>
      <c r="C112" s="621">
        <v>4535.27376</v>
      </c>
      <c r="D112" s="622">
        <v>210.27389622701901</v>
      </c>
      <c r="E112" s="628">
        <v>1.048618243433</v>
      </c>
      <c r="F112" s="621">
        <v>4425.0003994867602</v>
      </c>
      <c r="G112" s="622">
        <v>4425.0003994867602</v>
      </c>
      <c r="H112" s="624">
        <v>494.40975000000202</v>
      </c>
      <c r="I112" s="621">
        <v>4831.34699</v>
      </c>
      <c r="J112" s="622">
        <v>406.34659051324297</v>
      </c>
      <c r="K112" s="629">
        <v>1.091829729678</v>
      </c>
    </row>
    <row r="113" spans="1:11" ht="14.4" customHeight="1" thickBot="1" x14ac:dyDescent="0.35">
      <c r="A113" s="638" t="s">
        <v>419</v>
      </c>
      <c r="B113" s="616">
        <v>4324.9998637729796</v>
      </c>
      <c r="C113" s="616">
        <v>4535.27376</v>
      </c>
      <c r="D113" s="617">
        <v>210.27389622701901</v>
      </c>
      <c r="E113" s="618">
        <v>1.048618243433</v>
      </c>
      <c r="F113" s="616">
        <v>4425.0003994867602</v>
      </c>
      <c r="G113" s="617">
        <v>4425.0003994867602</v>
      </c>
      <c r="H113" s="619">
        <v>494.40975000000202</v>
      </c>
      <c r="I113" s="616">
        <v>4831.34699</v>
      </c>
      <c r="J113" s="617">
        <v>406.34659051324297</v>
      </c>
      <c r="K113" s="620">
        <v>1.091829729678</v>
      </c>
    </row>
    <row r="114" spans="1:11" ht="14.4" customHeight="1" thickBot="1" x14ac:dyDescent="0.35">
      <c r="A114" s="636" t="s">
        <v>420</v>
      </c>
      <c r="B114" s="616">
        <v>172.99999455091901</v>
      </c>
      <c r="C114" s="616">
        <v>182.78586000000001</v>
      </c>
      <c r="D114" s="617">
        <v>9.7858654490799992</v>
      </c>
      <c r="E114" s="618">
        <v>1.0565656980189999</v>
      </c>
      <c r="F114" s="616">
        <v>266.000024014345</v>
      </c>
      <c r="G114" s="617">
        <v>266.000024014345</v>
      </c>
      <c r="H114" s="619">
        <v>30.641960000000001</v>
      </c>
      <c r="I114" s="616">
        <v>291.07209</v>
      </c>
      <c r="J114" s="617">
        <v>25.072065985654</v>
      </c>
      <c r="K114" s="620">
        <v>1.094255878654</v>
      </c>
    </row>
    <row r="115" spans="1:11" ht="14.4" customHeight="1" thickBot="1" x14ac:dyDescent="0.35">
      <c r="A115" s="637" t="s">
        <v>421</v>
      </c>
      <c r="B115" s="621">
        <v>172.99999455091901</v>
      </c>
      <c r="C115" s="621">
        <v>182.78586000000001</v>
      </c>
      <c r="D115" s="622">
        <v>9.7858654490799992</v>
      </c>
      <c r="E115" s="628">
        <v>1.0565656980189999</v>
      </c>
      <c r="F115" s="621">
        <v>266.000024014345</v>
      </c>
      <c r="G115" s="622">
        <v>266.000024014345</v>
      </c>
      <c r="H115" s="624">
        <v>30.641960000000001</v>
      </c>
      <c r="I115" s="621">
        <v>291.07209</v>
      </c>
      <c r="J115" s="622">
        <v>25.072065985654</v>
      </c>
      <c r="K115" s="629">
        <v>1.094255878654</v>
      </c>
    </row>
    <row r="116" spans="1:11" ht="14.4" customHeight="1" thickBot="1" x14ac:dyDescent="0.35">
      <c r="A116" s="638" t="s">
        <v>422</v>
      </c>
      <c r="B116" s="616">
        <v>172.99999455091901</v>
      </c>
      <c r="C116" s="616">
        <v>182.78586000000001</v>
      </c>
      <c r="D116" s="617">
        <v>9.7858654490799992</v>
      </c>
      <c r="E116" s="618">
        <v>1.0565656980189999</v>
      </c>
      <c r="F116" s="616">
        <v>266.000024014345</v>
      </c>
      <c r="G116" s="617">
        <v>266.000024014345</v>
      </c>
      <c r="H116" s="619">
        <v>30.641960000000001</v>
      </c>
      <c r="I116" s="616">
        <v>291.07209</v>
      </c>
      <c r="J116" s="617">
        <v>25.072065985654</v>
      </c>
      <c r="K116" s="620">
        <v>1.094255878654</v>
      </c>
    </row>
    <row r="117" spans="1:11" ht="14.4" customHeight="1" thickBot="1" x14ac:dyDescent="0.35">
      <c r="A117" s="635" t="s">
        <v>423</v>
      </c>
      <c r="B117" s="616">
        <v>0</v>
      </c>
      <c r="C117" s="616">
        <v>90.436999999999998</v>
      </c>
      <c r="D117" s="617">
        <v>90.436999999999998</v>
      </c>
      <c r="E117" s="626" t="s">
        <v>314</v>
      </c>
      <c r="F117" s="616">
        <v>0</v>
      </c>
      <c r="G117" s="617">
        <v>0</v>
      </c>
      <c r="H117" s="619">
        <v>0</v>
      </c>
      <c r="I117" s="616">
        <v>19.933420000000002</v>
      </c>
      <c r="J117" s="617">
        <v>19.933420000000002</v>
      </c>
      <c r="K117" s="627" t="s">
        <v>314</v>
      </c>
    </row>
    <row r="118" spans="1:11" ht="14.4" customHeight="1" thickBot="1" x14ac:dyDescent="0.35">
      <c r="A118" s="636" t="s">
        <v>424</v>
      </c>
      <c r="B118" s="616">
        <v>0</v>
      </c>
      <c r="C118" s="616">
        <v>90.436999999999998</v>
      </c>
      <c r="D118" s="617">
        <v>90.436999999999998</v>
      </c>
      <c r="E118" s="626" t="s">
        <v>314</v>
      </c>
      <c r="F118" s="616">
        <v>0</v>
      </c>
      <c r="G118" s="617">
        <v>0</v>
      </c>
      <c r="H118" s="619">
        <v>0</v>
      </c>
      <c r="I118" s="616">
        <v>19.933420000000002</v>
      </c>
      <c r="J118" s="617">
        <v>19.933420000000002</v>
      </c>
      <c r="K118" s="627" t="s">
        <v>314</v>
      </c>
    </row>
    <row r="119" spans="1:11" ht="14.4" customHeight="1" thickBot="1" x14ac:dyDescent="0.35">
      <c r="A119" s="637" t="s">
        <v>425</v>
      </c>
      <c r="B119" s="621">
        <v>0</v>
      </c>
      <c r="C119" s="621">
        <v>34.860999999999997</v>
      </c>
      <c r="D119" s="622">
        <v>34.860999999999997</v>
      </c>
      <c r="E119" s="623" t="s">
        <v>314</v>
      </c>
      <c r="F119" s="621">
        <v>0</v>
      </c>
      <c r="G119" s="622">
        <v>0</v>
      </c>
      <c r="H119" s="624">
        <v>0</v>
      </c>
      <c r="I119" s="621">
        <v>16.28342</v>
      </c>
      <c r="J119" s="622">
        <v>16.28342</v>
      </c>
      <c r="K119" s="625" t="s">
        <v>314</v>
      </c>
    </row>
    <row r="120" spans="1:11" ht="14.4" customHeight="1" thickBot="1" x14ac:dyDescent="0.35">
      <c r="A120" s="638" t="s">
        <v>426</v>
      </c>
      <c r="B120" s="616">
        <v>0</v>
      </c>
      <c r="C120" s="616">
        <v>19.483000000000001</v>
      </c>
      <c r="D120" s="617">
        <v>19.483000000000001</v>
      </c>
      <c r="E120" s="626" t="s">
        <v>314</v>
      </c>
      <c r="F120" s="616">
        <v>0</v>
      </c>
      <c r="G120" s="617">
        <v>0</v>
      </c>
      <c r="H120" s="619">
        <v>0</v>
      </c>
      <c r="I120" s="616">
        <v>3.32342</v>
      </c>
      <c r="J120" s="617">
        <v>3.32342</v>
      </c>
      <c r="K120" s="627" t="s">
        <v>314</v>
      </c>
    </row>
    <row r="121" spans="1:11" ht="14.4" customHeight="1" thickBot="1" x14ac:dyDescent="0.35">
      <c r="A121" s="638" t="s">
        <v>427</v>
      </c>
      <c r="B121" s="616">
        <v>0</v>
      </c>
      <c r="C121" s="616">
        <v>6.9779999999999998</v>
      </c>
      <c r="D121" s="617">
        <v>6.9779999999999998</v>
      </c>
      <c r="E121" s="626" t="s">
        <v>314</v>
      </c>
      <c r="F121" s="616">
        <v>0</v>
      </c>
      <c r="G121" s="617">
        <v>0</v>
      </c>
      <c r="H121" s="619">
        <v>0</v>
      </c>
      <c r="I121" s="616">
        <v>0</v>
      </c>
      <c r="J121" s="617">
        <v>0</v>
      </c>
      <c r="K121" s="627" t="s">
        <v>314</v>
      </c>
    </row>
    <row r="122" spans="1:11" ht="14.4" customHeight="1" thickBot="1" x14ac:dyDescent="0.35">
      <c r="A122" s="638" t="s">
        <v>428</v>
      </c>
      <c r="B122" s="616">
        <v>0</v>
      </c>
      <c r="C122" s="616">
        <v>7.9999999999989999</v>
      </c>
      <c r="D122" s="617">
        <v>7.9999999999989999</v>
      </c>
      <c r="E122" s="626" t="s">
        <v>314</v>
      </c>
      <c r="F122" s="616">
        <v>0</v>
      </c>
      <c r="G122" s="617">
        <v>0</v>
      </c>
      <c r="H122" s="619">
        <v>0</v>
      </c>
      <c r="I122" s="616">
        <v>12.85</v>
      </c>
      <c r="J122" s="617">
        <v>12.85</v>
      </c>
      <c r="K122" s="627" t="s">
        <v>314</v>
      </c>
    </row>
    <row r="123" spans="1:11" ht="14.4" customHeight="1" thickBot="1" x14ac:dyDescent="0.35">
      <c r="A123" s="638" t="s">
        <v>429</v>
      </c>
      <c r="B123" s="616">
        <v>0</v>
      </c>
      <c r="C123" s="616">
        <v>0.4</v>
      </c>
      <c r="D123" s="617">
        <v>0.4</v>
      </c>
      <c r="E123" s="626" t="s">
        <v>314</v>
      </c>
      <c r="F123" s="616">
        <v>0</v>
      </c>
      <c r="G123" s="617">
        <v>0</v>
      </c>
      <c r="H123" s="619">
        <v>0</v>
      </c>
      <c r="I123" s="616">
        <v>0.11</v>
      </c>
      <c r="J123" s="617">
        <v>0.11</v>
      </c>
      <c r="K123" s="627" t="s">
        <v>314</v>
      </c>
    </row>
    <row r="124" spans="1:11" ht="14.4" customHeight="1" thickBot="1" x14ac:dyDescent="0.35">
      <c r="A124" s="640" t="s">
        <v>430</v>
      </c>
      <c r="B124" s="616">
        <v>0</v>
      </c>
      <c r="C124" s="616">
        <v>27.38</v>
      </c>
      <c r="D124" s="617">
        <v>27.38</v>
      </c>
      <c r="E124" s="626" t="s">
        <v>347</v>
      </c>
      <c r="F124" s="616">
        <v>0</v>
      </c>
      <c r="G124" s="617">
        <v>0</v>
      </c>
      <c r="H124" s="619">
        <v>0</v>
      </c>
      <c r="I124" s="616">
        <v>0</v>
      </c>
      <c r="J124" s="617">
        <v>0</v>
      </c>
      <c r="K124" s="627" t="s">
        <v>314</v>
      </c>
    </row>
    <row r="125" spans="1:11" ht="14.4" customHeight="1" thickBot="1" x14ac:dyDescent="0.35">
      <c r="A125" s="638" t="s">
        <v>431</v>
      </c>
      <c r="B125" s="616">
        <v>0</v>
      </c>
      <c r="C125" s="616">
        <v>27.38</v>
      </c>
      <c r="D125" s="617">
        <v>27.38</v>
      </c>
      <c r="E125" s="626" t="s">
        <v>347</v>
      </c>
      <c r="F125" s="616">
        <v>0</v>
      </c>
      <c r="G125" s="617">
        <v>0</v>
      </c>
      <c r="H125" s="619">
        <v>0</v>
      </c>
      <c r="I125" s="616">
        <v>0</v>
      </c>
      <c r="J125" s="617">
        <v>0</v>
      </c>
      <c r="K125" s="627" t="s">
        <v>314</v>
      </c>
    </row>
    <row r="126" spans="1:11" ht="14.4" customHeight="1" thickBot="1" x14ac:dyDescent="0.35">
      <c r="A126" s="640" t="s">
        <v>432</v>
      </c>
      <c r="B126" s="616">
        <v>0</v>
      </c>
      <c r="C126" s="616">
        <v>0.75</v>
      </c>
      <c r="D126" s="617">
        <v>0.75</v>
      </c>
      <c r="E126" s="626" t="s">
        <v>314</v>
      </c>
      <c r="F126" s="616">
        <v>0</v>
      </c>
      <c r="G126" s="617">
        <v>0</v>
      </c>
      <c r="H126" s="619">
        <v>0</v>
      </c>
      <c r="I126" s="616">
        <v>0.45</v>
      </c>
      <c r="J126" s="617">
        <v>0.45</v>
      </c>
      <c r="K126" s="627" t="s">
        <v>314</v>
      </c>
    </row>
    <row r="127" spans="1:11" ht="14.4" customHeight="1" thickBot="1" x14ac:dyDescent="0.35">
      <c r="A127" s="638" t="s">
        <v>433</v>
      </c>
      <c r="B127" s="616">
        <v>0</v>
      </c>
      <c r="C127" s="616">
        <v>0.75</v>
      </c>
      <c r="D127" s="617">
        <v>0.75</v>
      </c>
      <c r="E127" s="626" t="s">
        <v>314</v>
      </c>
      <c r="F127" s="616">
        <v>0</v>
      </c>
      <c r="G127" s="617">
        <v>0</v>
      </c>
      <c r="H127" s="619">
        <v>0</v>
      </c>
      <c r="I127" s="616">
        <v>0.45</v>
      </c>
      <c r="J127" s="617">
        <v>0.45</v>
      </c>
      <c r="K127" s="627" t="s">
        <v>314</v>
      </c>
    </row>
    <row r="128" spans="1:11" ht="14.4" customHeight="1" thickBot="1" x14ac:dyDescent="0.35">
      <c r="A128" s="640" t="s">
        <v>434</v>
      </c>
      <c r="B128" s="616">
        <v>0</v>
      </c>
      <c r="C128" s="616">
        <v>1.2</v>
      </c>
      <c r="D128" s="617">
        <v>1.2</v>
      </c>
      <c r="E128" s="626" t="s">
        <v>314</v>
      </c>
      <c r="F128" s="616">
        <v>0</v>
      </c>
      <c r="G128" s="617">
        <v>0</v>
      </c>
      <c r="H128" s="619">
        <v>0</v>
      </c>
      <c r="I128" s="616">
        <v>3.2</v>
      </c>
      <c r="J128" s="617">
        <v>3.2</v>
      </c>
      <c r="K128" s="627" t="s">
        <v>314</v>
      </c>
    </row>
    <row r="129" spans="1:11" ht="14.4" customHeight="1" thickBot="1" x14ac:dyDescent="0.35">
      <c r="A129" s="638" t="s">
        <v>435</v>
      </c>
      <c r="B129" s="616">
        <v>0</v>
      </c>
      <c r="C129" s="616">
        <v>1.2</v>
      </c>
      <c r="D129" s="617">
        <v>1.2</v>
      </c>
      <c r="E129" s="626" t="s">
        <v>314</v>
      </c>
      <c r="F129" s="616">
        <v>0</v>
      </c>
      <c r="G129" s="617">
        <v>0</v>
      </c>
      <c r="H129" s="619">
        <v>0</v>
      </c>
      <c r="I129" s="616">
        <v>3.2</v>
      </c>
      <c r="J129" s="617">
        <v>3.2</v>
      </c>
      <c r="K129" s="627" t="s">
        <v>314</v>
      </c>
    </row>
    <row r="130" spans="1:11" ht="14.4" customHeight="1" thickBot="1" x14ac:dyDescent="0.35">
      <c r="A130" s="640" t="s">
        <v>436</v>
      </c>
      <c r="B130" s="616">
        <v>0</v>
      </c>
      <c r="C130" s="616">
        <v>26.245999999999999</v>
      </c>
      <c r="D130" s="617">
        <v>26.245999999999999</v>
      </c>
      <c r="E130" s="626" t="s">
        <v>347</v>
      </c>
      <c r="F130" s="616">
        <v>0</v>
      </c>
      <c r="G130" s="617">
        <v>0</v>
      </c>
      <c r="H130" s="619">
        <v>0</v>
      </c>
      <c r="I130" s="616">
        <v>0</v>
      </c>
      <c r="J130" s="617">
        <v>0</v>
      </c>
      <c r="K130" s="627" t="s">
        <v>314</v>
      </c>
    </row>
    <row r="131" spans="1:11" ht="14.4" customHeight="1" thickBot="1" x14ac:dyDescent="0.35">
      <c r="A131" s="638" t="s">
        <v>437</v>
      </c>
      <c r="B131" s="616">
        <v>0</v>
      </c>
      <c r="C131" s="616">
        <v>26.245999999999999</v>
      </c>
      <c r="D131" s="617">
        <v>26.245999999999999</v>
      </c>
      <c r="E131" s="626" t="s">
        <v>347</v>
      </c>
      <c r="F131" s="616">
        <v>0</v>
      </c>
      <c r="G131" s="617">
        <v>0</v>
      </c>
      <c r="H131" s="619">
        <v>0</v>
      </c>
      <c r="I131" s="616">
        <v>0</v>
      </c>
      <c r="J131" s="617">
        <v>0</v>
      </c>
      <c r="K131" s="627" t="s">
        <v>314</v>
      </c>
    </row>
    <row r="132" spans="1:11" ht="14.4" customHeight="1" thickBot="1" x14ac:dyDescent="0.35">
      <c r="A132" s="635" t="s">
        <v>438</v>
      </c>
      <c r="B132" s="616">
        <v>5514.9921276662899</v>
      </c>
      <c r="C132" s="616">
        <v>7093.3657999999996</v>
      </c>
      <c r="D132" s="617">
        <v>1578.3736723337099</v>
      </c>
      <c r="E132" s="618">
        <v>1.2861969039650001</v>
      </c>
      <c r="F132" s="616">
        <v>11570.182125772701</v>
      </c>
      <c r="G132" s="617">
        <v>11570.182125772701</v>
      </c>
      <c r="H132" s="619">
        <v>960.88900000000399</v>
      </c>
      <c r="I132" s="616">
        <v>11689.74389</v>
      </c>
      <c r="J132" s="617">
        <v>119.56176422727</v>
      </c>
      <c r="K132" s="620">
        <v>1.010333611254</v>
      </c>
    </row>
    <row r="133" spans="1:11" ht="14.4" customHeight="1" thickBot="1" x14ac:dyDescent="0.35">
      <c r="A133" s="636" t="s">
        <v>439</v>
      </c>
      <c r="B133" s="616">
        <v>5513.9921276662899</v>
      </c>
      <c r="C133" s="616">
        <v>6996.2730000000001</v>
      </c>
      <c r="D133" s="617">
        <v>1482.28087233371</v>
      </c>
      <c r="E133" s="618">
        <v>1.2688217244440001</v>
      </c>
      <c r="F133" s="616">
        <v>11543.026655784201</v>
      </c>
      <c r="G133" s="617">
        <v>11543.026655784201</v>
      </c>
      <c r="H133" s="619">
        <v>960.88900000000399</v>
      </c>
      <c r="I133" s="616">
        <v>11578.63</v>
      </c>
      <c r="J133" s="617">
        <v>35.603344215824002</v>
      </c>
      <c r="K133" s="620">
        <v>1.003084402841</v>
      </c>
    </row>
    <row r="134" spans="1:11" ht="14.4" customHeight="1" thickBot="1" x14ac:dyDescent="0.35">
      <c r="A134" s="637" t="s">
        <v>440</v>
      </c>
      <c r="B134" s="621">
        <v>5513.9921276662899</v>
      </c>
      <c r="C134" s="621">
        <v>6668.6409999999996</v>
      </c>
      <c r="D134" s="622">
        <v>1154.64887233371</v>
      </c>
      <c r="E134" s="628">
        <v>1.209403431415</v>
      </c>
      <c r="F134" s="621">
        <v>11543.026655784201</v>
      </c>
      <c r="G134" s="622">
        <v>11543.026655784201</v>
      </c>
      <c r="H134" s="624">
        <v>960.88900000000399</v>
      </c>
      <c r="I134" s="621">
        <v>11578.63</v>
      </c>
      <c r="J134" s="622">
        <v>35.603344215824002</v>
      </c>
      <c r="K134" s="629">
        <v>1.003084402841</v>
      </c>
    </row>
    <row r="135" spans="1:11" ht="14.4" customHeight="1" thickBot="1" x14ac:dyDescent="0.35">
      <c r="A135" s="638" t="s">
        <v>441</v>
      </c>
      <c r="B135" s="616">
        <v>252.99999203110801</v>
      </c>
      <c r="C135" s="616">
        <v>262.51100000000002</v>
      </c>
      <c r="D135" s="617">
        <v>9.5110079688910005</v>
      </c>
      <c r="E135" s="618">
        <v>1.037592918057</v>
      </c>
      <c r="F135" s="616">
        <v>372.00085904459098</v>
      </c>
      <c r="G135" s="617">
        <v>372.00085904459098</v>
      </c>
      <c r="H135" s="619">
        <v>39.026000000000003</v>
      </c>
      <c r="I135" s="616">
        <v>403.79199999999997</v>
      </c>
      <c r="J135" s="617">
        <v>31.791140955408999</v>
      </c>
      <c r="K135" s="620">
        <v>1.0854598589819999</v>
      </c>
    </row>
    <row r="136" spans="1:11" ht="14.4" customHeight="1" thickBot="1" x14ac:dyDescent="0.35">
      <c r="A136" s="638" t="s">
        <v>442</v>
      </c>
      <c r="B136" s="616">
        <v>2208.9999304218099</v>
      </c>
      <c r="C136" s="616">
        <v>2354.2710000000002</v>
      </c>
      <c r="D136" s="617">
        <v>145.27106957819299</v>
      </c>
      <c r="E136" s="618">
        <v>1.065763274854</v>
      </c>
      <c r="F136" s="616">
        <v>2417.0055814805801</v>
      </c>
      <c r="G136" s="617">
        <v>2417.0055814805801</v>
      </c>
      <c r="H136" s="619">
        <v>194.17800000000099</v>
      </c>
      <c r="I136" s="616">
        <v>2418.3130000000001</v>
      </c>
      <c r="J136" s="617">
        <v>1.307418519417</v>
      </c>
      <c r="K136" s="620">
        <v>1.0005409249070001</v>
      </c>
    </row>
    <row r="137" spans="1:11" ht="14.4" customHeight="1" thickBot="1" x14ac:dyDescent="0.35">
      <c r="A137" s="638" t="s">
        <v>443</v>
      </c>
      <c r="B137" s="616">
        <v>22.999999275554998</v>
      </c>
      <c r="C137" s="616">
        <v>23.076000000000001</v>
      </c>
      <c r="D137" s="617">
        <v>7.6000724443999995E-2</v>
      </c>
      <c r="E137" s="618">
        <v>1.003304379427</v>
      </c>
      <c r="F137" s="616">
        <v>23.000053112972001</v>
      </c>
      <c r="G137" s="617">
        <v>23.000053112972001</v>
      </c>
      <c r="H137" s="619">
        <v>1.923</v>
      </c>
      <c r="I137" s="616">
        <v>23.076000000000001</v>
      </c>
      <c r="J137" s="617">
        <v>7.5946887027000004E-2</v>
      </c>
      <c r="K137" s="620">
        <v>1.0033020309409999</v>
      </c>
    </row>
    <row r="138" spans="1:11" ht="14.4" customHeight="1" thickBot="1" x14ac:dyDescent="0.35">
      <c r="A138" s="638" t="s">
        <v>444</v>
      </c>
      <c r="B138" s="616">
        <v>624.99228165804504</v>
      </c>
      <c r="C138" s="616">
        <v>626.88900000000001</v>
      </c>
      <c r="D138" s="617">
        <v>1.8967183419539999</v>
      </c>
      <c r="E138" s="618">
        <v>1.0030347868239999</v>
      </c>
      <c r="F138" s="616">
        <v>649.00149870951498</v>
      </c>
      <c r="G138" s="617">
        <v>649.00149870951498</v>
      </c>
      <c r="H138" s="619">
        <v>54.640999999999998</v>
      </c>
      <c r="I138" s="616">
        <v>651.95600000000002</v>
      </c>
      <c r="J138" s="617">
        <v>2.9545012904850001</v>
      </c>
      <c r="K138" s="620">
        <v>1.004552379765</v>
      </c>
    </row>
    <row r="139" spans="1:11" ht="14.4" customHeight="1" thickBot="1" x14ac:dyDescent="0.35">
      <c r="A139" s="638" t="s">
        <v>445</v>
      </c>
      <c r="B139" s="616">
        <v>2403.9999242797699</v>
      </c>
      <c r="C139" s="616">
        <v>3401.8939999999998</v>
      </c>
      <c r="D139" s="617">
        <v>997.89407572022697</v>
      </c>
      <c r="E139" s="618">
        <v>1.4150973823420001</v>
      </c>
      <c r="F139" s="616">
        <v>8082.01866343652</v>
      </c>
      <c r="G139" s="617">
        <v>8082.01866343652</v>
      </c>
      <c r="H139" s="619">
        <v>671.12100000000305</v>
      </c>
      <c r="I139" s="616">
        <v>8081.4930000000004</v>
      </c>
      <c r="J139" s="617">
        <v>-0.52566343651699998</v>
      </c>
      <c r="K139" s="620">
        <v>0.99993495889299999</v>
      </c>
    </row>
    <row r="140" spans="1:11" ht="14.4" customHeight="1" thickBot="1" x14ac:dyDescent="0.35">
      <c r="A140" s="637" t="s">
        <v>446</v>
      </c>
      <c r="B140" s="621">
        <v>0</v>
      </c>
      <c r="C140" s="621">
        <v>327.63200000000001</v>
      </c>
      <c r="D140" s="622">
        <v>327.63200000000001</v>
      </c>
      <c r="E140" s="623" t="s">
        <v>314</v>
      </c>
      <c r="F140" s="621">
        <v>0</v>
      </c>
      <c r="G140" s="622">
        <v>0</v>
      </c>
      <c r="H140" s="624">
        <v>0</v>
      </c>
      <c r="I140" s="621">
        <v>0</v>
      </c>
      <c r="J140" s="622">
        <v>0</v>
      </c>
      <c r="K140" s="625" t="s">
        <v>314</v>
      </c>
    </row>
    <row r="141" spans="1:11" ht="14.4" customHeight="1" thickBot="1" x14ac:dyDescent="0.35">
      <c r="A141" s="638" t="s">
        <v>447</v>
      </c>
      <c r="B141" s="616">
        <v>0</v>
      </c>
      <c r="C141" s="616">
        <v>324.80500000000001</v>
      </c>
      <c r="D141" s="617">
        <v>324.80500000000001</v>
      </c>
      <c r="E141" s="626" t="s">
        <v>347</v>
      </c>
      <c r="F141" s="616">
        <v>0</v>
      </c>
      <c r="G141" s="617">
        <v>0</v>
      </c>
      <c r="H141" s="619">
        <v>0</v>
      </c>
      <c r="I141" s="616">
        <v>0</v>
      </c>
      <c r="J141" s="617">
        <v>0</v>
      </c>
      <c r="K141" s="627" t="s">
        <v>314</v>
      </c>
    </row>
    <row r="142" spans="1:11" ht="14.4" customHeight="1" thickBot="1" x14ac:dyDescent="0.35">
      <c r="A142" s="638" t="s">
        <v>448</v>
      </c>
      <c r="B142" s="616">
        <v>0</v>
      </c>
      <c r="C142" s="616">
        <v>2.827</v>
      </c>
      <c r="D142" s="617">
        <v>2.827</v>
      </c>
      <c r="E142" s="626" t="s">
        <v>347</v>
      </c>
      <c r="F142" s="616">
        <v>0</v>
      </c>
      <c r="G142" s="617">
        <v>0</v>
      </c>
      <c r="H142" s="619">
        <v>0</v>
      </c>
      <c r="I142" s="616">
        <v>0</v>
      </c>
      <c r="J142" s="617">
        <v>0</v>
      </c>
      <c r="K142" s="627" t="s">
        <v>314</v>
      </c>
    </row>
    <row r="143" spans="1:11" ht="14.4" customHeight="1" thickBot="1" x14ac:dyDescent="0.35">
      <c r="A143" s="636" t="s">
        <v>449</v>
      </c>
      <c r="B143" s="616">
        <v>1</v>
      </c>
      <c r="C143" s="616">
        <v>97.092799999999997</v>
      </c>
      <c r="D143" s="617">
        <v>96.092799999999997</v>
      </c>
      <c r="E143" s="618">
        <v>97.092799999999997</v>
      </c>
      <c r="F143" s="616">
        <v>27.155469988553001</v>
      </c>
      <c r="G143" s="617">
        <v>27.155469988553001</v>
      </c>
      <c r="H143" s="619">
        <v>0</v>
      </c>
      <c r="I143" s="616">
        <v>111.11389</v>
      </c>
      <c r="J143" s="617">
        <v>83.958420011445995</v>
      </c>
      <c r="K143" s="620">
        <v>4.0917682532040001</v>
      </c>
    </row>
    <row r="144" spans="1:11" ht="14.4" customHeight="1" thickBot="1" x14ac:dyDescent="0.35">
      <c r="A144" s="637" t="s">
        <v>450</v>
      </c>
      <c r="B144" s="621">
        <v>1</v>
      </c>
      <c r="C144" s="621">
        <v>0</v>
      </c>
      <c r="D144" s="622">
        <v>-1</v>
      </c>
      <c r="E144" s="628">
        <v>0</v>
      </c>
      <c r="F144" s="621">
        <v>0</v>
      </c>
      <c r="G144" s="622">
        <v>0</v>
      </c>
      <c r="H144" s="624">
        <v>0</v>
      </c>
      <c r="I144" s="621">
        <v>85.528999999999996</v>
      </c>
      <c r="J144" s="622">
        <v>85.528999999999996</v>
      </c>
      <c r="K144" s="625" t="s">
        <v>347</v>
      </c>
    </row>
    <row r="145" spans="1:11" ht="14.4" customHeight="1" thickBot="1" x14ac:dyDescent="0.35">
      <c r="A145" s="638" t="s">
        <v>451</v>
      </c>
      <c r="B145" s="616">
        <v>1</v>
      </c>
      <c r="C145" s="616">
        <v>0</v>
      </c>
      <c r="D145" s="617">
        <v>-1</v>
      </c>
      <c r="E145" s="618">
        <v>0</v>
      </c>
      <c r="F145" s="616">
        <v>0</v>
      </c>
      <c r="G145" s="617">
        <v>0</v>
      </c>
      <c r="H145" s="619">
        <v>0</v>
      </c>
      <c r="I145" s="616">
        <v>85.528999999999996</v>
      </c>
      <c r="J145" s="617">
        <v>85.528999999999996</v>
      </c>
      <c r="K145" s="627" t="s">
        <v>347</v>
      </c>
    </row>
    <row r="146" spans="1:11" ht="14.4" customHeight="1" thickBot="1" x14ac:dyDescent="0.35">
      <c r="A146" s="637" t="s">
        <v>452</v>
      </c>
      <c r="B146" s="621">
        <v>0</v>
      </c>
      <c r="C146" s="621">
        <v>0</v>
      </c>
      <c r="D146" s="622">
        <v>0</v>
      </c>
      <c r="E146" s="628">
        <v>1</v>
      </c>
      <c r="F146" s="621">
        <v>0</v>
      </c>
      <c r="G146" s="622">
        <v>0</v>
      </c>
      <c r="H146" s="624">
        <v>0</v>
      </c>
      <c r="I146" s="621">
        <v>14.225009999999999</v>
      </c>
      <c r="J146" s="622">
        <v>14.225009999999999</v>
      </c>
      <c r="K146" s="625" t="s">
        <v>347</v>
      </c>
    </row>
    <row r="147" spans="1:11" ht="14.4" customHeight="1" thickBot="1" x14ac:dyDescent="0.35">
      <c r="A147" s="638" t="s">
        <v>453</v>
      </c>
      <c r="B147" s="616">
        <v>0</v>
      </c>
      <c r="C147" s="616">
        <v>0</v>
      </c>
      <c r="D147" s="617">
        <v>0</v>
      </c>
      <c r="E147" s="618">
        <v>1</v>
      </c>
      <c r="F147" s="616">
        <v>0</v>
      </c>
      <c r="G147" s="617">
        <v>0</v>
      </c>
      <c r="H147" s="619">
        <v>0</v>
      </c>
      <c r="I147" s="616">
        <v>14.225009999999999</v>
      </c>
      <c r="J147" s="617">
        <v>14.225009999999999</v>
      </c>
      <c r="K147" s="627" t="s">
        <v>347</v>
      </c>
    </row>
    <row r="148" spans="1:11" ht="14.4" customHeight="1" thickBot="1" x14ac:dyDescent="0.35">
      <c r="A148" s="637" t="s">
        <v>454</v>
      </c>
      <c r="B148" s="621">
        <v>0</v>
      </c>
      <c r="C148" s="621">
        <v>5.49</v>
      </c>
      <c r="D148" s="622">
        <v>5.49</v>
      </c>
      <c r="E148" s="623" t="s">
        <v>347</v>
      </c>
      <c r="F148" s="621">
        <v>27.155469988553001</v>
      </c>
      <c r="G148" s="622">
        <v>27.155469988553001</v>
      </c>
      <c r="H148" s="624">
        <v>0</v>
      </c>
      <c r="I148" s="621">
        <v>4.5617000000000001</v>
      </c>
      <c r="J148" s="622">
        <v>-22.593769988552999</v>
      </c>
      <c r="K148" s="629">
        <v>0.16798457187099999</v>
      </c>
    </row>
    <row r="149" spans="1:11" ht="14.4" customHeight="1" thickBot="1" x14ac:dyDescent="0.35">
      <c r="A149" s="638" t="s">
        <v>455</v>
      </c>
      <c r="B149" s="616">
        <v>0</v>
      </c>
      <c r="C149" s="616">
        <v>5.49</v>
      </c>
      <c r="D149" s="617">
        <v>5.49</v>
      </c>
      <c r="E149" s="626" t="s">
        <v>347</v>
      </c>
      <c r="F149" s="616">
        <v>27.155469988553001</v>
      </c>
      <c r="G149" s="617">
        <v>27.155469988553001</v>
      </c>
      <c r="H149" s="619">
        <v>0</v>
      </c>
      <c r="I149" s="616">
        <v>4.5617000000000001</v>
      </c>
      <c r="J149" s="617">
        <v>-22.593769988552999</v>
      </c>
      <c r="K149" s="620">
        <v>0.16798457187099999</v>
      </c>
    </row>
    <row r="150" spans="1:11" ht="14.4" customHeight="1" thickBot="1" x14ac:dyDescent="0.35">
      <c r="A150" s="637" t="s">
        <v>456</v>
      </c>
      <c r="B150" s="621">
        <v>0</v>
      </c>
      <c r="C150" s="621">
        <v>91.602800000000002</v>
      </c>
      <c r="D150" s="622">
        <v>91.602800000000002</v>
      </c>
      <c r="E150" s="623" t="s">
        <v>314</v>
      </c>
      <c r="F150" s="621">
        <v>0</v>
      </c>
      <c r="G150" s="622">
        <v>0</v>
      </c>
      <c r="H150" s="624">
        <v>0</v>
      </c>
      <c r="I150" s="621">
        <v>6.7981800000000003</v>
      </c>
      <c r="J150" s="622">
        <v>6.7981800000000003</v>
      </c>
      <c r="K150" s="625" t="s">
        <v>314</v>
      </c>
    </row>
    <row r="151" spans="1:11" ht="14.4" customHeight="1" thickBot="1" x14ac:dyDescent="0.35">
      <c r="A151" s="638" t="s">
        <v>457</v>
      </c>
      <c r="B151" s="616">
        <v>0</v>
      </c>
      <c r="C151" s="616">
        <v>91.602800000000002</v>
      </c>
      <c r="D151" s="617">
        <v>91.602800000000002</v>
      </c>
      <c r="E151" s="626" t="s">
        <v>314</v>
      </c>
      <c r="F151" s="616">
        <v>0</v>
      </c>
      <c r="G151" s="617">
        <v>0</v>
      </c>
      <c r="H151" s="619">
        <v>0</v>
      </c>
      <c r="I151" s="616">
        <v>6.7981800000000003</v>
      </c>
      <c r="J151" s="617">
        <v>6.7981800000000003</v>
      </c>
      <c r="K151" s="627" t="s">
        <v>314</v>
      </c>
    </row>
    <row r="152" spans="1:11" ht="14.4" customHeight="1" thickBot="1" x14ac:dyDescent="0.35">
      <c r="A152" s="635" t="s">
        <v>458</v>
      </c>
      <c r="B152" s="616">
        <v>0</v>
      </c>
      <c r="C152" s="616">
        <v>0.56499999999999995</v>
      </c>
      <c r="D152" s="617">
        <v>0.56499999999999995</v>
      </c>
      <c r="E152" s="626" t="s">
        <v>347</v>
      </c>
      <c r="F152" s="616">
        <v>0</v>
      </c>
      <c r="G152" s="617">
        <v>0</v>
      </c>
      <c r="H152" s="619">
        <v>0</v>
      </c>
      <c r="I152" s="616">
        <v>0.69599999999999995</v>
      </c>
      <c r="J152" s="617">
        <v>0.69599999999999995</v>
      </c>
      <c r="K152" s="627" t="s">
        <v>314</v>
      </c>
    </row>
    <row r="153" spans="1:11" ht="14.4" customHeight="1" thickBot="1" x14ac:dyDescent="0.35">
      <c r="A153" s="636" t="s">
        <v>459</v>
      </c>
      <c r="B153" s="616">
        <v>0</v>
      </c>
      <c r="C153" s="616">
        <v>0.56499999999999995</v>
      </c>
      <c r="D153" s="617">
        <v>0.56499999999999995</v>
      </c>
      <c r="E153" s="626" t="s">
        <v>347</v>
      </c>
      <c r="F153" s="616">
        <v>0</v>
      </c>
      <c r="G153" s="617">
        <v>0</v>
      </c>
      <c r="H153" s="619">
        <v>0</v>
      </c>
      <c r="I153" s="616">
        <v>0.69599999999999995</v>
      </c>
      <c r="J153" s="617">
        <v>0.69599999999999995</v>
      </c>
      <c r="K153" s="627" t="s">
        <v>314</v>
      </c>
    </row>
    <row r="154" spans="1:11" ht="14.4" customHeight="1" thickBot="1" x14ac:dyDescent="0.35">
      <c r="A154" s="637" t="s">
        <v>460</v>
      </c>
      <c r="B154" s="621">
        <v>0</v>
      </c>
      <c r="C154" s="621">
        <v>0.56499999999999995</v>
      </c>
      <c r="D154" s="622">
        <v>0.56499999999999995</v>
      </c>
      <c r="E154" s="623" t="s">
        <v>347</v>
      </c>
      <c r="F154" s="621">
        <v>0</v>
      </c>
      <c r="G154" s="622">
        <v>0</v>
      </c>
      <c r="H154" s="624">
        <v>0</v>
      </c>
      <c r="I154" s="621">
        <v>0.69599999999999995</v>
      </c>
      <c r="J154" s="622">
        <v>0.69599999999999995</v>
      </c>
      <c r="K154" s="625" t="s">
        <v>314</v>
      </c>
    </row>
    <row r="155" spans="1:11" ht="14.4" customHeight="1" thickBot="1" x14ac:dyDescent="0.35">
      <c r="A155" s="638" t="s">
        <v>461</v>
      </c>
      <c r="B155" s="616">
        <v>0</v>
      </c>
      <c r="C155" s="616">
        <v>0.56499999999999995</v>
      </c>
      <c r="D155" s="617">
        <v>0.56499999999999995</v>
      </c>
      <c r="E155" s="626" t="s">
        <v>347</v>
      </c>
      <c r="F155" s="616">
        <v>0</v>
      </c>
      <c r="G155" s="617">
        <v>0</v>
      </c>
      <c r="H155" s="619">
        <v>0</v>
      </c>
      <c r="I155" s="616">
        <v>0.69599999999999995</v>
      </c>
      <c r="J155" s="617">
        <v>0.69599999999999995</v>
      </c>
      <c r="K155" s="627" t="s">
        <v>314</v>
      </c>
    </row>
    <row r="156" spans="1:11" ht="14.4" customHeight="1" thickBot="1" x14ac:dyDescent="0.35">
      <c r="A156" s="634" t="s">
        <v>462</v>
      </c>
      <c r="B156" s="616">
        <v>150790.60089165601</v>
      </c>
      <c r="C156" s="616">
        <v>149128.21239</v>
      </c>
      <c r="D156" s="617">
        <v>-1662.38850165642</v>
      </c>
      <c r="E156" s="618">
        <v>0.98897551643199999</v>
      </c>
      <c r="F156" s="616">
        <v>153023.28827073</v>
      </c>
      <c r="G156" s="617">
        <v>153023.28827073</v>
      </c>
      <c r="H156" s="619">
        <v>12570.47898</v>
      </c>
      <c r="I156" s="616">
        <v>143414.19691</v>
      </c>
      <c r="J156" s="617">
        <v>-9609.0913607297098</v>
      </c>
      <c r="K156" s="620">
        <v>0.93720503938099997</v>
      </c>
    </row>
    <row r="157" spans="1:11" ht="14.4" customHeight="1" thickBot="1" x14ac:dyDescent="0.35">
      <c r="A157" s="635" t="s">
        <v>463</v>
      </c>
      <c r="B157" s="616">
        <v>150769.60089165601</v>
      </c>
      <c r="C157" s="616">
        <v>149015.24088999999</v>
      </c>
      <c r="D157" s="617">
        <v>-1754.3600016564001</v>
      </c>
      <c r="E157" s="618">
        <v>0.988363967329</v>
      </c>
      <c r="F157" s="616">
        <v>152952.916717257</v>
      </c>
      <c r="G157" s="617">
        <v>152952.916717257</v>
      </c>
      <c r="H157" s="619">
        <v>12570.47898</v>
      </c>
      <c r="I157" s="616">
        <v>143411.41222999999</v>
      </c>
      <c r="J157" s="617">
        <v>-9541.5044872571598</v>
      </c>
      <c r="K157" s="620">
        <v>0.93761802852700005</v>
      </c>
    </row>
    <row r="158" spans="1:11" ht="14.4" customHeight="1" thickBot="1" x14ac:dyDescent="0.35">
      <c r="A158" s="636" t="s">
        <v>464</v>
      </c>
      <c r="B158" s="616">
        <v>150769.60089165601</v>
      </c>
      <c r="C158" s="616">
        <v>149015.24088999999</v>
      </c>
      <c r="D158" s="617">
        <v>-1754.3600016564001</v>
      </c>
      <c r="E158" s="618">
        <v>0.988363967329</v>
      </c>
      <c r="F158" s="616">
        <v>152952.916717257</v>
      </c>
      <c r="G158" s="617">
        <v>152952.916717257</v>
      </c>
      <c r="H158" s="619">
        <v>12570.47898</v>
      </c>
      <c r="I158" s="616">
        <v>143411.41222999999</v>
      </c>
      <c r="J158" s="617">
        <v>-9541.5044872571598</v>
      </c>
      <c r="K158" s="620">
        <v>0.93761802852700005</v>
      </c>
    </row>
    <row r="159" spans="1:11" ht="14.4" customHeight="1" thickBot="1" x14ac:dyDescent="0.35">
      <c r="A159" s="637" t="s">
        <v>465</v>
      </c>
      <c r="B159" s="621">
        <v>46.230230517834002</v>
      </c>
      <c r="C159" s="621">
        <v>43.710270000000001</v>
      </c>
      <c r="D159" s="622">
        <v>-2.5199605178339999</v>
      </c>
      <c r="E159" s="628">
        <v>0.94549106743300004</v>
      </c>
      <c r="F159" s="621">
        <v>41.459090211037001</v>
      </c>
      <c r="G159" s="622">
        <v>41.459090211037001</v>
      </c>
      <c r="H159" s="624">
        <v>0</v>
      </c>
      <c r="I159" s="621">
        <v>18.591139999999999</v>
      </c>
      <c r="J159" s="622">
        <v>-22.867950211037002</v>
      </c>
      <c r="K159" s="629">
        <v>0.448421321002</v>
      </c>
    </row>
    <row r="160" spans="1:11" ht="14.4" customHeight="1" thickBot="1" x14ac:dyDescent="0.35">
      <c r="A160" s="638" t="s">
        <v>466</v>
      </c>
      <c r="B160" s="616">
        <v>5.2889385423999999E-2</v>
      </c>
      <c r="C160" s="616">
        <v>0</v>
      </c>
      <c r="D160" s="617">
        <v>-5.2889385423999999E-2</v>
      </c>
      <c r="E160" s="618">
        <v>0</v>
      </c>
      <c r="F160" s="616">
        <v>0</v>
      </c>
      <c r="G160" s="617">
        <v>0</v>
      </c>
      <c r="H160" s="619">
        <v>0</v>
      </c>
      <c r="I160" s="616">
        <v>0</v>
      </c>
      <c r="J160" s="617">
        <v>0</v>
      </c>
      <c r="K160" s="620">
        <v>0</v>
      </c>
    </row>
    <row r="161" spans="1:11" ht="14.4" customHeight="1" thickBot="1" x14ac:dyDescent="0.35">
      <c r="A161" s="638" t="s">
        <v>467</v>
      </c>
      <c r="B161" s="616">
        <v>44.099502044059001</v>
      </c>
      <c r="C161" s="616">
        <v>7.82</v>
      </c>
      <c r="D161" s="617">
        <v>-36.279502044059001</v>
      </c>
      <c r="E161" s="618">
        <v>0.17732626532099999</v>
      </c>
      <c r="F161" s="616">
        <v>6.4351256075769996</v>
      </c>
      <c r="G161" s="617">
        <v>6.4351256075769996</v>
      </c>
      <c r="H161" s="619">
        <v>0</v>
      </c>
      <c r="I161" s="616">
        <v>10.056050000000001</v>
      </c>
      <c r="J161" s="617">
        <v>3.6209243924229999</v>
      </c>
      <c r="K161" s="620">
        <v>1.562681230053</v>
      </c>
    </row>
    <row r="162" spans="1:11" ht="14.4" customHeight="1" thickBot="1" x14ac:dyDescent="0.35">
      <c r="A162" s="638" t="s">
        <v>468</v>
      </c>
      <c r="B162" s="616">
        <v>2.0778390883490001</v>
      </c>
      <c r="C162" s="616">
        <v>35.890270000000001</v>
      </c>
      <c r="D162" s="617">
        <v>33.812430911649997</v>
      </c>
      <c r="E162" s="618">
        <v>17.272882294510001</v>
      </c>
      <c r="F162" s="616">
        <v>35.023964603460001</v>
      </c>
      <c r="G162" s="617">
        <v>35.023964603460001</v>
      </c>
      <c r="H162" s="619">
        <v>0</v>
      </c>
      <c r="I162" s="616">
        <v>8.5350900000000003</v>
      </c>
      <c r="J162" s="617">
        <v>-26.488874603460001</v>
      </c>
      <c r="K162" s="620">
        <v>0.243692857066</v>
      </c>
    </row>
    <row r="163" spans="1:11" ht="14.4" customHeight="1" thickBot="1" x14ac:dyDescent="0.35">
      <c r="A163" s="637" t="s">
        <v>469</v>
      </c>
      <c r="B163" s="621">
        <v>85.000000000021998</v>
      </c>
      <c r="C163" s="621">
        <v>101.28352</v>
      </c>
      <c r="D163" s="622">
        <v>16.283519999976999</v>
      </c>
      <c r="E163" s="628">
        <v>1.1915708235289999</v>
      </c>
      <c r="F163" s="621">
        <v>102.000010227403</v>
      </c>
      <c r="G163" s="622">
        <v>102.000010227403</v>
      </c>
      <c r="H163" s="624">
        <v>45.870310000000003</v>
      </c>
      <c r="I163" s="621">
        <v>125.91373</v>
      </c>
      <c r="J163" s="622">
        <v>23.913719772596998</v>
      </c>
      <c r="K163" s="629">
        <v>1.2344482095560001</v>
      </c>
    </row>
    <row r="164" spans="1:11" ht="14.4" customHeight="1" thickBot="1" x14ac:dyDescent="0.35">
      <c r="A164" s="638" t="s">
        <v>470</v>
      </c>
      <c r="B164" s="616">
        <v>85.000000000021998</v>
      </c>
      <c r="C164" s="616">
        <v>101.28352</v>
      </c>
      <c r="D164" s="617">
        <v>16.283519999976999</v>
      </c>
      <c r="E164" s="618">
        <v>1.1915708235289999</v>
      </c>
      <c r="F164" s="616">
        <v>102.000010227403</v>
      </c>
      <c r="G164" s="617">
        <v>102.000010227403</v>
      </c>
      <c r="H164" s="619">
        <v>45.870310000000003</v>
      </c>
      <c r="I164" s="616">
        <v>122.40133</v>
      </c>
      <c r="J164" s="617">
        <v>20.401319772596999</v>
      </c>
      <c r="K164" s="620">
        <v>1.2000129188919999</v>
      </c>
    </row>
    <row r="165" spans="1:11" ht="14.4" customHeight="1" thickBot="1" x14ac:dyDescent="0.35">
      <c r="A165" s="638" t="s">
        <v>471</v>
      </c>
      <c r="B165" s="616">
        <v>0</v>
      </c>
      <c r="C165" s="616">
        <v>0</v>
      </c>
      <c r="D165" s="617">
        <v>0</v>
      </c>
      <c r="E165" s="618">
        <v>1</v>
      </c>
      <c r="F165" s="616">
        <v>0</v>
      </c>
      <c r="G165" s="617">
        <v>0</v>
      </c>
      <c r="H165" s="619">
        <v>0</v>
      </c>
      <c r="I165" s="616">
        <v>3.5124</v>
      </c>
      <c r="J165" s="617">
        <v>3.5124</v>
      </c>
      <c r="K165" s="627" t="s">
        <v>314</v>
      </c>
    </row>
    <row r="166" spans="1:11" ht="14.4" customHeight="1" thickBot="1" x14ac:dyDescent="0.35">
      <c r="A166" s="637" t="s">
        <v>472</v>
      </c>
      <c r="B166" s="621">
        <v>3961.3706611002399</v>
      </c>
      <c r="C166" s="621">
        <v>4390.7661600000001</v>
      </c>
      <c r="D166" s="622">
        <v>429.395498899762</v>
      </c>
      <c r="E166" s="628">
        <v>1.1083956881679999</v>
      </c>
      <c r="F166" s="621">
        <v>3968.4426927315399</v>
      </c>
      <c r="G166" s="622">
        <v>3968.4426927315399</v>
      </c>
      <c r="H166" s="624">
        <v>219.67365000000001</v>
      </c>
      <c r="I166" s="621">
        <v>4170.3316500000001</v>
      </c>
      <c r="J166" s="622">
        <v>201.888957268464</v>
      </c>
      <c r="K166" s="629">
        <v>1.050873597756</v>
      </c>
    </row>
    <row r="167" spans="1:11" ht="14.4" customHeight="1" thickBot="1" x14ac:dyDescent="0.35">
      <c r="A167" s="638" t="s">
        <v>473</v>
      </c>
      <c r="B167" s="616">
        <v>28.37066109921</v>
      </c>
      <c r="C167" s="616">
        <v>0.47405999999999998</v>
      </c>
      <c r="D167" s="617">
        <v>-27.896601099209999</v>
      </c>
      <c r="E167" s="618">
        <v>1.6709515450999999E-2</v>
      </c>
      <c r="F167" s="616">
        <v>0.442294865506</v>
      </c>
      <c r="G167" s="617">
        <v>0.442294865506</v>
      </c>
      <c r="H167" s="619">
        <v>0</v>
      </c>
      <c r="I167" s="616">
        <v>0.50083999999999995</v>
      </c>
      <c r="J167" s="617">
        <v>5.8545134493000001E-2</v>
      </c>
      <c r="K167" s="620">
        <v>1.132366751368</v>
      </c>
    </row>
    <row r="168" spans="1:11" ht="14.4" customHeight="1" thickBot="1" x14ac:dyDescent="0.35">
      <c r="A168" s="638" t="s">
        <v>474</v>
      </c>
      <c r="B168" s="616">
        <v>3762.00000000098</v>
      </c>
      <c r="C168" s="616">
        <v>4359.3492200000001</v>
      </c>
      <c r="D168" s="617">
        <v>597.34921999901701</v>
      </c>
      <c r="E168" s="618">
        <v>1.1587850132899999</v>
      </c>
      <c r="F168" s="616">
        <v>3900.0003910477599</v>
      </c>
      <c r="G168" s="617">
        <v>3900.0003910477599</v>
      </c>
      <c r="H168" s="619">
        <v>219.22577000000001</v>
      </c>
      <c r="I168" s="616">
        <v>3944.3210899999999</v>
      </c>
      <c r="J168" s="617">
        <v>44.320698952237002</v>
      </c>
      <c r="K168" s="620">
        <v>1.0113642806430001</v>
      </c>
    </row>
    <row r="169" spans="1:11" ht="14.4" customHeight="1" thickBot="1" x14ac:dyDescent="0.35">
      <c r="A169" s="638" t="s">
        <v>475</v>
      </c>
      <c r="B169" s="616">
        <v>171.00000000004499</v>
      </c>
      <c r="C169" s="616">
        <v>30.942879999999999</v>
      </c>
      <c r="D169" s="617">
        <v>-140.05712000004499</v>
      </c>
      <c r="E169" s="618">
        <v>0.180952514619</v>
      </c>
      <c r="F169" s="616">
        <v>68.000006818268005</v>
      </c>
      <c r="G169" s="617">
        <v>68.000006818268005</v>
      </c>
      <c r="H169" s="619">
        <v>0.44788</v>
      </c>
      <c r="I169" s="616">
        <v>225.50971999999999</v>
      </c>
      <c r="J169" s="617">
        <v>157.509713181731</v>
      </c>
      <c r="K169" s="620">
        <v>3.316319079241</v>
      </c>
    </row>
    <row r="170" spans="1:11" ht="14.4" customHeight="1" thickBot="1" x14ac:dyDescent="0.35">
      <c r="A170" s="637" t="s">
        <v>476</v>
      </c>
      <c r="B170" s="621">
        <v>0</v>
      </c>
      <c r="C170" s="621">
        <v>-3.3130299999999999</v>
      </c>
      <c r="D170" s="622">
        <v>-3.3130299999999999</v>
      </c>
      <c r="E170" s="623" t="s">
        <v>347</v>
      </c>
      <c r="F170" s="621">
        <v>0</v>
      </c>
      <c r="G170" s="622">
        <v>0</v>
      </c>
      <c r="H170" s="624">
        <v>0</v>
      </c>
      <c r="I170" s="621">
        <v>0</v>
      </c>
      <c r="J170" s="622">
        <v>0</v>
      </c>
      <c r="K170" s="625" t="s">
        <v>314</v>
      </c>
    </row>
    <row r="171" spans="1:11" ht="14.4" customHeight="1" thickBot="1" x14ac:dyDescent="0.35">
      <c r="A171" s="638" t="s">
        <v>477</v>
      </c>
      <c r="B171" s="616">
        <v>0</v>
      </c>
      <c r="C171" s="616">
        <v>-3.3130299999999999</v>
      </c>
      <c r="D171" s="617">
        <v>-3.3130299999999999</v>
      </c>
      <c r="E171" s="626" t="s">
        <v>347</v>
      </c>
      <c r="F171" s="616">
        <v>0</v>
      </c>
      <c r="G171" s="617">
        <v>0</v>
      </c>
      <c r="H171" s="619">
        <v>0</v>
      </c>
      <c r="I171" s="616">
        <v>0</v>
      </c>
      <c r="J171" s="617">
        <v>0</v>
      </c>
      <c r="K171" s="627" t="s">
        <v>314</v>
      </c>
    </row>
    <row r="172" spans="1:11" ht="14.4" customHeight="1" thickBot="1" x14ac:dyDescent="0.35">
      <c r="A172" s="637" t="s">
        <v>478</v>
      </c>
      <c r="B172" s="621">
        <v>146677.00000003801</v>
      </c>
      <c r="C172" s="621">
        <v>141188.49763</v>
      </c>
      <c r="D172" s="622">
        <v>-5488.5023700383299</v>
      </c>
      <c r="E172" s="628">
        <v>0.96258102926800004</v>
      </c>
      <c r="F172" s="621">
        <v>148841.01492408701</v>
      </c>
      <c r="G172" s="622">
        <v>148841.01492408701</v>
      </c>
      <c r="H172" s="624">
        <v>10999.08685</v>
      </c>
      <c r="I172" s="621">
        <v>134318.71333999999</v>
      </c>
      <c r="J172" s="622">
        <v>-14522.301584087199</v>
      </c>
      <c r="K172" s="629">
        <v>0.90243078098100005</v>
      </c>
    </row>
    <row r="173" spans="1:11" ht="14.4" customHeight="1" thickBot="1" x14ac:dyDescent="0.35">
      <c r="A173" s="638" t="s">
        <v>479</v>
      </c>
      <c r="B173" s="616">
        <v>74823.0000000195</v>
      </c>
      <c r="C173" s="616">
        <v>67043.174360000005</v>
      </c>
      <c r="D173" s="617">
        <v>-7779.8256400195396</v>
      </c>
      <c r="E173" s="618">
        <v>0.89602360717899998</v>
      </c>
      <c r="F173" s="616">
        <v>73893.007409151905</v>
      </c>
      <c r="G173" s="617">
        <v>73893.007409151905</v>
      </c>
      <c r="H173" s="619">
        <v>4474.1858199999997</v>
      </c>
      <c r="I173" s="616">
        <v>62051.035159999999</v>
      </c>
      <c r="J173" s="617">
        <v>-11841.972249151901</v>
      </c>
      <c r="K173" s="620">
        <v>0.83974163910199995</v>
      </c>
    </row>
    <row r="174" spans="1:11" ht="14.4" customHeight="1" thickBot="1" x14ac:dyDescent="0.35">
      <c r="A174" s="638" t="s">
        <v>480</v>
      </c>
      <c r="B174" s="616">
        <v>71067.000000018597</v>
      </c>
      <c r="C174" s="616">
        <v>73564.621230000004</v>
      </c>
      <c r="D174" s="617">
        <v>2497.6212299814401</v>
      </c>
      <c r="E174" s="618">
        <v>1.0351445991799999</v>
      </c>
      <c r="F174" s="616">
        <v>74343.007454272796</v>
      </c>
      <c r="G174" s="617">
        <v>74343.007454272796</v>
      </c>
      <c r="H174" s="619">
        <v>6341.4095500000003</v>
      </c>
      <c r="I174" s="616">
        <v>70423.397169999997</v>
      </c>
      <c r="J174" s="617">
        <v>-3919.6102842727901</v>
      </c>
      <c r="K174" s="620">
        <v>0.94727667848599995</v>
      </c>
    </row>
    <row r="175" spans="1:11" ht="14.4" customHeight="1" thickBot="1" x14ac:dyDescent="0.35">
      <c r="A175" s="638" t="s">
        <v>481</v>
      </c>
      <c r="B175" s="616">
        <v>171.00000000004499</v>
      </c>
      <c r="C175" s="616">
        <v>280.98491999999999</v>
      </c>
      <c r="D175" s="617">
        <v>109.984919999955</v>
      </c>
      <c r="E175" s="618">
        <v>1.643186666666</v>
      </c>
      <c r="F175" s="616">
        <v>282.000028275761</v>
      </c>
      <c r="G175" s="617">
        <v>282.000028275761</v>
      </c>
      <c r="H175" s="619">
        <v>127.29452000000001</v>
      </c>
      <c r="I175" s="616">
        <v>662.86836000000005</v>
      </c>
      <c r="J175" s="617">
        <v>380.868331724239</v>
      </c>
      <c r="K175" s="620">
        <v>2.3505967855850001</v>
      </c>
    </row>
    <row r="176" spans="1:11" ht="14.4" customHeight="1" thickBot="1" x14ac:dyDescent="0.35">
      <c r="A176" s="638" t="s">
        <v>482</v>
      </c>
      <c r="B176" s="616">
        <v>616.00000000016098</v>
      </c>
      <c r="C176" s="616">
        <v>299.71712000000002</v>
      </c>
      <c r="D176" s="617">
        <v>-316.28288000016101</v>
      </c>
      <c r="E176" s="618">
        <v>0.48655376623300001</v>
      </c>
      <c r="F176" s="616">
        <v>323.00003238677601</v>
      </c>
      <c r="G176" s="617">
        <v>323.00003238677601</v>
      </c>
      <c r="H176" s="619">
        <v>56.196959999999997</v>
      </c>
      <c r="I176" s="616">
        <v>1181.41265</v>
      </c>
      <c r="J176" s="617">
        <v>858.41261761322403</v>
      </c>
      <c r="K176" s="620">
        <v>3.6576239366599999</v>
      </c>
    </row>
    <row r="177" spans="1:11" ht="14.4" customHeight="1" thickBot="1" x14ac:dyDescent="0.35">
      <c r="A177" s="637" t="s">
        <v>483</v>
      </c>
      <c r="B177" s="621">
        <v>0</v>
      </c>
      <c r="C177" s="621">
        <v>3294.2963399999999</v>
      </c>
      <c r="D177" s="622">
        <v>3294.2963399999999</v>
      </c>
      <c r="E177" s="623" t="s">
        <v>314</v>
      </c>
      <c r="F177" s="621">
        <v>0</v>
      </c>
      <c r="G177" s="622">
        <v>0</v>
      </c>
      <c r="H177" s="624">
        <v>1305.84817</v>
      </c>
      <c r="I177" s="621">
        <v>4777.8623699999998</v>
      </c>
      <c r="J177" s="622">
        <v>4777.8623699999998</v>
      </c>
      <c r="K177" s="625" t="s">
        <v>314</v>
      </c>
    </row>
    <row r="178" spans="1:11" ht="14.4" customHeight="1" thickBot="1" x14ac:dyDescent="0.35">
      <c r="A178" s="638" t="s">
        <v>484</v>
      </c>
      <c r="B178" s="616">
        <v>0</v>
      </c>
      <c r="C178" s="616">
        <v>913.36937999999998</v>
      </c>
      <c r="D178" s="617">
        <v>913.36937999999998</v>
      </c>
      <c r="E178" s="626" t="s">
        <v>314</v>
      </c>
      <c r="F178" s="616">
        <v>0</v>
      </c>
      <c r="G178" s="617">
        <v>0</v>
      </c>
      <c r="H178" s="619">
        <v>0</v>
      </c>
      <c r="I178" s="616">
        <v>652.95761000000005</v>
      </c>
      <c r="J178" s="617">
        <v>652.95761000000005</v>
      </c>
      <c r="K178" s="627" t="s">
        <v>314</v>
      </c>
    </row>
    <row r="179" spans="1:11" ht="14.4" customHeight="1" thickBot="1" x14ac:dyDescent="0.35">
      <c r="A179" s="638" t="s">
        <v>485</v>
      </c>
      <c r="B179" s="616">
        <v>0</v>
      </c>
      <c r="C179" s="616">
        <v>2380.9269599999998</v>
      </c>
      <c r="D179" s="617">
        <v>2380.9269599999998</v>
      </c>
      <c r="E179" s="626" t="s">
        <v>314</v>
      </c>
      <c r="F179" s="616">
        <v>0</v>
      </c>
      <c r="G179" s="617">
        <v>0</v>
      </c>
      <c r="H179" s="619">
        <v>1305.84817</v>
      </c>
      <c r="I179" s="616">
        <v>4124.9047600000004</v>
      </c>
      <c r="J179" s="617">
        <v>4124.9047600000004</v>
      </c>
      <c r="K179" s="627" t="s">
        <v>314</v>
      </c>
    </row>
    <row r="180" spans="1:11" ht="14.4" customHeight="1" thickBot="1" x14ac:dyDescent="0.35">
      <c r="A180" s="635" t="s">
        <v>486</v>
      </c>
      <c r="B180" s="616">
        <v>21</v>
      </c>
      <c r="C180" s="616">
        <v>112.97150000000001</v>
      </c>
      <c r="D180" s="617">
        <v>91.971500000000006</v>
      </c>
      <c r="E180" s="618">
        <v>5.3795952380949998</v>
      </c>
      <c r="F180" s="616">
        <v>70.37155347254</v>
      </c>
      <c r="G180" s="617">
        <v>70.37155347254</v>
      </c>
      <c r="H180" s="619">
        <v>0</v>
      </c>
      <c r="I180" s="616">
        <v>2.7846799999999998</v>
      </c>
      <c r="J180" s="617">
        <v>-67.586873472540006</v>
      </c>
      <c r="K180" s="620">
        <v>3.9571103130999999E-2</v>
      </c>
    </row>
    <row r="181" spans="1:11" ht="14.4" customHeight="1" thickBot="1" x14ac:dyDescent="0.35">
      <c r="A181" s="636" t="s">
        <v>487</v>
      </c>
      <c r="B181" s="616">
        <v>0</v>
      </c>
      <c r="C181" s="616">
        <v>10.041040000000001</v>
      </c>
      <c r="D181" s="617">
        <v>10.041040000000001</v>
      </c>
      <c r="E181" s="626" t="s">
        <v>347</v>
      </c>
      <c r="F181" s="616">
        <v>0</v>
      </c>
      <c r="G181" s="617">
        <v>0</v>
      </c>
      <c r="H181" s="619">
        <v>0</v>
      </c>
      <c r="I181" s="616">
        <v>0</v>
      </c>
      <c r="J181" s="617">
        <v>0</v>
      </c>
      <c r="K181" s="627" t="s">
        <v>314</v>
      </c>
    </row>
    <row r="182" spans="1:11" ht="14.4" customHeight="1" thickBot="1" x14ac:dyDescent="0.35">
      <c r="A182" s="637" t="s">
        <v>488</v>
      </c>
      <c r="B182" s="621">
        <v>0</v>
      </c>
      <c r="C182" s="621">
        <v>10.041040000000001</v>
      </c>
      <c r="D182" s="622">
        <v>10.041040000000001</v>
      </c>
      <c r="E182" s="623" t="s">
        <v>347</v>
      </c>
      <c r="F182" s="621">
        <v>0</v>
      </c>
      <c r="G182" s="622">
        <v>0</v>
      </c>
      <c r="H182" s="624">
        <v>0</v>
      </c>
      <c r="I182" s="621">
        <v>0</v>
      </c>
      <c r="J182" s="622">
        <v>0</v>
      </c>
      <c r="K182" s="625" t="s">
        <v>314</v>
      </c>
    </row>
    <row r="183" spans="1:11" ht="14.4" customHeight="1" thickBot="1" x14ac:dyDescent="0.35">
      <c r="A183" s="638" t="s">
        <v>489</v>
      </c>
      <c r="B183" s="616">
        <v>0</v>
      </c>
      <c r="C183" s="616">
        <v>10.041040000000001</v>
      </c>
      <c r="D183" s="617">
        <v>10.041040000000001</v>
      </c>
      <c r="E183" s="626" t="s">
        <v>347</v>
      </c>
      <c r="F183" s="616">
        <v>0</v>
      </c>
      <c r="G183" s="617">
        <v>0</v>
      </c>
      <c r="H183" s="619">
        <v>0</v>
      </c>
      <c r="I183" s="616">
        <v>0</v>
      </c>
      <c r="J183" s="617">
        <v>0</v>
      </c>
      <c r="K183" s="627" t="s">
        <v>314</v>
      </c>
    </row>
    <row r="184" spans="1:11" ht="14.4" customHeight="1" thickBot="1" x14ac:dyDescent="0.35">
      <c r="A184" s="641" t="s">
        <v>490</v>
      </c>
      <c r="B184" s="621">
        <v>21</v>
      </c>
      <c r="C184" s="621">
        <v>102.93046</v>
      </c>
      <c r="D184" s="622">
        <v>81.930459999999997</v>
      </c>
      <c r="E184" s="628">
        <v>4.90145047619</v>
      </c>
      <c r="F184" s="621">
        <v>70.37155347254</v>
      </c>
      <c r="G184" s="622">
        <v>70.37155347254</v>
      </c>
      <c r="H184" s="624">
        <v>0</v>
      </c>
      <c r="I184" s="621">
        <v>2.7846799999999998</v>
      </c>
      <c r="J184" s="622">
        <v>-67.586873472540006</v>
      </c>
      <c r="K184" s="629">
        <v>3.9571103130999999E-2</v>
      </c>
    </row>
    <row r="185" spans="1:11" ht="14.4" customHeight="1" thickBot="1" x14ac:dyDescent="0.35">
      <c r="A185" s="637" t="s">
        <v>491</v>
      </c>
      <c r="B185" s="621">
        <v>0</v>
      </c>
      <c r="C185" s="621">
        <v>27.379960000000001</v>
      </c>
      <c r="D185" s="622">
        <v>27.379960000000001</v>
      </c>
      <c r="E185" s="623" t="s">
        <v>314</v>
      </c>
      <c r="F185" s="621">
        <v>0</v>
      </c>
      <c r="G185" s="622">
        <v>0</v>
      </c>
      <c r="H185" s="624">
        <v>0</v>
      </c>
      <c r="I185" s="621">
        <v>-4.6000000000000001E-4</v>
      </c>
      <c r="J185" s="622">
        <v>-4.6000000000000001E-4</v>
      </c>
      <c r="K185" s="625" t="s">
        <v>314</v>
      </c>
    </row>
    <row r="186" spans="1:11" ht="14.4" customHeight="1" thickBot="1" x14ac:dyDescent="0.35">
      <c r="A186" s="638" t="s">
        <v>492</v>
      </c>
      <c r="B186" s="616">
        <v>0</v>
      </c>
      <c r="C186" s="616">
        <v>-4.0000000000000098E-5</v>
      </c>
      <c r="D186" s="617">
        <v>-4.0000000000000098E-5</v>
      </c>
      <c r="E186" s="626" t="s">
        <v>314</v>
      </c>
      <c r="F186" s="616">
        <v>0</v>
      </c>
      <c r="G186" s="617">
        <v>0</v>
      </c>
      <c r="H186" s="619">
        <v>0</v>
      </c>
      <c r="I186" s="616">
        <v>-4.6000000000000001E-4</v>
      </c>
      <c r="J186" s="617">
        <v>-4.6000000000000001E-4</v>
      </c>
      <c r="K186" s="627" t="s">
        <v>314</v>
      </c>
    </row>
    <row r="187" spans="1:11" ht="14.4" customHeight="1" thickBot="1" x14ac:dyDescent="0.35">
      <c r="A187" s="638" t="s">
        <v>493</v>
      </c>
      <c r="B187" s="616">
        <v>0</v>
      </c>
      <c r="C187" s="616">
        <v>27.38</v>
      </c>
      <c r="D187" s="617">
        <v>27.38</v>
      </c>
      <c r="E187" s="626" t="s">
        <v>347</v>
      </c>
      <c r="F187" s="616">
        <v>0</v>
      </c>
      <c r="G187" s="617">
        <v>0</v>
      </c>
      <c r="H187" s="619">
        <v>0</v>
      </c>
      <c r="I187" s="616">
        <v>0</v>
      </c>
      <c r="J187" s="617">
        <v>0</v>
      </c>
      <c r="K187" s="627" t="s">
        <v>314</v>
      </c>
    </row>
    <row r="188" spans="1:11" ht="14.4" customHeight="1" thickBot="1" x14ac:dyDescent="0.35">
      <c r="A188" s="637" t="s">
        <v>494</v>
      </c>
      <c r="B188" s="621">
        <v>21</v>
      </c>
      <c r="C188" s="621">
        <v>75.5505</v>
      </c>
      <c r="D188" s="622">
        <v>54.5505</v>
      </c>
      <c r="E188" s="628">
        <v>3.5976428571420001</v>
      </c>
      <c r="F188" s="621">
        <v>70.37155347254</v>
      </c>
      <c r="G188" s="622">
        <v>70.37155347254</v>
      </c>
      <c r="H188" s="624">
        <v>0</v>
      </c>
      <c r="I188" s="621">
        <v>2.7851400000000002</v>
      </c>
      <c r="J188" s="622">
        <v>-67.586413472540002</v>
      </c>
      <c r="K188" s="629">
        <v>3.9577639863000003E-2</v>
      </c>
    </row>
    <row r="189" spans="1:11" ht="14.4" customHeight="1" thickBot="1" x14ac:dyDescent="0.35">
      <c r="A189" s="638" t="s">
        <v>495</v>
      </c>
      <c r="B189" s="616">
        <v>0</v>
      </c>
      <c r="C189" s="616">
        <v>0.13700000000000001</v>
      </c>
      <c r="D189" s="617">
        <v>0.13700000000000001</v>
      </c>
      <c r="E189" s="626" t="s">
        <v>314</v>
      </c>
      <c r="F189" s="616">
        <v>0.13609725854499999</v>
      </c>
      <c r="G189" s="617">
        <v>0.13609725854499999</v>
      </c>
      <c r="H189" s="619">
        <v>0</v>
      </c>
      <c r="I189" s="616">
        <v>0</v>
      </c>
      <c r="J189" s="617">
        <v>-0.13609725854499999</v>
      </c>
      <c r="K189" s="620">
        <v>0</v>
      </c>
    </row>
    <row r="190" spans="1:11" ht="14.4" customHeight="1" thickBot="1" x14ac:dyDescent="0.35">
      <c r="A190" s="638" t="s">
        <v>496</v>
      </c>
      <c r="B190" s="616">
        <v>21</v>
      </c>
      <c r="C190" s="616">
        <v>75.413499999999999</v>
      </c>
      <c r="D190" s="617">
        <v>54.413499999999999</v>
      </c>
      <c r="E190" s="618">
        <v>3.5911190476189998</v>
      </c>
      <c r="F190" s="616">
        <v>70.235456213993999</v>
      </c>
      <c r="G190" s="617">
        <v>70.235456213993999</v>
      </c>
      <c r="H190" s="619">
        <v>0</v>
      </c>
      <c r="I190" s="616">
        <v>2.7851400000000002</v>
      </c>
      <c r="J190" s="617">
        <v>-67.450316213994</v>
      </c>
      <c r="K190" s="620">
        <v>3.9654330591999999E-2</v>
      </c>
    </row>
    <row r="191" spans="1:11" ht="14.4" customHeight="1" thickBot="1" x14ac:dyDescent="0.35">
      <c r="A191" s="634" t="s">
        <v>497</v>
      </c>
      <c r="B191" s="616">
        <v>4014.1834800725801</v>
      </c>
      <c r="C191" s="616">
        <v>3894.9731200000001</v>
      </c>
      <c r="D191" s="617">
        <v>-119.21036007257101</v>
      </c>
      <c r="E191" s="618">
        <v>0.97030271270199997</v>
      </c>
      <c r="F191" s="616">
        <v>4293.5543341341399</v>
      </c>
      <c r="G191" s="617">
        <v>4293.5543341341399</v>
      </c>
      <c r="H191" s="619">
        <v>451.33958000000001</v>
      </c>
      <c r="I191" s="616">
        <v>4271.8333599999996</v>
      </c>
      <c r="J191" s="617">
        <v>-21.720974134142999</v>
      </c>
      <c r="K191" s="620">
        <v>0.99494102730599998</v>
      </c>
    </row>
    <row r="192" spans="1:11" ht="14.4" customHeight="1" thickBot="1" x14ac:dyDescent="0.35">
      <c r="A192" s="639" t="s">
        <v>498</v>
      </c>
      <c r="B192" s="621">
        <v>4014.1834800725801</v>
      </c>
      <c r="C192" s="621">
        <v>3894.9731200000001</v>
      </c>
      <c r="D192" s="622">
        <v>-119.21036007257101</v>
      </c>
      <c r="E192" s="628">
        <v>0.97030271270199997</v>
      </c>
      <c r="F192" s="621">
        <v>4293.5543341341399</v>
      </c>
      <c r="G192" s="622">
        <v>4293.5543341341399</v>
      </c>
      <c r="H192" s="624">
        <v>451.33958000000001</v>
      </c>
      <c r="I192" s="621">
        <v>4271.8333599999996</v>
      </c>
      <c r="J192" s="622">
        <v>-21.720974134142999</v>
      </c>
      <c r="K192" s="629">
        <v>0.99494102730599998</v>
      </c>
    </row>
    <row r="193" spans="1:11" ht="14.4" customHeight="1" thickBot="1" x14ac:dyDescent="0.35">
      <c r="A193" s="641" t="s">
        <v>54</v>
      </c>
      <c r="B193" s="621">
        <v>4014.1834800725801</v>
      </c>
      <c r="C193" s="621">
        <v>3894.9731200000001</v>
      </c>
      <c r="D193" s="622">
        <v>-119.21036007257101</v>
      </c>
      <c r="E193" s="628">
        <v>0.97030271270199997</v>
      </c>
      <c r="F193" s="621">
        <v>4293.5543341341399</v>
      </c>
      <c r="G193" s="622">
        <v>4293.5543341341399</v>
      </c>
      <c r="H193" s="624">
        <v>451.33958000000001</v>
      </c>
      <c r="I193" s="621">
        <v>4271.8333599999996</v>
      </c>
      <c r="J193" s="622">
        <v>-21.720974134142999</v>
      </c>
      <c r="K193" s="629">
        <v>0.99494102730599998</v>
      </c>
    </row>
    <row r="194" spans="1:11" ht="14.4" customHeight="1" thickBot="1" x14ac:dyDescent="0.35">
      <c r="A194" s="637" t="s">
        <v>499</v>
      </c>
      <c r="B194" s="621">
        <v>137.12286353892699</v>
      </c>
      <c r="C194" s="621">
        <v>134.81375</v>
      </c>
      <c r="D194" s="622">
        <v>-2.3091135389259998</v>
      </c>
      <c r="E194" s="628">
        <v>0.98316025876799995</v>
      </c>
      <c r="F194" s="621">
        <v>145.73469848940499</v>
      </c>
      <c r="G194" s="622">
        <v>145.73469848940499</v>
      </c>
      <c r="H194" s="624">
        <v>11.231999999999999</v>
      </c>
      <c r="I194" s="621">
        <v>134.78399999999999</v>
      </c>
      <c r="J194" s="622">
        <v>-10.950698489403999</v>
      </c>
      <c r="K194" s="629">
        <v>0.92485867399499999</v>
      </c>
    </row>
    <row r="195" spans="1:11" ht="14.4" customHeight="1" thickBot="1" x14ac:dyDescent="0.35">
      <c r="A195" s="638" t="s">
        <v>500</v>
      </c>
      <c r="B195" s="616">
        <v>137.12286353892699</v>
      </c>
      <c r="C195" s="616">
        <v>134.81375</v>
      </c>
      <c r="D195" s="617">
        <v>-2.3091135389259998</v>
      </c>
      <c r="E195" s="618">
        <v>0.98316025876799995</v>
      </c>
      <c r="F195" s="616">
        <v>145.73469848940499</v>
      </c>
      <c r="G195" s="617">
        <v>145.73469848940499</v>
      </c>
      <c r="H195" s="619">
        <v>11.231999999999999</v>
      </c>
      <c r="I195" s="616">
        <v>134.78399999999999</v>
      </c>
      <c r="J195" s="617">
        <v>-10.950698489403999</v>
      </c>
      <c r="K195" s="620">
        <v>0.92485867399499999</v>
      </c>
    </row>
    <row r="196" spans="1:11" ht="14.4" customHeight="1" thickBot="1" x14ac:dyDescent="0.35">
      <c r="A196" s="637" t="s">
        <v>501</v>
      </c>
      <c r="B196" s="621">
        <v>67.089396980800998</v>
      </c>
      <c r="C196" s="621">
        <v>31.557220000000001</v>
      </c>
      <c r="D196" s="622">
        <v>-35.532176980800003</v>
      </c>
      <c r="E196" s="628">
        <v>0.47037566918399998</v>
      </c>
      <c r="F196" s="621">
        <v>33.457926425041997</v>
      </c>
      <c r="G196" s="622">
        <v>33.457926425041997</v>
      </c>
      <c r="H196" s="624">
        <v>3.2438199999999999</v>
      </c>
      <c r="I196" s="621">
        <v>38.936300000000003</v>
      </c>
      <c r="J196" s="622">
        <v>5.4783735749569997</v>
      </c>
      <c r="K196" s="629">
        <v>1.163739184113</v>
      </c>
    </row>
    <row r="197" spans="1:11" ht="14.4" customHeight="1" thickBot="1" x14ac:dyDescent="0.35">
      <c r="A197" s="638" t="s">
        <v>502</v>
      </c>
      <c r="B197" s="616">
        <v>22.001948558066999</v>
      </c>
      <c r="C197" s="616">
        <v>16.28</v>
      </c>
      <c r="D197" s="617">
        <v>-5.721948558067</v>
      </c>
      <c r="E197" s="618">
        <v>0.739934463396</v>
      </c>
      <c r="F197" s="616">
        <v>19.034722658555001</v>
      </c>
      <c r="G197" s="617">
        <v>19.034722658555001</v>
      </c>
      <c r="H197" s="619">
        <v>1.85</v>
      </c>
      <c r="I197" s="616">
        <v>22.2</v>
      </c>
      <c r="J197" s="617">
        <v>3.1652773414439999</v>
      </c>
      <c r="K197" s="620">
        <v>1.1662896485659999</v>
      </c>
    </row>
    <row r="198" spans="1:11" ht="14.4" customHeight="1" thickBot="1" x14ac:dyDescent="0.35">
      <c r="A198" s="638" t="s">
        <v>503</v>
      </c>
      <c r="B198" s="616">
        <v>0</v>
      </c>
      <c r="C198" s="616">
        <v>0</v>
      </c>
      <c r="D198" s="617">
        <v>0</v>
      </c>
      <c r="E198" s="626" t="s">
        <v>314</v>
      </c>
      <c r="F198" s="616">
        <v>0</v>
      </c>
      <c r="G198" s="617">
        <v>0</v>
      </c>
      <c r="H198" s="619">
        <v>0</v>
      </c>
      <c r="I198" s="616">
        <v>0.6462</v>
      </c>
      <c r="J198" s="617">
        <v>0.6462</v>
      </c>
      <c r="K198" s="627" t="s">
        <v>347</v>
      </c>
    </row>
    <row r="199" spans="1:11" ht="14.4" customHeight="1" thickBot="1" x14ac:dyDescent="0.35">
      <c r="A199" s="638" t="s">
        <v>504</v>
      </c>
      <c r="B199" s="616">
        <v>45.087448422732997</v>
      </c>
      <c r="C199" s="616">
        <v>15.27722</v>
      </c>
      <c r="D199" s="617">
        <v>-29.810228422733001</v>
      </c>
      <c r="E199" s="618">
        <v>0.33883531968199998</v>
      </c>
      <c r="F199" s="616">
        <v>14.423203766486999</v>
      </c>
      <c r="G199" s="617">
        <v>14.423203766486999</v>
      </c>
      <c r="H199" s="619">
        <v>1.3938200000000001</v>
      </c>
      <c r="I199" s="616">
        <v>16.0901</v>
      </c>
      <c r="J199" s="617">
        <v>1.6668962335119999</v>
      </c>
      <c r="K199" s="620">
        <v>1.115570455808</v>
      </c>
    </row>
    <row r="200" spans="1:11" ht="14.4" customHeight="1" thickBot="1" x14ac:dyDescent="0.35">
      <c r="A200" s="637" t="s">
        <v>505</v>
      </c>
      <c r="B200" s="621">
        <v>179.13715372575001</v>
      </c>
      <c r="C200" s="621">
        <v>175.41038</v>
      </c>
      <c r="D200" s="622">
        <v>-3.7267737257500002</v>
      </c>
      <c r="E200" s="628">
        <v>0.97919597555100002</v>
      </c>
      <c r="F200" s="621">
        <v>180.88139105739899</v>
      </c>
      <c r="G200" s="622">
        <v>180.88139105739899</v>
      </c>
      <c r="H200" s="624">
        <v>11.518000000000001</v>
      </c>
      <c r="I200" s="621">
        <v>171.56424999999999</v>
      </c>
      <c r="J200" s="622">
        <v>-9.3171410573980005</v>
      </c>
      <c r="K200" s="629">
        <v>0.94849032836900005</v>
      </c>
    </row>
    <row r="201" spans="1:11" ht="14.4" customHeight="1" thickBot="1" x14ac:dyDescent="0.35">
      <c r="A201" s="638" t="s">
        <v>506</v>
      </c>
      <c r="B201" s="616">
        <v>179.13715372575001</v>
      </c>
      <c r="C201" s="616">
        <v>175.41038</v>
      </c>
      <c r="D201" s="617">
        <v>-3.7267737257500002</v>
      </c>
      <c r="E201" s="618">
        <v>0.97919597555100002</v>
      </c>
      <c r="F201" s="616">
        <v>180.88139105739899</v>
      </c>
      <c r="G201" s="617">
        <v>180.88139105739899</v>
      </c>
      <c r="H201" s="619">
        <v>11.518000000000001</v>
      </c>
      <c r="I201" s="616">
        <v>171.56424999999999</v>
      </c>
      <c r="J201" s="617">
        <v>-9.3171410573980005</v>
      </c>
      <c r="K201" s="620">
        <v>0.94849032836900005</v>
      </c>
    </row>
    <row r="202" spans="1:11" ht="14.4" customHeight="1" thickBot="1" x14ac:dyDescent="0.35">
      <c r="A202" s="637" t="s">
        <v>507</v>
      </c>
      <c r="B202" s="621">
        <v>0</v>
      </c>
      <c r="C202" s="621">
        <v>5.0019999999999998</v>
      </c>
      <c r="D202" s="622">
        <v>5.0019999999999998</v>
      </c>
      <c r="E202" s="623" t="s">
        <v>314</v>
      </c>
      <c r="F202" s="621">
        <v>0</v>
      </c>
      <c r="G202" s="622">
        <v>0</v>
      </c>
      <c r="H202" s="624">
        <v>0.56999999999999995</v>
      </c>
      <c r="I202" s="621">
        <v>5.7519999999999998</v>
      </c>
      <c r="J202" s="622">
        <v>5.7519999999999998</v>
      </c>
      <c r="K202" s="625" t="s">
        <v>347</v>
      </c>
    </row>
    <row r="203" spans="1:11" ht="14.4" customHeight="1" thickBot="1" x14ac:dyDescent="0.35">
      <c r="A203" s="638" t="s">
        <v>508</v>
      </c>
      <c r="B203" s="616">
        <v>0</v>
      </c>
      <c r="C203" s="616">
        <v>5.0019999999999998</v>
      </c>
      <c r="D203" s="617">
        <v>5.0019999999999998</v>
      </c>
      <c r="E203" s="626" t="s">
        <v>314</v>
      </c>
      <c r="F203" s="616">
        <v>0</v>
      </c>
      <c r="G203" s="617">
        <v>0</v>
      </c>
      <c r="H203" s="619">
        <v>0.56999999999999995</v>
      </c>
      <c r="I203" s="616">
        <v>5.7519999999999998</v>
      </c>
      <c r="J203" s="617">
        <v>5.7519999999999998</v>
      </c>
      <c r="K203" s="627" t="s">
        <v>347</v>
      </c>
    </row>
    <row r="204" spans="1:11" ht="14.4" customHeight="1" thickBot="1" x14ac:dyDescent="0.35">
      <c r="A204" s="637" t="s">
        <v>509</v>
      </c>
      <c r="B204" s="621">
        <v>1001</v>
      </c>
      <c r="C204" s="621">
        <v>914.38345000000095</v>
      </c>
      <c r="D204" s="622">
        <v>-86.616549999998995</v>
      </c>
      <c r="E204" s="628">
        <v>0.91346998001900004</v>
      </c>
      <c r="F204" s="621">
        <v>1232.2583289403301</v>
      </c>
      <c r="G204" s="622">
        <v>1232.2583289403301</v>
      </c>
      <c r="H204" s="624">
        <v>123.06829999999999</v>
      </c>
      <c r="I204" s="621">
        <v>1179.00983</v>
      </c>
      <c r="J204" s="622">
        <v>-53.248498940326002</v>
      </c>
      <c r="K204" s="629">
        <v>0.956787876624</v>
      </c>
    </row>
    <row r="205" spans="1:11" ht="14.4" customHeight="1" thickBot="1" x14ac:dyDescent="0.35">
      <c r="A205" s="638" t="s">
        <v>510</v>
      </c>
      <c r="B205" s="616">
        <v>1001</v>
      </c>
      <c r="C205" s="616">
        <v>914.38345000000095</v>
      </c>
      <c r="D205" s="617">
        <v>-86.616549999998995</v>
      </c>
      <c r="E205" s="618">
        <v>0.91346998001900004</v>
      </c>
      <c r="F205" s="616">
        <v>1232.2583289403301</v>
      </c>
      <c r="G205" s="617">
        <v>1232.2583289403301</v>
      </c>
      <c r="H205" s="619">
        <v>123.06829999999999</v>
      </c>
      <c r="I205" s="616">
        <v>1179.00983</v>
      </c>
      <c r="J205" s="617">
        <v>-53.248498940326002</v>
      </c>
      <c r="K205" s="620">
        <v>0.956787876624</v>
      </c>
    </row>
    <row r="206" spans="1:11" ht="14.4" customHeight="1" thickBot="1" x14ac:dyDescent="0.35">
      <c r="A206" s="637" t="s">
        <v>511</v>
      </c>
      <c r="B206" s="621">
        <v>0</v>
      </c>
      <c r="C206" s="621">
        <v>45.765650000000001</v>
      </c>
      <c r="D206" s="622">
        <v>45.765650000000001</v>
      </c>
      <c r="E206" s="623" t="s">
        <v>314</v>
      </c>
      <c r="F206" s="621">
        <v>0</v>
      </c>
      <c r="G206" s="622">
        <v>0</v>
      </c>
      <c r="H206" s="624">
        <v>2.2077300000000002</v>
      </c>
      <c r="I206" s="621">
        <v>34.898069999999997</v>
      </c>
      <c r="J206" s="622">
        <v>34.898069999999997</v>
      </c>
      <c r="K206" s="625" t="s">
        <v>347</v>
      </c>
    </row>
    <row r="207" spans="1:11" ht="14.4" customHeight="1" thickBot="1" x14ac:dyDescent="0.35">
      <c r="A207" s="638" t="s">
        <v>512</v>
      </c>
      <c r="B207" s="616">
        <v>0</v>
      </c>
      <c r="C207" s="616">
        <v>45.765650000000001</v>
      </c>
      <c r="D207" s="617">
        <v>45.765650000000001</v>
      </c>
      <c r="E207" s="626" t="s">
        <v>314</v>
      </c>
      <c r="F207" s="616">
        <v>0</v>
      </c>
      <c r="G207" s="617">
        <v>0</v>
      </c>
      <c r="H207" s="619">
        <v>2.2077300000000002</v>
      </c>
      <c r="I207" s="616">
        <v>34.898069999999997</v>
      </c>
      <c r="J207" s="617">
        <v>34.898069999999997</v>
      </c>
      <c r="K207" s="627" t="s">
        <v>347</v>
      </c>
    </row>
    <row r="208" spans="1:11" ht="14.4" customHeight="1" thickBot="1" x14ac:dyDescent="0.35">
      <c r="A208" s="637" t="s">
        <v>513</v>
      </c>
      <c r="B208" s="621">
        <v>2629.8340658270999</v>
      </c>
      <c r="C208" s="621">
        <v>2588.0406699999999</v>
      </c>
      <c r="D208" s="622">
        <v>-41.793395827094002</v>
      </c>
      <c r="E208" s="628">
        <v>0.98410797229699998</v>
      </c>
      <c r="F208" s="621">
        <v>2701.22198922197</v>
      </c>
      <c r="G208" s="622">
        <v>2701.22198922197</v>
      </c>
      <c r="H208" s="624">
        <v>299.49973</v>
      </c>
      <c r="I208" s="621">
        <v>2706.8889100000001</v>
      </c>
      <c r="J208" s="622">
        <v>5.6669207780280004</v>
      </c>
      <c r="K208" s="629">
        <v>1.002097910057</v>
      </c>
    </row>
    <row r="209" spans="1:11" ht="14.4" customHeight="1" thickBot="1" x14ac:dyDescent="0.35">
      <c r="A209" s="638" t="s">
        <v>514</v>
      </c>
      <c r="B209" s="616">
        <v>2629.8340658270999</v>
      </c>
      <c r="C209" s="616">
        <v>2588.0406699999999</v>
      </c>
      <c r="D209" s="617">
        <v>-41.793395827094002</v>
      </c>
      <c r="E209" s="618">
        <v>0.98410797229699998</v>
      </c>
      <c r="F209" s="616">
        <v>2701.22198922197</v>
      </c>
      <c r="G209" s="617">
        <v>2701.22198922197</v>
      </c>
      <c r="H209" s="619">
        <v>299.49973</v>
      </c>
      <c r="I209" s="616">
        <v>2706.8889100000001</v>
      </c>
      <c r="J209" s="617">
        <v>5.6669207780280004</v>
      </c>
      <c r="K209" s="620">
        <v>1.002097910057</v>
      </c>
    </row>
    <row r="210" spans="1:11" ht="14.4" customHeight="1" thickBot="1" x14ac:dyDescent="0.35">
      <c r="A210" s="642" t="s">
        <v>515</v>
      </c>
      <c r="B210" s="621">
        <v>0</v>
      </c>
      <c r="C210" s="621">
        <v>298.43520000000001</v>
      </c>
      <c r="D210" s="622">
        <v>298.43520000000001</v>
      </c>
      <c r="E210" s="623" t="s">
        <v>314</v>
      </c>
      <c r="F210" s="621">
        <v>0</v>
      </c>
      <c r="G210" s="622">
        <v>0</v>
      </c>
      <c r="H210" s="624">
        <v>0</v>
      </c>
      <c r="I210" s="621">
        <v>159.22050999999999</v>
      </c>
      <c r="J210" s="622">
        <v>159.22050999999999</v>
      </c>
      <c r="K210" s="625" t="s">
        <v>347</v>
      </c>
    </row>
    <row r="211" spans="1:11" ht="14.4" customHeight="1" thickBot="1" x14ac:dyDescent="0.35">
      <c r="A211" s="639" t="s">
        <v>516</v>
      </c>
      <c r="B211" s="621">
        <v>0</v>
      </c>
      <c r="C211" s="621">
        <v>298.43520000000001</v>
      </c>
      <c r="D211" s="622">
        <v>298.43520000000001</v>
      </c>
      <c r="E211" s="623" t="s">
        <v>314</v>
      </c>
      <c r="F211" s="621">
        <v>0</v>
      </c>
      <c r="G211" s="622">
        <v>0</v>
      </c>
      <c r="H211" s="624">
        <v>0</v>
      </c>
      <c r="I211" s="621">
        <v>159.22050999999999</v>
      </c>
      <c r="J211" s="622">
        <v>159.22050999999999</v>
      </c>
      <c r="K211" s="625" t="s">
        <v>347</v>
      </c>
    </row>
    <row r="212" spans="1:11" ht="14.4" customHeight="1" thickBot="1" x14ac:dyDescent="0.35">
      <c r="A212" s="641" t="s">
        <v>517</v>
      </c>
      <c r="B212" s="621">
        <v>0</v>
      </c>
      <c r="C212" s="621">
        <v>298.43520000000001</v>
      </c>
      <c r="D212" s="622">
        <v>298.43520000000001</v>
      </c>
      <c r="E212" s="623" t="s">
        <v>314</v>
      </c>
      <c r="F212" s="621">
        <v>0</v>
      </c>
      <c r="G212" s="622">
        <v>0</v>
      </c>
      <c r="H212" s="624">
        <v>0</v>
      </c>
      <c r="I212" s="621">
        <v>159.22050999999999</v>
      </c>
      <c r="J212" s="622">
        <v>159.22050999999999</v>
      </c>
      <c r="K212" s="625" t="s">
        <v>347</v>
      </c>
    </row>
    <row r="213" spans="1:11" ht="14.4" customHeight="1" thickBot="1" x14ac:dyDescent="0.35">
      <c r="A213" s="637" t="s">
        <v>518</v>
      </c>
      <c r="B213" s="621">
        <v>0</v>
      </c>
      <c r="C213" s="621">
        <v>298.43520000000001</v>
      </c>
      <c r="D213" s="622">
        <v>298.43520000000001</v>
      </c>
      <c r="E213" s="623" t="s">
        <v>314</v>
      </c>
      <c r="F213" s="621">
        <v>0</v>
      </c>
      <c r="G213" s="622">
        <v>0</v>
      </c>
      <c r="H213" s="624">
        <v>0</v>
      </c>
      <c r="I213" s="621">
        <v>159.22050999999999</v>
      </c>
      <c r="J213" s="622">
        <v>159.22050999999999</v>
      </c>
      <c r="K213" s="625" t="s">
        <v>347</v>
      </c>
    </row>
    <row r="214" spans="1:11" ht="14.4" customHeight="1" thickBot="1" x14ac:dyDescent="0.35">
      <c r="A214" s="638" t="s">
        <v>519</v>
      </c>
      <c r="B214" s="616">
        <v>0</v>
      </c>
      <c r="C214" s="616">
        <v>8.2799999999999999E-2</v>
      </c>
      <c r="D214" s="617">
        <v>8.2799999999999999E-2</v>
      </c>
      <c r="E214" s="626" t="s">
        <v>314</v>
      </c>
      <c r="F214" s="616">
        <v>0</v>
      </c>
      <c r="G214" s="617">
        <v>0</v>
      </c>
      <c r="H214" s="619">
        <v>0</v>
      </c>
      <c r="I214" s="616">
        <v>7.6910000000000006E-2</v>
      </c>
      <c r="J214" s="617">
        <v>7.6910000000000006E-2</v>
      </c>
      <c r="K214" s="627" t="s">
        <v>347</v>
      </c>
    </row>
    <row r="215" spans="1:11" ht="14.4" customHeight="1" thickBot="1" x14ac:dyDescent="0.35">
      <c r="A215" s="638" t="s">
        <v>520</v>
      </c>
      <c r="B215" s="616">
        <v>0</v>
      </c>
      <c r="C215" s="616">
        <v>298.35239999999999</v>
      </c>
      <c r="D215" s="617">
        <v>298.35239999999999</v>
      </c>
      <c r="E215" s="626" t="s">
        <v>314</v>
      </c>
      <c r="F215" s="616">
        <v>0</v>
      </c>
      <c r="G215" s="617">
        <v>0</v>
      </c>
      <c r="H215" s="619">
        <v>0</v>
      </c>
      <c r="I215" s="616">
        <v>159.14359999999999</v>
      </c>
      <c r="J215" s="617">
        <v>159.14359999999999</v>
      </c>
      <c r="K215" s="627" t="s">
        <v>347</v>
      </c>
    </row>
    <row r="216" spans="1:11" ht="14.4" customHeight="1" thickBot="1" x14ac:dyDescent="0.35">
      <c r="A216" s="643"/>
      <c r="B216" s="616">
        <v>70141.775246166697</v>
      </c>
      <c r="C216" s="616">
        <v>72036.348589999994</v>
      </c>
      <c r="D216" s="617">
        <v>1894.57334383328</v>
      </c>
      <c r="E216" s="618">
        <v>1.027010627221</v>
      </c>
      <c r="F216" s="616">
        <v>70491.318744794</v>
      </c>
      <c r="G216" s="617">
        <v>70491.318744794</v>
      </c>
      <c r="H216" s="619">
        <v>4865.2509199999704</v>
      </c>
      <c r="I216" s="616">
        <v>61696.543089999999</v>
      </c>
      <c r="J216" s="617">
        <v>-8794.7756547940699</v>
      </c>
      <c r="K216" s="620">
        <v>0.87523604592100002</v>
      </c>
    </row>
    <row r="217" spans="1:11" ht="14.4" customHeight="1" thickBot="1" x14ac:dyDescent="0.35">
      <c r="A217" s="644" t="s">
        <v>66</v>
      </c>
      <c r="B217" s="630">
        <v>70141.775246166697</v>
      </c>
      <c r="C217" s="630">
        <v>72036.348589999994</v>
      </c>
      <c r="D217" s="631">
        <v>1894.57334383328</v>
      </c>
      <c r="E217" s="632" t="s">
        <v>314</v>
      </c>
      <c r="F217" s="630">
        <v>70491.318744794</v>
      </c>
      <c r="G217" s="631">
        <v>70491.318744794</v>
      </c>
      <c r="H217" s="630">
        <v>4865.2509199999704</v>
      </c>
      <c r="I217" s="630">
        <v>61696.543089999999</v>
      </c>
      <c r="J217" s="631">
        <v>-8794.7756547940608</v>
      </c>
      <c r="K217" s="633">
        <v>0.87523604592100002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313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260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521</v>
      </c>
      <c r="B5" s="646" t="s">
        <v>522</v>
      </c>
      <c r="C5" s="647" t="s">
        <v>523</v>
      </c>
      <c r="D5" s="647" t="s">
        <v>523</v>
      </c>
      <c r="E5" s="647"/>
      <c r="F5" s="647" t="s">
        <v>523</v>
      </c>
      <c r="G5" s="647" t="s">
        <v>523</v>
      </c>
      <c r="H5" s="647" t="s">
        <v>523</v>
      </c>
      <c r="I5" s="648" t="s">
        <v>523</v>
      </c>
      <c r="J5" s="649" t="s">
        <v>74</v>
      </c>
    </row>
    <row r="6" spans="1:10" ht="14.4" customHeight="1" x14ac:dyDescent="0.3">
      <c r="A6" s="645" t="s">
        <v>521</v>
      </c>
      <c r="B6" s="646" t="s">
        <v>322</v>
      </c>
      <c r="C6" s="647">
        <v>123.82053999999999</v>
      </c>
      <c r="D6" s="647">
        <v>135.017269999999</v>
      </c>
      <c r="E6" s="647"/>
      <c r="F6" s="647">
        <v>174.47483999999901</v>
      </c>
      <c r="G6" s="647">
        <v>187.00001688226098</v>
      </c>
      <c r="H6" s="647">
        <v>-12.525176882261974</v>
      </c>
      <c r="I6" s="648">
        <v>0.93302045052676075</v>
      </c>
      <c r="J6" s="649" t="s">
        <v>1</v>
      </c>
    </row>
    <row r="7" spans="1:10" ht="14.4" customHeight="1" x14ac:dyDescent="0.3">
      <c r="A7" s="645" t="s">
        <v>521</v>
      </c>
      <c r="B7" s="646" t="s">
        <v>323</v>
      </c>
      <c r="C7" s="647">
        <v>31030.722050000011</v>
      </c>
      <c r="D7" s="647">
        <v>27732.495299999995</v>
      </c>
      <c r="E7" s="647"/>
      <c r="F7" s="647">
        <v>25701.778900000012</v>
      </c>
      <c r="G7" s="647">
        <v>24771.562694582368</v>
      </c>
      <c r="H7" s="647">
        <v>930.21620541764423</v>
      </c>
      <c r="I7" s="648">
        <v>1.0375517772894112</v>
      </c>
      <c r="J7" s="649" t="s">
        <v>1</v>
      </c>
    </row>
    <row r="8" spans="1:10" ht="14.4" customHeight="1" x14ac:dyDescent="0.3">
      <c r="A8" s="645" t="s">
        <v>521</v>
      </c>
      <c r="B8" s="646" t="s">
        <v>524</v>
      </c>
      <c r="C8" s="647">
        <v>0</v>
      </c>
      <c r="D8" s="647" t="s">
        <v>523</v>
      </c>
      <c r="E8" s="647"/>
      <c r="F8" s="647" t="s">
        <v>523</v>
      </c>
      <c r="G8" s="647" t="s">
        <v>523</v>
      </c>
      <c r="H8" s="647" t="s">
        <v>523</v>
      </c>
      <c r="I8" s="648" t="s">
        <v>523</v>
      </c>
      <c r="J8" s="649" t="s">
        <v>1</v>
      </c>
    </row>
    <row r="9" spans="1:10" ht="14.4" customHeight="1" x14ac:dyDescent="0.3">
      <c r="A9" s="645" t="s">
        <v>521</v>
      </c>
      <c r="B9" s="646" t="s">
        <v>324</v>
      </c>
      <c r="C9" s="647">
        <v>3608.395660000001</v>
      </c>
      <c r="D9" s="647">
        <v>4111.5400100000015</v>
      </c>
      <c r="E9" s="647"/>
      <c r="F9" s="647">
        <v>4012.4842700000017</v>
      </c>
      <c r="G9" s="647">
        <v>4500.0737205460609</v>
      </c>
      <c r="H9" s="647">
        <v>-487.5894505460592</v>
      </c>
      <c r="I9" s="648">
        <v>0.89164856381799618</v>
      </c>
      <c r="J9" s="649" t="s">
        <v>1</v>
      </c>
    </row>
    <row r="10" spans="1:10" ht="14.4" customHeight="1" x14ac:dyDescent="0.3">
      <c r="A10" s="645" t="s">
        <v>521</v>
      </c>
      <c r="B10" s="646" t="s">
        <v>325</v>
      </c>
      <c r="C10" s="647">
        <v>0.77957999999999994</v>
      </c>
      <c r="D10" s="647">
        <v>0</v>
      </c>
      <c r="E10" s="647"/>
      <c r="F10" s="647">
        <v>0.23188</v>
      </c>
      <c r="G10" s="647">
        <v>1.0000000902790001</v>
      </c>
      <c r="H10" s="647">
        <v>-0.76812009027900008</v>
      </c>
      <c r="I10" s="648">
        <v>0.23187997906610736</v>
      </c>
      <c r="J10" s="649" t="s">
        <v>1</v>
      </c>
    </row>
    <row r="11" spans="1:10" ht="14.4" customHeight="1" x14ac:dyDescent="0.3">
      <c r="A11" s="645" t="s">
        <v>521</v>
      </c>
      <c r="B11" s="646" t="s">
        <v>525</v>
      </c>
      <c r="C11" s="647">
        <v>0.20302000000000001</v>
      </c>
      <c r="D11" s="647" t="s">
        <v>523</v>
      </c>
      <c r="E11" s="647"/>
      <c r="F11" s="647" t="s">
        <v>523</v>
      </c>
      <c r="G11" s="647" t="s">
        <v>523</v>
      </c>
      <c r="H11" s="647" t="s">
        <v>523</v>
      </c>
      <c r="I11" s="648" t="s">
        <v>523</v>
      </c>
      <c r="J11" s="649" t="s">
        <v>1</v>
      </c>
    </row>
    <row r="12" spans="1:10" ht="14.4" customHeight="1" x14ac:dyDescent="0.3">
      <c r="A12" s="645" t="s">
        <v>521</v>
      </c>
      <c r="B12" s="646" t="s">
        <v>326</v>
      </c>
      <c r="C12" s="647">
        <v>1943.8442200000025</v>
      </c>
      <c r="D12" s="647">
        <v>1088.8595899999998</v>
      </c>
      <c r="E12" s="647"/>
      <c r="F12" s="647">
        <v>1265.6540500000019</v>
      </c>
      <c r="G12" s="647">
        <v>2700</v>
      </c>
      <c r="H12" s="647">
        <v>-1434.3459499999981</v>
      </c>
      <c r="I12" s="648">
        <v>0.46876075925925997</v>
      </c>
      <c r="J12" s="649" t="s">
        <v>1</v>
      </c>
    </row>
    <row r="13" spans="1:10" ht="14.4" customHeight="1" x14ac:dyDescent="0.3">
      <c r="A13" s="645" t="s">
        <v>521</v>
      </c>
      <c r="B13" s="646" t="s">
        <v>327</v>
      </c>
      <c r="C13" s="647" t="s">
        <v>523</v>
      </c>
      <c r="D13" s="647">
        <v>0.41399999999999998</v>
      </c>
      <c r="E13" s="647"/>
      <c r="F13" s="647">
        <v>0.413999999999</v>
      </c>
      <c r="G13" s="647">
        <v>1.414000127654</v>
      </c>
      <c r="H13" s="647">
        <v>-1.0000001276549999</v>
      </c>
      <c r="I13" s="648">
        <v>0.29278639506622739</v>
      </c>
      <c r="J13" s="649" t="s">
        <v>1</v>
      </c>
    </row>
    <row r="14" spans="1:10" ht="14.4" customHeight="1" x14ac:dyDescent="0.3">
      <c r="A14" s="645" t="s">
        <v>521</v>
      </c>
      <c r="B14" s="646" t="s">
        <v>526</v>
      </c>
      <c r="C14" s="647">
        <v>36707.765070000016</v>
      </c>
      <c r="D14" s="647">
        <v>33068.326169999993</v>
      </c>
      <c r="E14" s="647"/>
      <c r="F14" s="647">
        <v>31155.037940000013</v>
      </c>
      <c r="G14" s="647">
        <v>32161.050432228625</v>
      </c>
      <c r="H14" s="647">
        <v>-1006.0124922286122</v>
      </c>
      <c r="I14" s="648">
        <v>0.96871953873681671</v>
      </c>
      <c r="J14" s="649" t="s">
        <v>527</v>
      </c>
    </row>
    <row r="16" spans="1:10" ht="14.4" customHeight="1" x14ac:dyDescent="0.3">
      <c r="A16" s="645" t="s">
        <v>521</v>
      </c>
      <c r="B16" s="646" t="s">
        <v>522</v>
      </c>
      <c r="C16" s="647" t="s">
        <v>523</v>
      </c>
      <c r="D16" s="647" t="s">
        <v>523</v>
      </c>
      <c r="E16" s="647"/>
      <c r="F16" s="647" t="s">
        <v>523</v>
      </c>
      <c r="G16" s="647" t="s">
        <v>523</v>
      </c>
      <c r="H16" s="647" t="s">
        <v>523</v>
      </c>
      <c r="I16" s="648" t="s">
        <v>523</v>
      </c>
      <c r="J16" s="649" t="s">
        <v>74</v>
      </c>
    </row>
    <row r="17" spans="1:10" ht="14.4" customHeight="1" x14ac:dyDescent="0.3">
      <c r="A17" s="645" t="s">
        <v>528</v>
      </c>
      <c r="B17" s="646" t="s">
        <v>529</v>
      </c>
      <c r="C17" s="647" t="s">
        <v>523</v>
      </c>
      <c r="D17" s="647" t="s">
        <v>523</v>
      </c>
      <c r="E17" s="647"/>
      <c r="F17" s="647" t="s">
        <v>523</v>
      </c>
      <c r="G17" s="647" t="s">
        <v>523</v>
      </c>
      <c r="H17" s="647" t="s">
        <v>523</v>
      </c>
      <c r="I17" s="648" t="s">
        <v>523</v>
      </c>
      <c r="J17" s="649" t="s">
        <v>0</v>
      </c>
    </row>
    <row r="18" spans="1:10" ht="14.4" customHeight="1" x14ac:dyDescent="0.3">
      <c r="A18" s="645" t="s">
        <v>528</v>
      </c>
      <c r="B18" s="646" t="s">
        <v>322</v>
      </c>
      <c r="C18" s="647">
        <v>15.612620000000001</v>
      </c>
      <c r="D18" s="647">
        <v>17.198419999999999</v>
      </c>
      <c r="E18" s="647"/>
      <c r="F18" s="647">
        <v>15.040649999999999</v>
      </c>
      <c r="G18" s="647">
        <v>19.472871481535002</v>
      </c>
      <c r="H18" s="647">
        <v>-4.4322214815350023</v>
      </c>
      <c r="I18" s="648">
        <v>0.77238993818976198</v>
      </c>
      <c r="J18" s="649" t="s">
        <v>1</v>
      </c>
    </row>
    <row r="19" spans="1:10" ht="14.4" customHeight="1" x14ac:dyDescent="0.3">
      <c r="A19" s="645" t="s">
        <v>528</v>
      </c>
      <c r="B19" s="646" t="s">
        <v>323</v>
      </c>
      <c r="C19" s="647">
        <v>1014.45725</v>
      </c>
      <c r="D19" s="647">
        <v>826.24519999999904</v>
      </c>
      <c r="E19" s="647"/>
      <c r="F19" s="647">
        <v>811.81649999999911</v>
      </c>
      <c r="G19" s="647">
        <v>822.77313745900801</v>
      </c>
      <c r="H19" s="647">
        <v>-10.956637459008903</v>
      </c>
      <c r="I19" s="648">
        <v>0.98668328247462411</v>
      </c>
      <c r="J19" s="649" t="s">
        <v>1</v>
      </c>
    </row>
    <row r="20" spans="1:10" ht="14.4" customHeight="1" x14ac:dyDescent="0.3">
      <c r="A20" s="645" t="s">
        <v>528</v>
      </c>
      <c r="B20" s="646" t="s">
        <v>325</v>
      </c>
      <c r="C20" s="647">
        <v>0.77957999999999994</v>
      </c>
      <c r="D20" s="647">
        <v>0</v>
      </c>
      <c r="E20" s="647"/>
      <c r="F20" s="647">
        <v>0.23188</v>
      </c>
      <c r="G20" s="647">
        <v>1.0000000902790001</v>
      </c>
      <c r="H20" s="647">
        <v>-0.76812009027900008</v>
      </c>
      <c r="I20" s="648">
        <v>0.23187997906610736</v>
      </c>
      <c r="J20" s="649" t="s">
        <v>1</v>
      </c>
    </row>
    <row r="21" spans="1:10" ht="14.4" customHeight="1" x14ac:dyDescent="0.3">
      <c r="A21" s="645" t="s">
        <v>528</v>
      </c>
      <c r="B21" s="646" t="s">
        <v>525</v>
      </c>
      <c r="C21" s="647">
        <v>0.20302000000000001</v>
      </c>
      <c r="D21" s="647" t="s">
        <v>523</v>
      </c>
      <c r="E21" s="647"/>
      <c r="F21" s="647" t="s">
        <v>523</v>
      </c>
      <c r="G21" s="647" t="s">
        <v>523</v>
      </c>
      <c r="H21" s="647" t="s">
        <v>523</v>
      </c>
      <c r="I21" s="648" t="s">
        <v>523</v>
      </c>
      <c r="J21" s="649" t="s">
        <v>1</v>
      </c>
    </row>
    <row r="22" spans="1:10" ht="14.4" customHeight="1" x14ac:dyDescent="0.3">
      <c r="A22" s="645" t="s">
        <v>528</v>
      </c>
      <c r="B22" s="646" t="s">
        <v>327</v>
      </c>
      <c r="C22" s="647" t="s">
        <v>523</v>
      </c>
      <c r="D22" s="647">
        <v>0.41399999999999998</v>
      </c>
      <c r="E22" s="647"/>
      <c r="F22" s="647">
        <v>0.413999999999</v>
      </c>
      <c r="G22" s="647">
        <v>0.41400003737500002</v>
      </c>
      <c r="H22" s="647">
        <v>-3.7376000017186328E-8</v>
      </c>
      <c r="I22" s="648">
        <v>0.99999990971981489</v>
      </c>
      <c r="J22" s="649" t="s">
        <v>1</v>
      </c>
    </row>
    <row r="23" spans="1:10" ht="14.4" customHeight="1" x14ac:dyDescent="0.3">
      <c r="A23" s="645" t="s">
        <v>528</v>
      </c>
      <c r="B23" s="646" t="s">
        <v>530</v>
      </c>
      <c r="C23" s="647">
        <v>1031.0524699999999</v>
      </c>
      <c r="D23" s="647">
        <v>843.85761999999909</v>
      </c>
      <c r="E23" s="647"/>
      <c r="F23" s="647">
        <v>827.50302999999815</v>
      </c>
      <c r="G23" s="647">
        <v>843.66000906819693</v>
      </c>
      <c r="H23" s="647">
        <v>-16.15697906819878</v>
      </c>
      <c r="I23" s="648">
        <v>0.98084894519767052</v>
      </c>
      <c r="J23" s="649" t="s">
        <v>531</v>
      </c>
    </row>
    <row r="24" spans="1:10" ht="14.4" customHeight="1" x14ac:dyDescent="0.3">
      <c r="A24" s="645" t="s">
        <v>523</v>
      </c>
      <c r="B24" s="646" t="s">
        <v>523</v>
      </c>
      <c r="C24" s="647" t="s">
        <v>523</v>
      </c>
      <c r="D24" s="647" t="s">
        <v>523</v>
      </c>
      <c r="E24" s="647"/>
      <c r="F24" s="647" t="s">
        <v>523</v>
      </c>
      <c r="G24" s="647" t="s">
        <v>523</v>
      </c>
      <c r="H24" s="647" t="s">
        <v>523</v>
      </c>
      <c r="I24" s="648" t="s">
        <v>523</v>
      </c>
      <c r="J24" s="649" t="s">
        <v>532</v>
      </c>
    </row>
    <row r="25" spans="1:10" ht="14.4" customHeight="1" x14ac:dyDescent="0.3">
      <c r="A25" s="645" t="s">
        <v>533</v>
      </c>
      <c r="B25" s="646" t="s">
        <v>534</v>
      </c>
      <c r="C25" s="647" t="s">
        <v>523</v>
      </c>
      <c r="D25" s="647" t="s">
        <v>523</v>
      </c>
      <c r="E25" s="647"/>
      <c r="F25" s="647" t="s">
        <v>523</v>
      </c>
      <c r="G25" s="647" t="s">
        <v>523</v>
      </c>
      <c r="H25" s="647" t="s">
        <v>523</v>
      </c>
      <c r="I25" s="648" t="s">
        <v>523</v>
      </c>
      <c r="J25" s="649" t="s">
        <v>0</v>
      </c>
    </row>
    <row r="26" spans="1:10" ht="14.4" customHeight="1" x14ac:dyDescent="0.3">
      <c r="A26" s="645" t="s">
        <v>533</v>
      </c>
      <c r="B26" s="646" t="s">
        <v>322</v>
      </c>
      <c r="C26" s="647">
        <v>17.519970000000001</v>
      </c>
      <c r="D26" s="647">
        <v>55.527719999999</v>
      </c>
      <c r="E26" s="647"/>
      <c r="F26" s="647">
        <v>31.133409999999998</v>
      </c>
      <c r="G26" s="647">
        <v>75.356365742589006</v>
      </c>
      <c r="H26" s="647">
        <v>-44.222955742589008</v>
      </c>
      <c r="I26" s="648">
        <v>0.41314903781784146</v>
      </c>
      <c r="J26" s="649" t="s">
        <v>1</v>
      </c>
    </row>
    <row r="27" spans="1:10" ht="14.4" customHeight="1" x14ac:dyDescent="0.3">
      <c r="A27" s="645" t="s">
        <v>533</v>
      </c>
      <c r="B27" s="646" t="s">
        <v>323</v>
      </c>
      <c r="C27" s="647">
        <v>6275.0498000000007</v>
      </c>
      <c r="D27" s="647">
        <v>6629.2242000000006</v>
      </c>
      <c r="E27" s="647"/>
      <c r="F27" s="647">
        <v>6986.5704000000023</v>
      </c>
      <c r="G27" s="647">
        <v>4832.5092771869604</v>
      </c>
      <c r="H27" s="647">
        <v>2154.0611228130419</v>
      </c>
      <c r="I27" s="648">
        <v>1.4457438153262971</v>
      </c>
      <c r="J27" s="649" t="s">
        <v>1</v>
      </c>
    </row>
    <row r="28" spans="1:10" ht="14.4" customHeight="1" x14ac:dyDescent="0.3">
      <c r="A28" s="645" t="s">
        <v>533</v>
      </c>
      <c r="B28" s="646" t="s">
        <v>324</v>
      </c>
      <c r="C28" s="647" t="s">
        <v>523</v>
      </c>
      <c r="D28" s="647">
        <v>222.02400000000003</v>
      </c>
      <c r="E28" s="647"/>
      <c r="F28" s="647">
        <v>325.37999999999897</v>
      </c>
      <c r="G28" s="647">
        <v>282.82341837676103</v>
      </c>
      <c r="H28" s="647">
        <v>42.556581623237946</v>
      </c>
      <c r="I28" s="648">
        <v>1.150470501585362</v>
      </c>
      <c r="J28" s="649" t="s">
        <v>1</v>
      </c>
    </row>
    <row r="29" spans="1:10" ht="14.4" customHeight="1" x14ac:dyDescent="0.3">
      <c r="A29" s="645" t="s">
        <v>533</v>
      </c>
      <c r="B29" s="646" t="s">
        <v>535</v>
      </c>
      <c r="C29" s="647">
        <v>6292.569770000001</v>
      </c>
      <c r="D29" s="647">
        <v>6906.77592</v>
      </c>
      <c r="E29" s="647"/>
      <c r="F29" s="647">
        <v>7343.0838100000019</v>
      </c>
      <c r="G29" s="647">
        <v>5190.6890613063106</v>
      </c>
      <c r="H29" s="647">
        <v>2152.3947486936913</v>
      </c>
      <c r="I29" s="648">
        <v>1.4146645509434561</v>
      </c>
      <c r="J29" s="649" t="s">
        <v>531</v>
      </c>
    </row>
    <row r="30" spans="1:10" ht="14.4" customHeight="1" x14ac:dyDescent="0.3">
      <c r="A30" s="645" t="s">
        <v>523</v>
      </c>
      <c r="B30" s="646" t="s">
        <v>523</v>
      </c>
      <c r="C30" s="647" t="s">
        <v>523</v>
      </c>
      <c r="D30" s="647" t="s">
        <v>523</v>
      </c>
      <c r="E30" s="647"/>
      <c r="F30" s="647" t="s">
        <v>523</v>
      </c>
      <c r="G30" s="647" t="s">
        <v>523</v>
      </c>
      <c r="H30" s="647" t="s">
        <v>523</v>
      </c>
      <c r="I30" s="648" t="s">
        <v>523</v>
      </c>
      <c r="J30" s="649" t="s">
        <v>532</v>
      </c>
    </row>
    <row r="31" spans="1:10" ht="14.4" customHeight="1" x14ac:dyDescent="0.3">
      <c r="A31" s="645" t="s">
        <v>536</v>
      </c>
      <c r="B31" s="646" t="s">
        <v>537</v>
      </c>
      <c r="C31" s="647" t="s">
        <v>523</v>
      </c>
      <c r="D31" s="647" t="s">
        <v>523</v>
      </c>
      <c r="E31" s="647"/>
      <c r="F31" s="647" t="s">
        <v>523</v>
      </c>
      <c r="G31" s="647" t="s">
        <v>523</v>
      </c>
      <c r="H31" s="647" t="s">
        <v>523</v>
      </c>
      <c r="I31" s="648" t="s">
        <v>523</v>
      </c>
      <c r="J31" s="649" t="s">
        <v>0</v>
      </c>
    </row>
    <row r="32" spans="1:10" ht="14.4" customHeight="1" x14ac:dyDescent="0.3">
      <c r="A32" s="645" t="s">
        <v>536</v>
      </c>
      <c r="B32" s="646" t="s">
        <v>322</v>
      </c>
      <c r="C32" s="647">
        <v>0.77740000000000009</v>
      </c>
      <c r="D32" s="647">
        <v>0.21031</v>
      </c>
      <c r="E32" s="647"/>
      <c r="F32" s="647">
        <v>0.71575999999999995</v>
      </c>
      <c r="G32" s="647">
        <v>0.28020065367699998</v>
      </c>
      <c r="H32" s="647">
        <v>0.43555934632299997</v>
      </c>
      <c r="I32" s="648">
        <v>2.5544551399408548</v>
      </c>
      <c r="J32" s="649" t="s">
        <v>1</v>
      </c>
    </row>
    <row r="33" spans="1:10" ht="14.4" customHeight="1" x14ac:dyDescent="0.3">
      <c r="A33" s="645" t="s">
        <v>536</v>
      </c>
      <c r="B33" s="646" t="s">
        <v>538</v>
      </c>
      <c r="C33" s="647">
        <v>0.77740000000000009</v>
      </c>
      <c r="D33" s="647">
        <v>0.21031</v>
      </c>
      <c r="E33" s="647"/>
      <c r="F33" s="647">
        <v>0.71575999999999995</v>
      </c>
      <c r="G33" s="647">
        <v>0.28020065367699998</v>
      </c>
      <c r="H33" s="647">
        <v>0.43555934632299997</v>
      </c>
      <c r="I33" s="648">
        <v>2.5544551399408548</v>
      </c>
      <c r="J33" s="649" t="s">
        <v>531</v>
      </c>
    </row>
    <row r="34" spans="1:10" ht="14.4" customHeight="1" x14ac:dyDescent="0.3">
      <c r="A34" s="645" t="s">
        <v>523</v>
      </c>
      <c r="B34" s="646" t="s">
        <v>523</v>
      </c>
      <c r="C34" s="647" t="s">
        <v>523</v>
      </c>
      <c r="D34" s="647" t="s">
        <v>523</v>
      </c>
      <c r="E34" s="647"/>
      <c r="F34" s="647" t="s">
        <v>523</v>
      </c>
      <c r="G34" s="647" t="s">
        <v>523</v>
      </c>
      <c r="H34" s="647" t="s">
        <v>523</v>
      </c>
      <c r="I34" s="648" t="s">
        <v>523</v>
      </c>
      <c r="J34" s="649" t="s">
        <v>532</v>
      </c>
    </row>
    <row r="35" spans="1:10" ht="14.4" customHeight="1" x14ac:dyDescent="0.3">
      <c r="A35" s="645" t="s">
        <v>539</v>
      </c>
      <c r="B35" s="646" t="s">
        <v>540</v>
      </c>
      <c r="C35" s="647" t="s">
        <v>523</v>
      </c>
      <c r="D35" s="647" t="s">
        <v>523</v>
      </c>
      <c r="E35" s="647"/>
      <c r="F35" s="647" t="s">
        <v>523</v>
      </c>
      <c r="G35" s="647" t="s">
        <v>523</v>
      </c>
      <c r="H35" s="647" t="s">
        <v>523</v>
      </c>
      <c r="I35" s="648" t="s">
        <v>523</v>
      </c>
      <c r="J35" s="649" t="s">
        <v>0</v>
      </c>
    </row>
    <row r="36" spans="1:10" ht="14.4" customHeight="1" x14ac:dyDescent="0.3">
      <c r="A36" s="645" t="s">
        <v>539</v>
      </c>
      <c r="B36" s="646" t="s">
        <v>322</v>
      </c>
      <c r="C36" s="647">
        <v>89.910550000000001</v>
      </c>
      <c r="D36" s="647">
        <v>62.080819999999996</v>
      </c>
      <c r="E36" s="647"/>
      <c r="F36" s="647">
        <v>127.58501999999899</v>
      </c>
      <c r="G36" s="647">
        <v>91.890579004459994</v>
      </c>
      <c r="H36" s="647">
        <v>35.694440995538997</v>
      </c>
      <c r="I36" s="648">
        <v>1.3884450547841964</v>
      </c>
      <c r="J36" s="649" t="s">
        <v>1</v>
      </c>
    </row>
    <row r="37" spans="1:10" ht="14.4" customHeight="1" x14ac:dyDescent="0.3">
      <c r="A37" s="645" t="s">
        <v>539</v>
      </c>
      <c r="B37" s="646" t="s">
        <v>323</v>
      </c>
      <c r="C37" s="647">
        <v>23741.215000000011</v>
      </c>
      <c r="D37" s="647">
        <v>20277.025899999997</v>
      </c>
      <c r="E37" s="647"/>
      <c r="F37" s="647">
        <v>17903.392000000011</v>
      </c>
      <c r="G37" s="647">
        <v>19116.2802799364</v>
      </c>
      <c r="H37" s="647">
        <v>-1212.8882799363892</v>
      </c>
      <c r="I37" s="648">
        <v>0.93655207696398013</v>
      </c>
      <c r="J37" s="649" t="s">
        <v>1</v>
      </c>
    </row>
    <row r="38" spans="1:10" ht="14.4" customHeight="1" x14ac:dyDescent="0.3">
      <c r="A38" s="645" t="s">
        <v>539</v>
      </c>
      <c r="B38" s="646" t="s">
        <v>524</v>
      </c>
      <c r="C38" s="647">
        <v>0</v>
      </c>
      <c r="D38" s="647" t="s">
        <v>523</v>
      </c>
      <c r="E38" s="647"/>
      <c r="F38" s="647" t="s">
        <v>523</v>
      </c>
      <c r="G38" s="647" t="s">
        <v>523</v>
      </c>
      <c r="H38" s="647" t="s">
        <v>523</v>
      </c>
      <c r="I38" s="648" t="s">
        <v>523</v>
      </c>
      <c r="J38" s="649" t="s">
        <v>1</v>
      </c>
    </row>
    <row r="39" spans="1:10" ht="14.4" customHeight="1" x14ac:dyDescent="0.3">
      <c r="A39" s="645" t="s">
        <v>539</v>
      </c>
      <c r="B39" s="646" t="s">
        <v>324</v>
      </c>
      <c r="C39" s="647">
        <v>3608.395660000001</v>
      </c>
      <c r="D39" s="647">
        <v>3889.5160100000012</v>
      </c>
      <c r="E39" s="647"/>
      <c r="F39" s="647">
        <v>3687.1042700000025</v>
      </c>
      <c r="G39" s="647">
        <v>4217.2503021693001</v>
      </c>
      <c r="H39" s="647">
        <v>-530.14603216929754</v>
      </c>
      <c r="I39" s="648">
        <v>0.87429106783237476</v>
      </c>
      <c r="J39" s="649" t="s">
        <v>1</v>
      </c>
    </row>
    <row r="40" spans="1:10" ht="14.4" customHeight="1" x14ac:dyDescent="0.3">
      <c r="A40" s="645" t="s">
        <v>539</v>
      </c>
      <c r="B40" s="646" t="s">
        <v>327</v>
      </c>
      <c r="C40" s="647" t="s">
        <v>523</v>
      </c>
      <c r="D40" s="647" t="s">
        <v>523</v>
      </c>
      <c r="E40" s="647"/>
      <c r="F40" s="647">
        <v>0</v>
      </c>
      <c r="G40" s="647">
        <v>1.0000000902790001</v>
      </c>
      <c r="H40" s="647">
        <v>-1.0000000902790001</v>
      </c>
      <c r="I40" s="648">
        <v>0</v>
      </c>
      <c r="J40" s="649" t="s">
        <v>1</v>
      </c>
    </row>
    <row r="41" spans="1:10" ht="14.4" customHeight="1" x14ac:dyDescent="0.3">
      <c r="A41" s="645" t="s">
        <v>539</v>
      </c>
      <c r="B41" s="646" t="s">
        <v>541</v>
      </c>
      <c r="C41" s="647">
        <v>27439.521210000014</v>
      </c>
      <c r="D41" s="647">
        <v>24228.622729999995</v>
      </c>
      <c r="E41" s="647"/>
      <c r="F41" s="647">
        <v>21718.081290000013</v>
      </c>
      <c r="G41" s="647">
        <v>23426.42116120044</v>
      </c>
      <c r="H41" s="647">
        <v>-1708.3398712004273</v>
      </c>
      <c r="I41" s="648">
        <v>0.92707636136799965</v>
      </c>
      <c r="J41" s="649" t="s">
        <v>531</v>
      </c>
    </row>
    <row r="42" spans="1:10" ht="14.4" customHeight="1" x14ac:dyDescent="0.3">
      <c r="A42" s="645" t="s">
        <v>523</v>
      </c>
      <c r="B42" s="646" t="s">
        <v>523</v>
      </c>
      <c r="C42" s="647" t="s">
        <v>523</v>
      </c>
      <c r="D42" s="647" t="s">
        <v>523</v>
      </c>
      <c r="E42" s="647"/>
      <c r="F42" s="647" t="s">
        <v>523</v>
      </c>
      <c r="G42" s="647" t="s">
        <v>523</v>
      </c>
      <c r="H42" s="647" t="s">
        <v>523</v>
      </c>
      <c r="I42" s="648" t="s">
        <v>523</v>
      </c>
      <c r="J42" s="649" t="s">
        <v>532</v>
      </c>
    </row>
    <row r="43" spans="1:10" ht="14.4" customHeight="1" x14ac:dyDescent="0.3">
      <c r="A43" s="645" t="s">
        <v>542</v>
      </c>
      <c r="B43" s="646" t="s">
        <v>543</v>
      </c>
      <c r="C43" s="647" t="s">
        <v>523</v>
      </c>
      <c r="D43" s="647" t="s">
        <v>523</v>
      </c>
      <c r="E43" s="647"/>
      <c r="F43" s="647" t="s">
        <v>523</v>
      </c>
      <c r="G43" s="647" t="s">
        <v>523</v>
      </c>
      <c r="H43" s="647" t="s">
        <v>523</v>
      </c>
      <c r="I43" s="648" t="s">
        <v>523</v>
      </c>
      <c r="J43" s="649" t="s">
        <v>0</v>
      </c>
    </row>
    <row r="44" spans="1:10" ht="14.4" customHeight="1" x14ac:dyDescent="0.3">
      <c r="A44" s="645" t="s">
        <v>542</v>
      </c>
      <c r="B44" s="646" t="s">
        <v>326</v>
      </c>
      <c r="C44" s="647">
        <v>1943.8442200000025</v>
      </c>
      <c r="D44" s="647">
        <v>1088.8595899999998</v>
      </c>
      <c r="E44" s="647"/>
      <c r="F44" s="647">
        <v>1265.6540500000019</v>
      </c>
      <c r="G44" s="647">
        <v>2700</v>
      </c>
      <c r="H44" s="647">
        <v>-1434.3459499999981</v>
      </c>
      <c r="I44" s="648">
        <v>0.46876075925925997</v>
      </c>
      <c r="J44" s="649" t="s">
        <v>1</v>
      </c>
    </row>
    <row r="45" spans="1:10" ht="14.4" customHeight="1" x14ac:dyDescent="0.3">
      <c r="A45" s="645" t="s">
        <v>542</v>
      </c>
      <c r="B45" s="646" t="s">
        <v>544</v>
      </c>
      <c r="C45" s="647">
        <v>1943.8442200000025</v>
      </c>
      <c r="D45" s="647">
        <v>1088.8595899999998</v>
      </c>
      <c r="E45" s="647"/>
      <c r="F45" s="647">
        <v>1265.6540500000019</v>
      </c>
      <c r="G45" s="647">
        <v>2700</v>
      </c>
      <c r="H45" s="647">
        <v>-1434.3459499999981</v>
      </c>
      <c r="I45" s="648">
        <v>0.46876075925925997</v>
      </c>
      <c r="J45" s="649" t="s">
        <v>531</v>
      </c>
    </row>
    <row r="46" spans="1:10" ht="14.4" customHeight="1" x14ac:dyDescent="0.3">
      <c r="A46" s="645" t="s">
        <v>523</v>
      </c>
      <c r="B46" s="646" t="s">
        <v>523</v>
      </c>
      <c r="C46" s="647" t="s">
        <v>523</v>
      </c>
      <c r="D46" s="647" t="s">
        <v>523</v>
      </c>
      <c r="E46" s="647"/>
      <c r="F46" s="647" t="s">
        <v>523</v>
      </c>
      <c r="G46" s="647" t="s">
        <v>523</v>
      </c>
      <c r="H46" s="647" t="s">
        <v>523</v>
      </c>
      <c r="I46" s="648" t="s">
        <v>523</v>
      </c>
      <c r="J46" s="649" t="s">
        <v>532</v>
      </c>
    </row>
    <row r="47" spans="1:10" ht="14.4" customHeight="1" x14ac:dyDescent="0.3">
      <c r="A47" s="645" t="s">
        <v>521</v>
      </c>
      <c r="B47" s="646" t="s">
        <v>526</v>
      </c>
      <c r="C47" s="647">
        <v>36707.765070000009</v>
      </c>
      <c r="D47" s="647">
        <v>33068.32617</v>
      </c>
      <c r="E47" s="647"/>
      <c r="F47" s="647">
        <v>31155.037940000013</v>
      </c>
      <c r="G47" s="647">
        <v>32161.050432228625</v>
      </c>
      <c r="H47" s="647">
        <v>-1006.0124922286122</v>
      </c>
      <c r="I47" s="648">
        <v>0.96871953873681671</v>
      </c>
      <c r="J47" s="649" t="s">
        <v>527</v>
      </c>
    </row>
  </sheetData>
  <mergeCells count="3">
    <mergeCell ref="F3:I3"/>
    <mergeCell ref="C4:D4"/>
    <mergeCell ref="A1:I1"/>
  </mergeCells>
  <conditionalFormatting sqref="F15 F48:F65537">
    <cfRule type="cellIs" dxfId="76" priority="18" stopIfTrue="1" operator="greaterThan">
      <formula>1</formula>
    </cfRule>
  </conditionalFormatting>
  <conditionalFormatting sqref="H5:H14">
    <cfRule type="expression" dxfId="75" priority="14">
      <formula>$H5&gt;0</formula>
    </cfRule>
  </conditionalFormatting>
  <conditionalFormatting sqref="I5:I14">
    <cfRule type="expression" dxfId="74" priority="15">
      <formula>$I5&gt;1</formula>
    </cfRule>
  </conditionalFormatting>
  <conditionalFormatting sqref="B5:B14">
    <cfRule type="expression" dxfId="73" priority="11">
      <formula>OR($J5="NS",$J5="SumaNS",$J5="Účet")</formula>
    </cfRule>
  </conditionalFormatting>
  <conditionalFormatting sqref="B5:D14 F5:I14">
    <cfRule type="expression" dxfId="72" priority="17">
      <formula>AND($J5&lt;&gt;"",$J5&lt;&gt;"mezeraKL")</formula>
    </cfRule>
  </conditionalFormatting>
  <conditionalFormatting sqref="B5:D14 F5:I14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0" priority="13">
      <formula>OR($J5="SumaNS",$J5="NS")</formula>
    </cfRule>
  </conditionalFormatting>
  <conditionalFormatting sqref="A5:A14">
    <cfRule type="expression" dxfId="69" priority="9">
      <formula>AND($J5&lt;&gt;"mezeraKL",$J5&lt;&gt;"")</formula>
    </cfRule>
  </conditionalFormatting>
  <conditionalFormatting sqref="A5:A14">
    <cfRule type="expression" dxfId="68" priority="10">
      <formula>AND($J5&lt;&gt;"",$J5&lt;&gt;"mezeraKL")</formula>
    </cfRule>
  </conditionalFormatting>
  <conditionalFormatting sqref="H16:H47">
    <cfRule type="expression" dxfId="67" priority="5">
      <formula>$H16&gt;0</formula>
    </cfRule>
  </conditionalFormatting>
  <conditionalFormatting sqref="A16:A47">
    <cfRule type="expression" dxfId="66" priority="2">
      <formula>AND($J16&lt;&gt;"mezeraKL",$J16&lt;&gt;"")</formula>
    </cfRule>
  </conditionalFormatting>
  <conditionalFormatting sqref="I16:I47">
    <cfRule type="expression" dxfId="65" priority="6">
      <formula>$I16&gt;1</formula>
    </cfRule>
  </conditionalFormatting>
  <conditionalFormatting sqref="B16:B47">
    <cfRule type="expression" dxfId="64" priority="1">
      <formula>OR($J16="NS",$J16="SumaNS",$J16="Účet")</formula>
    </cfRule>
  </conditionalFormatting>
  <conditionalFormatting sqref="A16:D47 F16:I47">
    <cfRule type="expression" dxfId="63" priority="8">
      <formula>AND($J16&lt;&gt;"",$J16&lt;&gt;"mezeraKL")</formula>
    </cfRule>
  </conditionalFormatting>
  <conditionalFormatting sqref="B16:D47 F16:I47">
    <cfRule type="expression" dxfId="6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7 F16:I47">
    <cfRule type="expression" dxfId="6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2.6640625" style="336" customWidth="1"/>
    <col min="15" max="16384" width="8.88671875" style="254"/>
  </cols>
  <sheetData>
    <row r="1" spans="1:14" ht="18.600000000000001" customHeight="1" thickBot="1" x14ac:dyDescent="0.4">
      <c r="A1" s="514" t="s">
        <v>205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2" t="s">
        <v>313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2477.306234744025</v>
      </c>
      <c r="M3" s="207">
        <f>SUBTOTAL(9,M5:M1048576)</f>
        <v>1952.5</v>
      </c>
      <c r="N3" s="208">
        <f>SUBTOTAL(9,N5:N1048576)</f>
        <v>4836940.4233377092</v>
      </c>
    </row>
    <row r="4" spans="1:14" s="337" customFormat="1" ht="14.4" customHeight="1" thickBot="1" x14ac:dyDescent="0.35">
      <c r="A4" s="650" t="s">
        <v>4</v>
      </c>
      <c r="B4" s="651" t="s">
        <v>5</v>
      </c>
      <c r="C4" s="651" t="s">
        <v>0</v>
      </c>
      <c r="D4" s="651" t="s">
        <v>6</v>
      </c>
      <c r="E4" s="651" t="s">
        <v>7</v>
      </c>
      <c r="F4" s="651" t="s">
        <v>1</v>
      </c>
      <c r="G4" s="651" t="s">
        <v>8</v>
      </c>
      <c r="H4" s="651" t="s">
        <v>9</v>
      </c>
      <c r="I4" s="651" t="s">
        <v>10</v>
      </c>
      <c r="J4" s="652" t="s">
        <v>11</v>
      </c>
      <c r="K4" s="652" t="s">
        <v>12</v>
      </c>
      <c r="L4" s="653" t="s">
        <v>184</v>
      </c>
      <c r="M4" s="653" t="s">
        <v>13</v>
      </c>
      <c r="N4" s="654" t="s">
        <v>201</v>
      </c>
    </row>
    <row r="5" spans="1:14" ht="14.4" customHeight="1" x14ac:dyDescent="0.3">
      <c r="A5" s="655" t="s">
        <v>521</v>
      </c>
      <c r="B5" s="656" t="s">
        <v>522</v>
      </c>
      <c r="C5" s="657" t="s">
        <v>528</v>
      </c>
      <c r="D5" s="658" t="s">
        <v>993</v>
      </c>
      <c r="E5" s="657" t="s">
        <v>545</v>
      </c>
      <c r="F5" s="658" t="s">
        <v>998</v>
      </c>
      <c r="G5" s="657"/>
      <c r="H5" s="657" t="s">
        <v>546</v>
      </c>
      <c r="I5" s="657" t="s">
        <v>547</v>
      </c>
      <c r="J5" s="657" t="s">
        <v>548</v>
      </c>
      <c r="K5" s="657" t="s">
        <v>549</v>
      </c>
      <c r="L5" s="659">
        <v>112.73000000000002</v>
      </c>
      <c r="M5" s="659">
        <v>1</v>
      </c>
      <c r="N5" s="660">
        <v>112.73000000000002</v>
      </c>
    </row>
    <row r="6" spans="1:14" ht="14.4" customHeight="1" x14ac:dyDescent="0.3">
      <c r="A6" s="661" t="s">
        <v>521</v>
      </c>
      <c r="B6" s="662" t="s">
        <v>522</v>
      </c>
      <c r="C6" s="663" t="s">
        <v>528</v>
      </c>
      <c r="D6" s="664" t="s">
        <v>993</v>
      </c>
      <c r="E6" s="663" t="s">
        <v>545</v>
      </c>
      <c r="F6" s="664" t="s">
        <v>998</v>
      </c>
      <c r="G6" s="663"/>
      <c r="H6" s="663" t="s">
        <v>550</v>
      </c>
      <c r="I6" s="663" t="s">
        <v>551</v>
      </c>
      <c r="J6" s="663" t="s">
        <v>552</v>
      </c>
      <c r="K6" s="663" t="s">
        <v>553</v>
      </c>
      <c r="L6" s="665">
        <v>68.78000000000003</v>
      </c>
      <c r="M6" s="665">
        <v>1</v>
      </c>
      <c r="N6" s="666">
        <v>68.78000000000003</v>
      </c>
    </row>
    <row r="7" spans="1:14" ht="14.4" customHeight="1" x14ac:dyDescent="0.3">
      <c r="A7" s="661" t="s">
        <v>521</v>
      </c>
      <c r="B7" s="662" t="s">
        <v>522</v>
      </c>
      <c r="C7" s="663" t="s">
        <v>528</v>
      </c>
      <c r="D7" s="664" t="s">
        <v>993</v>
      </c>
      <c r="E7" s="663" t="s">
        <v>545</v>
      </c>
      <c r="F7" s="664" t="s">
        <v>998</v>
      </c>
      <c r="G7" s="663"/>
      <c r="H7" s="663" t="s">
        <v>554</v>
      </c>
      <c r="I7" s="663" t="s">
        <v>555</v>
      </c>
      <c r="J7" s="663" t="s">
        <v>548</v>
      </c>
      <c r="K7" s="663" t="s">
        <v>556</v>
      </c>
      <c r="L7" s="665">
        <v>73.939999999999969</v>
      </c>
      <c r="M7" s="665">
        <v>3</v>
      </c>
      <c r="N7" s="666">
        <v>221.81999999999991</v>
      </c>
    </row>
    <row r="8" spans="1:14" ht="14.4" customHeight="1" x14ac:dyDescent="0.3">
      <c r="A8" s="661" t="s">
        <v>521</v>
      </c>
      <c r="B8" s="662" t="s">
        <v>522</v>
      </c>
      <c r="C8" s="663" t="s">
        <v>528</v>
      </c>
      <c r="D8" s="664" t="s">
        <v>993</v>
      </c>
      <c r="E8" s="663" t="s">
        <v>545</v>
      </c>
      <c r="F8" s="664" t="s">
        <v>998</v>
      </c>
      <c r="G8" s="663"/>
      <c r="H8" s="663" t="s">
        <v>557</v>
      </c>
      <c r="I8" s="663" t="s">
        <v>558</v>
      </c>
      <c r="J8" s="663" t="s">
        <v>559</v>
      </c>
      <c r="K8" s="663"/>
      <c r="L8" s="665">
        <v>81.710000000000008</v>
      </c>
      <c r="M8" s="665">
        <v>2</v>
      </c>
      <c r="N8" s="666">
        <v>163.42000000000002</v>
      </c>
    </row>
    <row r="9" spans="1:14" ht="14.4" customHeight="1" x14ac:dyDescent="0.3">
      <c r="A9" s="661" t="s">
        <v>521</v>
      </c>
      <c r="B9" s="662" t="s">
        <v>522</v>
      </c>
      <c r="C9" s="663" t="s">
        <v>528</v>
      </c>
      <c r="D9" s="664" t="s">
        <v>993</v>
      </c>
      <c r="E9" s="663" t="s">
        <v>545</v>
      </c>
      <c r="F9" s="664" t="s">
        <v>998</v>
      </c>
      <c r="G9" s="663"/>
      <c r="H9" s="663" t="s">
        <v>560</v>
      </c>
      <c r="I9" s="663" t="s">
        <v>560</v>
      </c>
      <c r="J9" s="663" t="s">
        <v>561</v>
      </c>
      <c r="K9" s="663" t="s">
        <v>562</v>
      </c>
      <c r="L9" s="665">
        <v>134.69967380485926</v>
      </c>
      <c r="M9" s="665">
        <v>1</v>
      </c>
      <c r="N9" s="666">
        <v>134.69967380485926</v>
      </c>
    </row>
    <row r="10" spans="1:14" ht="14.4" customHeight="1" x14ac:dyDescent="0.3">
      <c r="A10" s="661" t="s">
        <v>521</v>
      </c>
      <c r="B10" s="662" t="s">
        <v>522</v>
      </c>
      <c r="C10" s="663" t="s">
        <v>528</v>
      </c>
      <c r="D10" s="664" t="s">
        <v>993</v>
      </c>
      <c r="E10" s="663" t="s">
        <v>545</v>
      </c>
      <c r="F10" s="664" t="s">
        <v>998</v>
      </c>
      <c r="G10" s="663" t="s">
        <v>563</v>
      </c>
      <c r="H10" s="663" t="s">
        <v>564</v>
      </c>
      <c r="I10" s="663" t="s">
        <v>565</v>
      </c>
      <c r="J10" s="663" t="s">
        <v>566</v>
      </c>
      <c r="K10" s="663" t="s">
        <v>567</v>
      </c>
      <c r="L10" s="665">
        <v>87.03000000000003</v>
      </c>
      <c r="M10" s="665">
        <v>2</v>
      </c>
      <c r="N10" s="666">
        <v>174.06000000000006</v>
      </c>
    </row>
    <row r="11" spans="1:14" ht="14.4" customHeight="1" x14ac:dyDescent="0.3">
      <c r="A11" s="661" t="s">
        <v>521</v>
      </c>
      <c r="B11" s="662" t="s">
        <v>522</v>
      </c>
      <c r="C11" s="663" t="s">
        <v>528</v>
      </c>
      <c r="D11" s="664" t="s">
        <v>993</v>
      </c>
      <c r="E11" s="663" t="s">
        <v>545</v>
      </c>
      <c r="F11" s="664" t="s">
        <v>998</v>
      </c>
      <c r="G11" s="663" t="s">
        <v>563</v>
      </c>
      <c r="H11" s="663" t="s">
        <v>568</v>
      </c>
      <c r="I11" s="663" t="s">
        <v>569</v>
      </c>
      <c r="J11" s="663" t="s">
        <v>570</v>
      </c>
      <c r="K11" s="663" t="s">
        <v>571</v>
      </c>
      <c r="L11" s="665">
        <v>96.819999780364157</v>
      </c>
      <c r="M11" s="665">
        <v>5</v>
      </c>
      <c r="N11" s="666">
        <v>484.09999890182081</v>
      </c>
    </row>
    <row r="12" spans="1:14" ht="14.4" customHeight="1" x14ac:dyDescent="0.3">
      <c r="A12" s="661" t="s">
        <v>521</v>
      </c>
      <c r="B12" s="662" t="s">
        <v>522</v>
      </c>
      <c r="C12" s="663" t="s">
        <v>528</v>
      </c>
      <c r="D12" s="664" t="s">
        <v>993</v>
      </c>
      <c r="E12" s="663" t="s">
        <v>545</v>
      </c>
      <c r="F12" s="664" t="s">
        <v>998</v>
      </c>
      <c r="G12" s="663" t="s">
        <v>563</v>
      </c>
      <c r="H12" s="663" t="s">
        <v>572</v>
      </c>
      <c r="I12" s="663" t="s">
        <v>573</v>
      </c>
      <c r="J12" s="663" t="s">
        <v>574</v>
      </c>
      <c r="K12" s="663" t="s">
        <v>575</v>
      </c>
      <c r="L12" s="665">
        <v>93.619999999999976</v>
      </c>
      <c r="M12" s="665">
        <v>1</v>
      </c>
      <c r="N12" s="666">
        <v>93.619999999999976</v>
      </c>
    </row>
    <row r="13" spans="1:14" ht="14.4" customHeight="1" x14ac:dyDescent="0.3">
      <c r="A13" s="661" t="s">
        <v>521</v>
      </c>
      <c r="B13" s="662" t="s">
        <v>522</v>
      </c>
      <c r="C13" s="663" t="s">
        <v>528</v>
      </c>
      <c r="D13" s="664" t="s">
        <v>993</v>
      </c>
      <c r="E13" s="663" t="s">
        <v>545</v>
      </c>
      <c r="F13" s="664" t="s">
        <v>998</v>
      </c>
      <c r="G13" s="663" t="s">
        <v>563</v>
      </c>
      <c r="H13" s="663" t="s">
        <v>576</v>
      </c>
      <c r="I13" s="663" t="s">
        <v>577</v>
      </c>
      <c r="J13" s="663" t="s">
        <v>578</v>
      </c>
      <c r="K13" s="663" t="s">
        <v>579</v>
      </c>
      <c r="L13" s="665">
        <v>58.319999999999993</v>
      </c>
      <c r="M13" s="665">
        <v>2</v>
      </c>
      <c r="N13" s="666">
        <v>116.63999999999999</v>
      </c>
    </row>
    <row r="14" spans="1:14" ht="14.4" customHeight="1" x14ac:dyDescent="0.3">
      <c r="A14" s="661" t="s">
        <v>521</v>
      </c>
      <c r="B14" s="662" t="s">
        <v>522</v>
      </c>
      <c r="C14" s="663" t="s">
        <v>528</v>
      </c>
      <c r="D14" s="664" t="s">
        <v>993</v>
      </c>
      <c r="E14" s="663" t="s">
        <v>545</v>
      </c>
      <c r="F14" s="664" t="s">
        <v>998</v>
      </c>
      <c r="G14" s="663" t="s">
        <v>563</v>
      </c>
      <c r="H14" s="663" t="s">
        <v>580</v>
      </c>
      <c r="I14" s="663" t="s">
        <v>581</v>
      </c>
      <c r="J14" s="663" t="s">
        <v>582</v>
      </c>
      <c r="K14" s="663" t="s">
        <v>583</v>
      </c>
      <c r="L14" s="665">
        <v>64.27</v>
      </c>
      <c r="M14" s="665">
        <v>1</v>
      </c>
      <c r="N14" s="666">
        <v>64.27</v>
      </c>
    </row>
    <row r="15" spans="1:14" ht="14.4" customHeight="1" x14ac:dyDescent="0.3">
      <c r="A15" s="661" t="s">
        <v>521</v>
      </c>
      <c r="B15" s="662" t="s">
        <v>522</v>
      </c>
      <c r="C15" s="663" t="s">
        <v>528</v>
      </c>
      <c r="D15" s="664" t="s">
        <v>993</v>
      </c>
      <c r="E15" s="663" t="s">
        <v>545</v>
      </c>
      <c r="F15" s="664" t="s">
        <v>998</v>
      </c>
      <c r="G15" s="663" t="s">
        <v>563</v>
      </c>
      <c r="H15" s="663" t="s">
        <v>584</v>
      </c>
      <c r="I15" s="663" t="s">
        <v>585</v>
      </c>
      <c r="J15" s="663" t="s">
        <v>586</v>
      </c>
      <c r="K15" s="663" t="s">
        <v>587</v>
      </c>
      <c r="L15" s="665">
        <v>41.23</v>
      </c>
      <c r="M15" s="665">
        <v>1</v>
      </c>
      <c r="N15" s="666">
        <v>41.23</v>
      </c>
    </row>
    <row r="16" spans="1:14" ht="14.4" customHeight="1" x14ac:dyDescent="0.3">
      <c r="A16" s="661" t="s">
        <v>521</v>
      </c>
      <c r="B16" s="662" t="s">
        <v>522</v>
      </c>
      <c r="C16" s="663" t="s">
        <v>528</v>
      </c>
      <c r="D16" s="664" t="s">
        <v>993</v>
      </c>
      <c r="E16" s="663" t="s">
        <v>545</v>
      </c>
      <c r="F16" s="664" t="s">
        <v>998</v>
      </c>
      <c r="G16" s="663" t="s">
        <v>563</v>
      </c>
      <c r="H16" s="663" t="s">
        <v>588</v>
      </c>
      <c r="I16" s="663" t="s">
        <v>589</v>
      </c>
      <c r="J16" s="663" t="s">
        <v>590</v>
      </c>
      <c r="K16" s="663" t="s">
        <v>591</v>
      </c>
      <c r="L16" s="665">
        <v>56.490000000000009</v>
      </c>
      <c r="M16" s="665">
        <v>2</v>
      </c>
      <c r="N16" s="666">
        <v>112.98000000000002</v>
      </c>
    </row>
    <row r="17" spans="1:14" ht="14.4" customHeight="1" x14ac:dyDescent="0.3">
      <c r="A17" s="661" t="s">
        <v>521</v>
      </c>
      <c r="B17" s="662" t="s">
        <v>522</v>
      </c>
      <c r="C17" s="663" t="s">
        <v>528</v>
      </c>
      <c r="D17" s="664" t="s">
        <v>993</v>
      </c>
      <c r="E17" s="663" t="s">
        <v>545</v>
      </c>
      <c r="F17" s="664" t="s">
        <v>998</v>
      </c>
      <c r="G17" s="663" t="s">
        <v>563</v>
      </c>
      <c r="H17" s="663" t="s">
        <v>592</v>
      </c>
      <c r="I17" s="663" t="s">
        <v>593</v>
      </c>
      <c r="J17" s="663" t="s">
        <v>594</v>
      </c>
      <c r="K17" s="663" t="s">
        <v>595</v>
      </c>
      <c r="L17" s="665">
        <v>61.859999999999985</v>
      </c>
      <c r="M17" s="665">
        <v>2</v>
      </c>
      <c r="N17" s="666">
        <v>123.71999999999997</v>
      </c>
    </row>
    <row r="18" spans="1:14" ht="14.4" customHeight="1" x14ac:dyDescent="0.3">
      <c r="A18" s="661" t="s">
        <v>521</v>
      </c>
      <c r="B18" s="662" t="s">
        <v>522</v>
      </c>
      <c r="C18" s="663" t="s">
        <v>528</v>
      </c>
      <c r="D18" s="664" t="s">
        <v>993</v>
      </c>
      <c r="E18" s="663" t="s">
        <v>545</v>
      </c>
      <c r="F18" s="664" t="s">
        <v>998</v>
      </c>
      <c r="G18" s="663" t="s">
        <v>563</v>
      </c>
      <c r="H18" s="663" t="s">
        <v>596</v>
      </c>
      <c r="I18" s="663" t="s">
        <v>597</v>
      </c>
      <c r="J18" s="663" t="s">
        <v>598</v>
      </c>
      <c r="K18" s="663" t="s">
        <v>599</v>
      </c>
      <c r="L18" s="665">
        <v>73.659999999999968</v>
      </c>
      <c r="M18" s="665">
        <v>1</v>
      </c>
      <c r="N18" s="666">
        <v>73.659999999999968</v>
      </c>
    </row>
    <row r="19" spans="1:14" ht="14.4" customHeight="1" x14ac:dyDescent="0.3">
      <c r="A19" s="661" t="s">
        <v>521</v>
      </c>
      <c r="B19" s="662" t="s">
        <v>522</v>
      </c>
      <c r="C19" s="663" t="s">
        <v>528</v>
      </c>
      <c r="D19" s="664" t="s">
        <v>993</v>
      </c>
      <c r="E19" s="663" t="s">
        <v>545</v>
      </c>
      <c r="F19" s="664" t="s">
        <v>998</v>
      </c>
      <c r="G19" s="663" t="s">
        <v>563</v>
      </c>
      <c r="H19" s="663" t="s">
        <v>600</v>
      </c>
      <c r="I19" s="663" t="s">
        <v>601</v>
      </c>
      <c r="J19" s="663" t="s">
        <v>602</v>
      </c>
      <c r="K19" s="663" t="s">
        <v>603</v>
      </c>
      <c r="L19" s="665">
        <v>74.220002228041977</v>
      </c>
      <c r="M19" s="665">
        <v>2</v>
      </c>
      <c r="N19" s="666">
        <v>148.44000445608395</v>
      </c>
    </row>
    <row r="20" spans="1:14" ht="14.4" customHeight="1" x14ac:dyDescent="0.3">
      <c r="A20" s="661" t="s">
        <v>521</v>
      </c>
      <c r="B20" s="662" t="s">
        <v>522</v>
      </c>
      <c r="C20" s="663" t="s">
        <v>528</v>
      </c>
      <c r="D20" s="664" t="s">
        <v>993</v>
      </c>
      <c r="E20" s="663" t="s">
        <v>545</v>
      </c>
      <c r="F20" s="664" t="s">
        <v>998</v>
      </c>
      <c r="G20" s="663" t="s">
        <v>563</v>
      </c>
      <c r="H20" s="663" t="s">
        <v>604</v>
      </c>
      <c r="I20" s="663" t="s">
        <v>605</v>
      </c>
      <c r="J20" s="663" t="s">
        <v>606</v>
      </c>
      <c r="K20" s="663" t="s">
        <v>607</v>
      </c>
      <c r="L20" s="665">
        <v>70.389999999999986</v>
      </c>
      <c r="M20" s="665">
        <v>3</v>
      </c>
      <c r="N20" s="666">
        <v>211.16999999999996</v>
      </c>
    </row>
    <row r="21" spans="1:14" ht="14.4" customHeight="1" x14ac:dyDescent="0.3">
      <c r="A21" s="661" t="s">
        <v>521</v>
      </c>
      <c r="B21" s="662" t="s">
        <v>522</v>
      </c>
      <c r="C21" s="663" t="s">
        <v>528</v>
      </c>
      <c r="D21" s="664" t="s">
        <v>993</v>
      </c>
      <c r="E21" s="663" t="s">
        <v>545</v>
      </c>
      <c r="F21" s="664" t="s">
        <v>998</v>
      </c>
      <c r="G21" s="663" t="s">
        <v>563</v>
      </c>
      <c r="H21" s="663" t="s">
        <v>608</v>
      </c>
      <c r="I21" s="663" t="s">
        <v>609</v>
      </c>
      <c r="J21" s="663" t="s">
        <v>610</v>
      </c>
      <c r="K21" s="663" t="s">
        <v>611</v>
      </c>
      <c r="L21" s="665">
        <v>123.62</v>
      </c>
      <c r="M21" s="665">
        <v>3</v>
      </c>
      <c r="N21" s="666">
        <v>370.86</v>
      </c>
    </row>
    <row r="22" spans="1:14" ht="14.4" customHeight="1" x14ac:dyDescent="0.3">
      <c r="A22" s="661" t="s">
        <v>521</v>
      </c>
      <c r="B22" s="662" t="s">
        <v>522</v>
      </c>
      <c r="C22" s="663" t="s">
        <v>528</v>
      </c>
      <c r="D22" s="664" t="s">
        <v>993</v>
      </c>
      <c r="E22" s="663" t="s">
        <v>545</v>
      </c>
      <c r="F22" s="664" t="s">
        <v>998</v>
      </c>
      <c r="G22" s="663" t="s">
        <v>563</v>
      </c>
      <c r="H22" s="663" t="s">
        <v>612</v>
      </c>
      <c r="I22" s="663" t="s">
        <v>613</v>
      </c>
      <c r="J22" s="663" t="s">
        <v>614</v>
      </c>
      <c r="K22" s="663" t="s">
        <v>615</v>
      </c>
      <c r="L22" s="665">
        <v>142.42985190638686</v>
      </c>
      <c r="M22" s="665">
        <v>4</v>
      </c>
      <c r="N22" s="666">
        <v>569.71940762554743</v>
      </c>
    </row>
    <row r="23" spans="1:14" ht="14.4" customHeight="1" x14ac:dyDescent="0.3">
      <c r="A23" s="661" t="s">
        <v>521</v>
      </c>
      <c r="B23" s="662" t="s">
        <v>522</v>
      </c>
      <c r="C23" s="663" t="s">
        <v>528</v>
      </c>
      <c r="D23" s="664" t="s">
        <v>993</v>
      </c>
      <c r="E23" s="663" t="s">
        <v>545</v>
      </c>
      <c r="F23" s="664" t="s">
        <v>998</v>
      </c>
      <c r="G23" s="663" t="s">
        <v>563</v>
      </c>
      <c r="H23" s="663" t="s">
        <v>616</v>
      </c>
      <c r="I23" s="663" t="s">
        <v>617</v>
      </c>
      <c r="J23" s="663" t="s">
        <v>618</v>
      </c>
      <c r="K23" s="663" t="s">
        <v>619</v>
      </c>
      <c r="L23" s="665">
        <v>67.78</v>
      </c>
      <c r="M23" s="665">
        <v>1</v>
      </c>
      <c r="N23" s="666">
        <v>67.78</v>
      </c>
    </row>
    <row r="24" spans="1:14" ht="14.4" customHeight="1" x14ac:dyDescent="0.3">
      <c r="A24" s="661" t="s">
        <v>521</v>
      </c>
      <c r="B24" s="662" t="s">
        <v>522</v>
      </c>
      <c r="C24" s="663" t="s">
        <v>528</v>
      </c>
      <c r="D24" s="664" t="s">
        <v>993</v>
      </c>
      <c r="E24" s="663" t="s">
        <v>545</v>
      </c>
      <c r="F24" s="664" t="s">
        <v>998</v>
      </c>
      <c r="G24" s="663" t="s">
        <v>563</v>
      </c>
      <c r="H24" s="663" t="s">
        <v>620</v>
      </c>
      <c r="I24" s="663" t="s">
        <v>621</v>
      </c>
      <c r="J24" s="663" t="s">
        <v>622</v>
      </c>
      <c r="K24" s="663" t="s">
        <v>623</v>
      </c>
      <c r="L24" s="665">
        <v>47.649999459530662</v>
      </c>
      <c r="M24" s="665">
        <v>1</v>
      </c>
      <c r="N24" s="666">
        <v>47.649999459530662</v>
      </c>
    </row>
    <row r="25" spans="1:14" ht="14.4" customHeight="1" x14ac:dyDescent="0.3">
      <c r="A25" s="661" t="s">
        <v>521</v>
      </c>
      <c r="B25" s="662" t="s">
        <v>522</v>
      </c>
      <c r="C25" s="663" t="s">
        <v>528</v>
      </c>
      <c r="D25" s="664" t="s">
        <v>993</v>
      </c>
      <c r="E25" s="663" t="s">
        <v>545</v>
      </c>
      <c r="F25" s="664" t="s">
        <v>998</v>
      </c>
      <c r="G25" s="663" t="s">
        <v>563</v>
      </c>
      <c r="H25" s="663" t="s">
        <v>624</v>
      </c>
      <c r="I25" s="663" t="s">
        <v>625</v>
      </c>
      <c r="J25" s="663" t="s">
        <v>626</v>
      </c>
      <c r="K25" s="663" t="s">
        <v>627</v>
      </c>
      <c r="L25" s="665">
        <v>38.4</v>
      </c>
      <c r="M25" s="665">
        <v>1</v>
      </c>
      <c r="N25" s="666">
        <v>38.4</v>
      </c>
    </row>
    <row r="26" spans="1:14" ht="14.4" customHeight="1" x14ac:dyDescent="0.3">
      <c r="A26" s="661" t="s">
        <v>521</v>
      </c>
      <c r="B26" s="662" t="s">
        <v>522</v>
      </c>
      <c r="C26" s="663" t="s">
        <v>528</v>
      </c>
      <c r="D26" s="664" t="s">
        <v>993</v>
      </c>
      <c r="E26" s="663" t="s">
        <v>545</v>
      </c>
      <c r="F26" s="664" t="s">
        <v>998</v>
      </c>
      <c r="G26" s="663" t="s">
        <v>563</v>
      </c>
      <c r="H26" s="663" t="s">
        <v>628</v>
      </c>
      <c r="I26" s="663" t="s">
        <v>629</v>
      </c>
      <c r="J26" s="663" t="s">
        <v>630</v>
      </c>
      <c r="K26" s="663" t="s">
        <v>631</v>
      </c>
      <c r="L26" s="665">
        <v>59.58</v>
      </c>
      <c r="M26" s="665">
        <v>1</v>
      </c>
      <c r="N26" s="666">
        <v>59.58</v>
      </c>
    </row>
    <row r="27" spans="1:14" ht="14.4" customHeight="1" x14ac:dyDescent="0.3">
      <c r="A27" s="661" t="s">
        <v>521</v>
      </c>
      <c r="B27" s="662" t="s">
        <v>522</v>
      </c>
      <c r="C27" s="663" t="s">
        <v>528</v>
      </c>
      <c r="D27" s="664" t="s">
        <v>993</v>
      </c>
      <c r="E27" s="663" t="s">
        <v>545</v>
      </c>
      <c r="F27" s="664" t="s">
        <v>998</v>
      </c>
      <c r="G27" s="663" t="s">
        <v>563</v>
      </c>
      <c r="H27" s="663" t="s">
        <v>632</v>
      </c>
      <c r="I27" s="663" t="s">
        <v>633</v>
      </c>
      <c r="J27" s="663" t="s">
        <v>634</v>
      </c>
      <c r="K27" s="663" t="s">
        <v>635</v>
      </c>
      <c r="L27" s="665">
        <v>40.22999999999999</v>
      </c>
      <c r="M27" s="665">
        <v>2</v>
      </c>
      <c r="N27" s="666">
        <v>80.45999999999998</v>
      </c>
    </row>
    <row r="28" spans="1:14" ht="14.4" customHeight="1" x14ac:dyDescent="0.3">
      <c r="A28" s="661" t="s">
        <v>521</v>
      </c>
      <c r="B28" s="662" t="s">
        <v>522</v>
      </c>
      <c r="C28" s="663" t="s">
        <v>528</v>
      </c>
      <c r="D28" s="664" t="s">
        <v>993</v>
      </c>
      <c r="E28" s="663" t="s">
        <v>545</v>
      </c>
      <c r="F28" s="664" t="s">
        <v>998</v>
      </c>
      <c r="G28" s="663" t="s">
        <v>563</v>
      </c>
      <c r="H28" s="663" t="s">
        <v>636</v>
      </c>
      <c r="I28" s="663" t="s">
        <v>637</v>
      </c>
      <c r="J28" s="663" t="s">
        <v>638</v>
      </c>
      <c r="K28" s="663" t="s">
        <v>639</v>
      </c>
      <c r="L28" s="665">
        <v>67.389999999999972</v>
      </c>
      <c r="M28" s="665">
        <v>1</v>
      </c>
      <c r="N28" s="666">
        <v>67.389999999999972</v>
      </c>
    </row>
    <row r="29" spans="1:14" ht="14.4" customHeight="1" x14ac:dyDescent="0.3">
      <c r="A29" s="661" t="s">
        <v>521</v>
      </c>
      <c r="B29" s="662" t="s">
        <v>522</v>
      </c>
      <c r="C29" s="663" t="s">
        <v>528</v>
      </c>
      <c r="D29" s="664" t="s">
        <v>993</v>
      </c>
      <c r="E29" s="663" t="s">
        <v>545</v>
      </c>
      <c r="F29" s="664" t="s">
        <v>998</v>
      </c>
      <c r="G29" s="663" t="s">
        <v>563</v>
      </c>
      <c r="H29" s="663" t="s">
        <v>640</v>
      </c>
      <c r="I29" s="663" t="s">
        <v>641</v>
      </c>
      <c r="J29" s="663" t="s">
        <v>642</v>
      </c>
      <c r="K29" s="663" t="s">
        <v>643</v>
      </c>
      <c r="L29" s="665">
        <v>91.274473917785315</v>
      </c>
      <c r="M29" s="665">
        <v>4</v>
      </c>
      <c r="N29" s="666">
        <v>365.09789567114126</v>
      </c>
    </row>
    <row r="30" spans="1:14" ht="14.4" customHeight="1" x14ac:dyDescent="0.3">
      <c r="A30" s="661" t="s">
        <v>521</v>
      </c>
      <c r="B30" s="662" t="s">
        <v>522</v>
      </c>
      <c r="C30" s="663" t="s">
        <v>528</v>
      </c>
      <c r="D30" s="664" t="s">
        <v>993</v>
      </c>
      <c r="E30" s="663" t="s">
        <v>545</v>
      </c>
      <c r="F30" s="664" t="s">
        <v>998</v>
      </c>
      <c r="G30" s="663" t="s">
        <v>563</v>
      </c>
      <c r="H30" s="663" t="s">
        <v>644</v>
      </c>
      <c r="I30" s="663" t="s">
        <v>645</v>
      </c>
      <c r="J30" s="663" t="s">
        <v>646</v>
      </c>
      <c r="K30" s="663" t="s">
        <v>647</v>
      </c>
      <c r="L30" s="665">
        <v>25.609999999999996</v>
      </c>
      <c r="M30" s="665">
        <v>1</v>
      </c>
      <c r="N30" s="666">
        <v>25.609999999999996</v>
      </c>
    </row>
    <row r="31" spans="1:14" ht="14.4" customHeight="1" x14ac:dyDescent="0.3">
      <c r="A31" s="661" t="s">
        <v>521</v>
      </c>
      <c r="B31" s="662" t="s">
        <v>522</v>
      </c>
      <c r="C31" s="663" t="s">
        <v>528</v>
      </c>
      <c r="D31" s="664" t="s">
        <v>993</v>
      </c>
      <c r="E31" s="663" t="s">
        <v>545</v>
      </c>
      <c r="F31" s="664" t="s">
        <v>998</v>
      </c>
      <c r="G31" s="663" t="s">
        <v>563</v>
      </c>
      <c r="H31" s="663" t="s">
        <v>648</v>
      </c>
      <c r="I31" s="663" t="s">
        <v>649</v>
      </c>
      <c r="J31" s="663" t="s">
        <v>650</v>
      </c>
      <c r="K31" s="663" t="s">
        <v>651</v>
      </c>
      <c r="L31" s="665">
        <v>18.670000000000002</v>
      </c>
      <c r="M31" s="665">
        <v>1</v>
      </c>
      <c r="N31" s="666">
        <v>18.670000000000002</v>
      </c>
    </row>
    <row r="32" spans="1:14" ht="14.4" customHeight="1" x14ac:dyDescent="0.3">
      <c r="A32" s="661" t="s">
        <v>521</v>
      </c>
      <c r="B32" s="662" t="s">
        <v>522</v>
      </c>
      <c r="C32" s="663" t="s">
        <v>528</v>
      </c>
      <c r="D32" s="664" t="s">
        <v>993</v>
      </c>
      <c r="E32" s="663" t="s">
        <v>545</v>
      </c>
      <c r="F32" s="664" t="s">
        <v>998</v>
      </c>
      <c r="G32" s="663" t="s">
        <v>563</v>
      </c>
      <c r="H32" s="663" t="s">
        <v>652</v>
      </c>
      <c r="I32" s="663" t="s">
        <v>653</v>
      </c>
      <c r="J32" s="663" t="s">
        <v>650</v>
      </c>
      <c r="K32" s="663" t="s">
        <v>654</v>
      </c>
      <c r="L32" s="665">
        <v>27.669999999999998</v>
      </c>
      <c r="M32" s="665">
        <v>2</v>
      </c>
      <c r="N32" s="666">
        <v>55.339999999999996</v>
      </c>
    </row>
    <row r="33" spans="1:14" ht="14.4" customHeight="1" x14ac:dyDescent="0.3">
      <c r="A33" s="661" t="s">
        <v>521</v>
      </c>
      <c r="B33" s="662" t="s">
        <v>522</v>
      </c>
      <c r="C33" s="663" t="s">
        <v>528</v>
      </c>
      <c r="D33" s="664" t="s">
        <v>993</v>
      </c>
      <c r="E33" s="663" t="s">
        <v>545</v>
      </c>
      <c r="F33" s="664" t="s">
        <v>998</v>
      </c>
      <c r="G33" s="663" t="s">
        <v>563</v>
      </c>
      <c r="H33" s="663" t="s">
        <v>655</v>
      </c>
      <c r="I33" s="663" t="s">
        <v>633</v>
      </c>
      <c r="J33" s="663" t="s">
        <v>656</v>
      </c>
      <c r="K33" s="663"/>
      <c r="L33" s="665">
        <v>88.989999999999981</v>
      </c>
      <c r="M33" s="665">
        <v>1</v>
      </c>
      <c r="N33" s="666">
        <v>88.989999999999981</v>
      </c>
    </row>
    <row r="34" spans="1:14" ht="14.4" customHeight="1" x14ac:dyDescent="0.3">
      <c r="A34" s="661" t="s">
        <v>521</v>
      </c>
      <c r="B34" s="662" t="s">
        <v>522</v>
      </c>
      <c r="C34" s="663" t="s">
        <v>528</v>
      </c>
      <c r="D34" s="664" t="s">
        <v>993</v>
      </c>
      <c r="E34" s="663" t="s">
        <v>545</v>
      </c>
      <c r="F34" s="664" t="s">
        <v>998</v>
      </c>
      <c r="G34" s="663" t="s">
        <v>563</v>
      </c>
      <c r="H34" s="663" t="s">
        <v>657</v>
      </c>
      <c r="I34" s="663" t="s">
        <v>658</v>
      </c>
      <c r="J34" s="663" t="s">
        <v>659</v>
      </c>
      <c r="K34" s="663" t="s">
        <v>660</v>
      </c>
      <c r="L34" s="665">
        <v>74.449914914723308</v>
      </c>
      <c r="M34" s="665">
        <v>2</v>
      </c>
      <c r="N34" s="666">
        <v>148.89982982944662</v>
      </c>
    </row>
    <row r="35" spans="1:14" ht="14.4" customHeight="1" x14ac:dyDescent="0.3">
      <c r="A35" s="661" t="s">
        <v>521</v>
      </c>
      <c r="B35" s="662" t="s">
        <v>522</v>
      </c>
      <c r="C35" s="663" t="s">
        <v>528</v>
      </c>
      <c r="D35" s="664" t="s">
        <v>993</v>
      </c>
      <c r="E35" s="663" t="s">
        <v>545</v>
      </c>
      <c r="F35" s="664" t="s">
        <v>998</v>
      </c>
      <c r="G35" s="663" t="s">
        <v>563</v>
      </c>
      <c r="H35" s="663" t="s">
        <v>661</v>
      </c>
      <c r="I35" s="663" t="s">
        <v>662</v>
      </c>
      <c r="J35" s="663" t="s">
        <v>663</v>
      </c>
      <c r="K35" s="663" t="s">
        <v>664</v>
      </c>
      <c r="L35" s="665">
        <v>33.119999999999997</v>
      </c>
      <c r="M35" s="665">
        <v>2</v>
      </c>
      <c r="N35" s="666">
        <v>66.239999999999995</v>
      </c>
    </row>
    <row r="36" spans="1:14" ht="14.4" customHeight="1" x14ac:dyDescent="0.3">
      <c r="A36" s="661" t="s">
        <v>521</v>
      </c>
      <c r="B36" s="662" t="s">
        <v>522</v>
      </c>
      <c r="C36" s="663" t="s">
        <v>528</v>
      </c>
      <c r="D36" s="664" t="s">
        <v>993</v>
      </c>
      <c r="E36" s="663" t="s">
        <v>545</v>
      </c>
      <c r="F36" s="664" t="s">
        <v>998</v>
      </c>
      <c r="G36" s="663" t="s">
        <v>563</v>
      </c>
      <c r="H36" s="663" t="s">
        <v>665</v>
      </c>
      <c r="I36" s="663" t="s">
        <v>666</v>
      </c>
      <c r="J36" s="663" t="s">
        <v>667</v>
      </c>
      <c r="K36" s="663" t="s">
        <v>668</v>
      </c>
      <c r="L36" s="665">
        <v>51.929792458901041</v>
      </c>
      <c r="M36" s="665">
        <v>1</v>
      </c>
      <c r="N36" s="666">
        <v>51.929792458901041</v>
      </c>
    </row>
    <row r="37" spans="1:14" ht="14.4" customHeight="1" x14ac:dyDescent="0.3">
      <c r="A37" s="661" t="s">
        <v>521</v>
      </c>
      <c r="B37" s="662" t="s">
        <v>522</v>
      </c>
      <c r="C37" s="663" t="s">
        <v>528</v>
      </c>
      <c r="D37" s="664" t="s">
        <v>993</v>
      </c>
      <c r="E37" s="663" t="s">
        <v>545</v>
      </c>
      <c r="F37" s="664" t="s">
        <v>998</v>
      </c>
      <c r="G37" s="663" t="s">
        <v>563</v>
      </c>
      <c r="H37" s="663" t="s">
        <v>669</v>
      </c>
      <c r="I37" s="663" t="s">
        <v>670</v>
      </c>
      <c r="J37" s="663" t="s">
        <v>671</v>
      </c>
      <c r="K37" s="663" t="s">
        <v>672</v>
      </c>
      <c r="L37" s="665">
        <v>61.009999999999984</v>
      </c>
      <c r="M37" s="665">
        <v>2</v>
      </c>
      <c r="N37" s="666">
        <v>122.01999999999997</v>
      </c>
    </row>
    <row r="38" spans="1:14" ht="14.4" customHeight="1" x14ac:dyDescent="0.3">
      <c r="A38" s="661" t="s">
        <v>521</v>
      </c>
      <c r="B38" s="662" t="s">
        <v>522</v>
      </c>
      <c r="C38" s="663" t="s">
        <v>528</v>
      </c>
      <c r="D38" s="664" t="s">
        <v>993</v>
      </c>
      <c r="E38" s="663" t="s">
        <v>545</v>
      </c>
      <c r="F38" s="664" t="s">
        <v>998</v>
      </c>
      <c r="G38" s="663" t="s">
        <v>563</v>
      </c>
      <c r="H38" s="663" t="s">
        <v>673</v>
      </c>
      <c r="I38" s="663" t="s">
        <v>674</v>
      </c>
      <c r="J38" s="663" t="s">
        <v>675</v>
      </c>
      <c r="K38" s="663" t="s">
        <v>676</v>
      </c>
      <c r="L38" s="665">
        <v>29.919895414534064</v>
      </c>
      <c r="M38" s="665">
        <v>3</v>
      </c>
      <c r="N38" s="666">
        <v>89.759686243602189</v>
      </c>
    </row>
    <row r="39" spans="1:14" ht="14.4" customHeight="1" x14ac:dyDescent="0.3">
      <c r="A39" s="661" t="s">
        <v>521</v>
      </c>
      <c r="B39" s="662" t="s">
        <v>522</v>
      </c>
      <c r="C39" s="663" t="s">
        <v>528</v>
      </c>
      <c r="D39" s="664" t="s">
        <v>993</v>
      </c>
      <c r="E39" s="663" t="s">
        <v>545</v>
      </c>
      <c r="F39" s="664" t="s">
        <v>998</v>
      </c>
      <c r="G39" s="663" t="s">
        <v>563</v>
      </c>
      <c r="H39" s="663" t="s">
        <v>677</v>
      </c>
      <c r="I39" s="663" t="s">
        <v>678</v>
      </c>
      <c r="J39" s="663" t="s">
        <v>679</v>
      </c>
      <c r="K39" s="663" t="s">
        <v>680</v>
      </c>
      <c r="L39" s="665">
        <v>98.235088120892001</v>
      </c>
      <c r="M39" s="665">
        <v>12</v>
      </c>
      <c r="N39" s="666">
        <v>1178.8210574507041</v>
      </c>
    </row>
    <row r="40" spans="1:14" ht="14.4" customHeight="1" x14ac:dyDescent="0.3">
      <c r="A40" s="661" t="s">
        <v>521</v>
      </c>
      <c r="B40" s="662" t="s">
        <v>522</v>
      </c>
      <c r="C40" s="663" t="s">
        <v>528</v>
      </c>
      <c r="D40" s="664" t="s">
        <v>993</v>
      </c>
      <c r="E40" s="663" t="s">
        <v>545</v>
      </c>
      <c r="F40" s="664" t="s">
        <v>998</v>
      </c>
      <c r="G40" s="663" t="s">
        <v>563</v>
      </c>
      <c r="H40" s="663" t="s">
        <v>681</v>
      </c>
      <c r="I40" s="663" t="s">
        <v>682</v>
      </c>
      <c r="J40" s="663" t="s">
        <v>683</v>
      </c>
      <c r="K40" s="663" t="s">
        <v>684</v>
      </c>
      <c r="L40" s="665">
        <v>107.33000000000003</v>
      </c>
      <c r="M40" s="665">
        <v>2</v>
      </c>
      <c r="N40" s="666">
        <v>214.66000000000005</v>
      </c>
    </row>
    <row r="41" spans="1:14" ht="14.4" customHeight="1" x14ac:dyDescent="0.3">
      <c r="A41" s="661" t="s">
        <v>521</v>
      </c>
      <c r="B41" s="662" t="s">
        <v>522</v>
      </c>
      <c r="C41" s="663" t="s">
        <v>528</v>
      </c>
      <c r="D41" s="664" t="s">
        <v>993</v>
      </c>
      <c r="E41" s="663" t="s">
        <v>545</v>
      </c>
      <c r="F41" s="664" t="s">
        <v>998</v>
      </c>
      <c r="G41" s="663" t="s">
        <v>563</v>
      </c>
      <c r="H41" s="663" t="s">
        <v>685</v>
      </c>
      <c r="I41" s="663" t="s">
        <v>686</v>
      </c>
      <c r="J41" s="663" t="s">
        <v>687</v>
      </c>
      <c r="K41" s="663" t="s">
        <v>688</v>
      </c>
      <c r="L41" s="665">
        <v>48.4</v>
      </c>
      <c r="M41" s="665">
        <v>5</v>
      </c>
      <c r="N41" s="666">
        <v>242</v>
      </c>
    </row>
    <row r="42" spans="1:14" ht="14.4" customHeight="1" x14ac:dyDescent="0.3">
      <c r="A42" s="661" t="s">
        <v>521</v>
      </c>
      <c r="B42" s="662" t="s">
        <v>522</v>
      </c>
      <c r="C42" s="663" t="s">
        <v>528</v>
      </c>
      <c r="D42" s="664" t="s">
        <v>993</v>
      </c>
      <c r="E42" s="663" t="s">
        <v>545</v>
      </c>
      <c r="F42" s="664" t="s">
        <v>998</v>
      </c>
      <c r="G42" s="663" t="s">
        <v>563</v>
      </c>
      <c r="H42" s="663" t="s">
        <v>689</v>
      </c>
      <c r="I42" s="663" t="s">
        <v>690</v>
      </c>
      <c r="J42" s="663" t="s">
        <v>691</v>
      </c>
      <c r="K42" s="663" t="s">
        <v>692</v>
      </c>
      <c r="L42" s="665">
        <v>112.96999999999997</v>
      </c>
      <c r="M42" s="665">
        <v>1</v>
      </c>
      <c r="N42" s="666">
        <v>112.96999999999997</v>
      </c>
    </row>
    <row r="43" spans="1:14" ht="14.4" customHeight="1" x14ac:dyDescent="0.3">
      <c r="A43" s="661" t="s">
        <v>521</v>
      </c>
      <c r="B43" s="662" t="s">
        <v>522</v>
      </c>
      <c r="C43" s="663" t="s">
        <v>528</v>
      </c>
      <c r="D43" s="664" t="s">
        <v>993</v>
      </c>
      <c r="E43" s="663" t="s">
        <v>545</v>
      </c>
      <c r="F43" s="664" t="s">
        <v>998</v>
      </c>
      <c r="G43" s="663" t="s">
        <v>563</v>
      </c>
      <c r="H43" s="663" t="s">
        <v>693</v>
      </c>
      <c r="I43" s="663" t="s">
        <v>633</v>
      </c>
      <c r="J43" s="663" t="s">
        <v>694</v>
      </c>
      <c r="K43" s="663"/>
      <c r="L43" s="665">
        <v>163.31636500077119</v>
      </c>
      <c r="M43" s="665">
        <v>11</v>
      </c>
      <c r="N43" s="666">
        <v>1796.480015008483</v>
      </c>
    </row>
    <row r="44" spans="1:14" ht="14.4" customHeight="1" x14ac:dyDescent="0.3">
      <c r="A44" s="661" t="s">
        <v>521</v>
      </c>
      <c r="B44" s="662" t="s">
        <v>522</v>
      </c>
      <c r="C44" s="663" t="s">
        <v>528</v>
      </c>
      <c r="D44" s="664" t="s">
        <v>993</v>
      </c>
      <c r="E44" s="663" t="s">
        <v>545</v>
      </c>
      <c r="F44" s="664" t="s">
        <v>998</v>
      </c>
      <c r="G44" s="663" t="s">
        <v>563</v>
      </c>
      <c r="H44" s="663" t="s">
        <v>695</v>
      </c>
      <c r="I44" s="663" t="s">
        <v>633</v>
      </c>
      <c r="J44" s="663" t="s">
        <v>696</v>
      </c>
      <c r="K44" s="663" t="s">
        <v>697</v>
      </c>
      <c r="L44" s="665">
        <v>22.070000000000004</v>
      </c>
      <c r="M44" s="665">
        <v>6</v>
      </c>
      <c r="N44" s="666">
        <v>132.42000000000002</v>
      </c>
    </row>
    <row r="45" spans="1:14" ht="14.4" customHeight="1" x14ac:dyDescent="0.3">
      <c r="A45" s="661" t="s">
        <v>521</v>
      </c>
      <c r="B45" s="662" t="s">
        <v>522</v>
      </c>
      <c r="C45" s="663" t="s">
        <v>528</v>
      </c>
      <c r="D45" s="664" t="s">
        <v>993</v>
      </c>
      <c r="E45" s="663" t="s">
        <v>545</v>
      </c>
      <c r="F45" s="664" t="s">
        <v>998</v>
      </c>
      <c r="G45" s="663" t="s">
        <v>563</v>
      </c>
      <c r="H45" s="663" t="s">
        <v>698</v>
      </c>
      <c r="I45" s="663" t="s">
        <v>633</v>
      </c>
      <c r="J45" s="663" t="s">
        <v>699</v>
      </c>
      <c r="K45" s="663"/>
      <c r="L45" s="665">
        <v>22.07</v>
      </c>
      <c r="M45" s="665">
        <v>1</v>
      </c>
      <c r="N45" s="666">
        <v>22.07</v>
      </c>
    </row>
    <row r="46" spans="1:14" ht="14.4" customHeight="1" x14ac:dyDescent="0.3">
      <c r="A46" s="661" t="s">
        <v>521</v>
      </c>
      <c r="B46" s="662" t="s">
        <v>522</v>
      </c>
      <c r="C46" s="663" t="s">
        <v>528</v>
      </c>
      <c r="D46" s="664" t="s">
        <v>993</v>
      </c>
      <c r="E46" s="663" t="s">
        <v>545</v>
      </c>
      <c r="F46" s="664" t="s">
        <v>998</v>
      </c>
      <c r="G46" s="663" t="s">
        <v>563</v>
      </c>
      <c r="H46" s="663" t="s">
        <v>700</v>
      </c>
      <c r="I46" s="663" t="s">
        <v>701</v>
      </c>
      <c r="J46" s="663" t="s">
        <v>702</v>
      </c>
      <c r="K46" s="663" t="s">
        <v>703</v>
      </c>
      <c r="L46" s="665">
        <v>83.59</v>
      </c>
      <c r="M46" s="665">
        <v>1</v>
      </c>
      <c r="N46" s="666">
        <v>83.59</v>
      </c>
    </row>
    <row r="47" spans="1:14" ht="14.4" customHeight="1" x14ac:dyDescent="0.3">
      <c r="A47" s="661" t="s">
        <v>521</v>
      </c>
      <c r="B47" s="662" t="s">
        <v>522</v>
      </c>
      <c r="C47" s="663" t="s">
        <v>528</v>
      </c>
      <c r="D47" s="664" t="s">
        <v>993</v>
      </c>
      <c r="E47" s="663" t="s">
        <v>545</v>
      </c>
      <c r="F47" s="664" t="s">
        <v>998</v>
      </c>
      <c r="G47" s="663" t="s">
        <v>563</v>
      </c>
      <c r="H47" s="663" t="s">
        <v>704</v>
      </c>
      <c r="I47" s="663" t="s">
        <v>705</v>
      </c>
      <c r="J47" s="663" t="s">
        <v>706</v>
      </c>
      <c r="K47" s="663" t="s">
        <v>707</v>
      </c>
      <c r="L47" s="665">
        <v>44.059999999999988</v>
      </c>
      <c r="M47" s="665">
        <v>1</v>
      </c>
      <c r="N47" s="666">
        <v>44.059999999999988</v>
      </c>
    </row>
    <row r="48" spans="1:14" ht="14.4" customHeight="1" x14ac:dyDescent="0.3">
      <c r="A48" s="661" t="s">
        <v>521</v>
      </c>
      <c r="B48" s="662" t="s">
        <v>522</v>
      </c>
      <c r="C48" s="663" t="s">
        <v>528</v>
      </c>
      <c r="D48" s="664" t="s">
        <v>993</v>
      </c>
      <c r="E48" s="663" t="s">
        <v>545</v>
      </c>
      <c r="F48" s="664" t="s">
        <v>998</v>
      </c>
      <c r="G48" s="663" t="s">
        <v>563</v>
      </c>
      <c r="H48" s="663" t="s">
        <v>708</v>
      </c>
      <c r="I48" s="663" t="s">
        <v>709</v>
      </c>
      <c r="J48" s="663" t="s">
        <v>710</v>
      </c>
      <c r="K48" s="663" t="s">
        <v>711</v>
      </c>
      <c r="L48" s="665">
        <v>136.14000000000001</v>
      </c>
      <c r="M48" s="665">
        <v>1</v>
      </c>
      <c r="N48" s="666">
        <v>136.14000000000001</v>
      </c>
    </row>
    <row r="49" spans="1:14" ht="14.4" customHeight="1" x14ac:dyDescent="0.3">
      <c r="A49" s="661" t="s">
        <v>521</v>
      </c>
      <c r="B49" s="662" t="s">
        <v>522</v>
      </c>
      <c r="C49" s="663" t="s">
        <v>528</v>
      </c>
      <c r="D49" s="664" t="s">
        <v>993</v>
      </c>
      <c r="E49" s="663" t="s">
        <v>545</v>
      </c>
      <c r="F49" s="664" t="s">
        <v>998</v>
      </c>
      <c r="G49" s="663" t="s">
        <v>563</v>
      </c>
      <c r="H49" s="663" t="s">
        <v>712</v>
      </c>
      <c r="I49" s="663" t="s">
        <v>633</v>
      </c>
      <c r="J49" s="663" t="s">
        <v>713</v>
      </c>
      <c r="K49" s="663" t="s">
        <v>714</v>
      </c>
      <c r="L49" s="665">
        <v>26.21</v>
      </c>
      <c r="M49" s="665">
        <v>4</v>
      </c>
      <c r="N49" s="666">
        <v>104.84</v>
      </c>
    </row>
    <row r="50" spans="1:14" ht="14.4" customHeight="1" x14ac:dyDescent="0.3">
      <c r="A50" s="661" t="s">
        <v>521</v>
      </c>
      <c r="B50" s="662" t="s">
        <v>522</v>
      </c>
      <c r="C50" s="663" t="s">
        <v>528</v>
      </c>
      <c r="D50" s="664" t="s">
        <v>993</v>
      </c>
      <c r="E50" s="663" t="s">
        <v>545</v>
      </c>
      <c r="F50" s="664" t="s">
        <v>998</v>
      </c>
      <c r="G50" s="663" t="s">
        <v>563</v>
      </c>
      <c r="H50" s="663" t="s">
        <v>715</v>
      </c>
      <c r="I50" s="663" t="s">
        <v>715</v>
      </c>
      <c r="J50" s="663" t="s">
        <v>716</v>
      </c>
      <c r="K50" s="663" t="s">
        <v>553</v>
      </c>
      <c r="L50" s="665">
        <v>62.8</v>
      </c>
      <c r="M50" s="665">
        <v>2</v>
      </c>
      <c r="N50" s="666">
        <v>125.6</v>
      </c>
    </row>
    <row r="51" spans="1:14" ht="14.4" customHeight="1" x14ac:dyDescent="0.3">
      <c r="A51" s="661" t="s">
        <v>521</v>
      </c>
      <c r="B51" s="662" t="s">
        <v>522</v>
      </c>
      <c r="C51" s="663" t="s">
        <v>528</v>
      </c>
      <c r="D51" s="664" t="s">
        <v>993</v>
      </c>
      <c r="E51" s="663" t="s">
        <v>545</v>
      </c>
      <c r="F51" s="664" t="s">
        <v>998</v>
      </c>
      <c r="G51" s="663" t="s">
        <v>563</v>
      </c>
      <c r="H51" s="663" t="s">
        <v>717</v>
      </c>
      <c r="I51" s="663" t="s">
        <v>717</v>
      </c>
      <c r="J51" s="663" t="s">
        <v>718</v>
      </c>
      <c r="K51" s="663" t="s">
        <v>719</v>
      </c>
      <c r="L51" s="665">
        <v>95.89</v>
      </c>
      <c r="M51" s="665">
        <v>1</v>
      </c>
      <c r="N51" s="666">
        <v>95.89</v>
      </c>
    </row>
    <row r="52" spans="1:14" ht="14.4" customHeight="1" x14ac:dyDescent="0.3">
      <c r="A52" s="661" t="s">
        <v>521</v>
      </c>
      <c r="B52" s="662" t="s">
        <v>522</v>
      </c>
      <c r="C52" s="663" t="s">
        <v>528</v>
      </c>
      <c r="D52" s="664" t="s">
        <v>993</v>
      </c>
      <c r="E52" s="663" t="s">
        <v>545</v>
      </c>
      <c r="F52" s="664" t="s">
        <v>998</v>
      </c>
      <c r="G52" s="663" t="s">
        <v>563</v>
      </c>
      <c r="H52" s="663" t="s">
        <v>720</v>
      </c>
      <c r="I52" s="663" t="s">
        <v>720</v>
      </c>
      <c r="J52" s="663" t="s">
        <v>721</v>
      </c>
      <c r="K52" s="663" t="s">
        <v>722</v>
      </c>
      <c r="L52" s="665">
        <v>44</v>
      </c>
      <c r="M52" s="665">
        <v>9</v>
      </c>
      <c r="N52" s="666">
        <v>396</v>
      </c>
    </row>
    <row r="53" spans="1:14" ht="14.4" customHeight="1" x14ac:dyDescent="0.3">
      <c r="A53" s="661" t="s">
        <v>521</v>
      </c>
      <c r="B53" s="662" t="s">
        <v>522</v>
      </c>
      <c r="C53" s="663" t="s">
        <v>528</v>
      </c>
      <c r="D53" s="664" t="s">
        <v>993</v>
      </c>
      <c r="E53" s="663" t="s">
        <v>545</v>
      </c>
      <c r="F53" s="664" t="s">
        <v>998</v>
      </c>
      <c r="G53" s="663" t="s">
        <v>563</v>
      </c>
      <c r="H53" s="663" t="s">
        <v>723</v>
      </c>
      <c r="I53" s="663" t="s">
        <v>723</v>
      </c>
      <c r="J53" s="663" t="s">
        <v>721</v>
      </c>
      <c r="K53" s="663" t="s">
        <v>724</v>
      </c>
      <c r="L53" s="665">
        <v>109.99999999999999</v>
      </c>
      <c r="M53" s="665">
        <v>1</v>
      </c>
      <c r="N53" s="666">
        <v>109.99999999999999</v>
      </c>
    </row>
    <row r="54" spans="1:14" ht="14.4" customHeight="1" x14ac:dyDescent="0.3">
      <c r="A54" s="661" t="s">
        <v>521</v>
      </c>
      <c r="B54" s="662" t="s">
        <v>522</v>
      </c>
      <c r="C54" s="663" t="s">
        <v>528</v>
      </c>
      <c r="D54" s="664" t="s">
        <v>993</v>
      </c>
      <c r="E54" s="663" t="s">
        <v>545</v>
      </c>
      <c r="F54" s="664" t="s">
        <v>998</v>
      </c>
      <c r="G54" s="663" t="s">
        <v>563</v>
      </c>
      <c r="H54" s="663" t="s">
        <v>725</v>
      </c>
      <c r="I54" s="663" t="s">
        <v>726</v>
      </c>
      <c r="J54" s="663" t="s">
        <v>727</v>
      </c>
      <c r="K54" s="663"/>
      <c r="L54" s="665">
        <v>441.18500000000006</v>
      </c>
      <c r="M54" s="665">
        <v>5</v>
      </c>
      <c r="N54" s="666">
        <v>2205.9250000000002</v>
      </c>
    </row>
    <row r="55" spans="1:14" ht="14.4" customHeight="1" x14ac:dyDescent="0.3">
      <c r="A55" s="661" t="s">
        <v>521</v>
      </c>
      <c r="B55" s="662" t="s">
        <v>522</v>
      </c>
      <c r="C55" s="663" t="s">
        <v>528</v>
      </c>
      <c r="D55" s="664" t="s">
        <v>993</v>
      </c>
      <c r="E55" s="663" t="s">
        <v>545</v>
      </c>
      <c r="F55" s="664" t="s">
        <v>998</v>
      </c>
      <c r="G55" s="663" t="s">
        <v>563</v>
      </c>
      <c r="H55" s="663" t="s">
        <v>728</v>
      </c>
      <c r="I55" s="663" t="s">
        <v>728</v>
      </c>
      <c r="J55" s="663" t="s">
        <v>729</v>
      </c>
      <c r="K55" s="663" t="s">
        <v>730</v>
      </c>
      <c r="L55" s="665">
        <v>56.639855933216495</v>
      </c>
      <c r="M55" s="665">
        <v>1</v>
      </c>
      <c r="N55" s="666">
        <v>56.639855933216495</v>
      </c>
    </row>
    <row r="56" spans="1:14" ht="14.4" customHeight="1" x14ac:dyDescent="0.3">
      <c r="A56" s="661" t="s">
        <v>521</v>
      </c>
      <c r="B56" s="662" t="s">
        <v>522</v>
      </c>
      <c r="C56" s="663" t="s">
        <v>528</v>
      </c>
      <c r="D56" s="664" t="s">
        <v>993</v>
      </c>
      <c r="E56" s="663" t="s">
        <v>545</v>
      </c>
      <c r="F56" s="664" t="s">
        <v>998</v>
      </c>
      <c r="G56" s="663" t="s">
        <v>563</v>
      </c>
      <c r="H56" s="663" t="s">
        <v>731</v>
      </c>
      <c r="I56" s="663" t="s">
        <v>731</v>
      </c>
      <c r="J56" s="663" t="s">
        <v>732</v>
      </c>
      <c r="K56" s="663" t="s">
        <v>733</v>
      </c>
      <c r="L56" s="665">
        <v>72.879814625932511</v>
      </c>
      <c r="M56" s="665">
        <v>1</v>
      </c>
      <c r="N56" s="666">
        <v>72.879814625932511</v>
      </c>
    </row>
    <row r="57" spans="1:14" ht="14.4" customHeight="1" x14ac:dyDescent="0.3">
      <c r="A57" s="661" t="s">
        <v>521</v>
      </c>
      <c r="B57" s="662" t="s">
        <v>522</v>
      </c>
      <c r="C57" s="663" t="s">
        <v>528</v>
      </c>
      <c r="D57" s="664" t="s">
        <v>993</v>
      </c>
      <c r="E57" s="663" t="s">
        <v>545</v>
      </c>
      <c r="F57" s="664" t="s">
        <v>998</v>
      </c>
      <c r="G57" s="663" t="s">
        <v>563</v>
      </c>
      <c r="H57" s="663" t="s">
        <v>734</v>
      </c>
      <c r="I57" s="663" t="s">
        <v>735</v>
      </c>
      <c r="J57" s="663" t="s">
        <v>710</v>
      </c>
      <c r="K57" s="663" t="s">
        <v>736</v>
      </c>
      <c r="L57" s="665">
        <v>84.563487352784691</v>
      </c>
      <c r="M57" s="665">
        <v>6</v>
      </c>
      <c r="N57" s="666">
        <v>507.38092411670812</v>
      </c>
    </row>
    <row r="58" spans="1:14" ht="14.4" customHeight="1" x14ac:dyDescent="0.3">
      <c r="A58" s="661" t="s">
        <v>521</v>
      </c>
      <c r="B58" s="662" t="s">
        <v>522</v>
      </c>
      <c r="C58" s="663" t="s">
        <v>528</v>
      </c>
      <c r="D58" s="664" t="s">
        <v>993</v>
      </c>
      <c r="E58" s="663" t="s">
        <v>545</v>
      </c>
      <c r="F58" s="664" t="s">
        <v>998</v>
      </c>
      <c r="G58" s="663" t="s">
        <v>563</v>
      </c>
      <c r="H58" s="663" t="s">
        <v>737</v>
      </c>
      <c r="I58" s="663" t="s">
        <v>737</v>
      </c>
      <c r="J58" s="663" t="s">
        <v>738</v>
      </c>
      <c r="K58" s="663" t="s">
        <v>739</v>
      </c>
      <c r="L58" s="665">
        <v>53.03</v>
      </c>
      <c r="M58" s="665">
        <v>2</v>
      </c>
      <c r="N58" s="666">
        <v>106.06</v>
      </c>
    </row>
    <row r="59" spans="1:14" ht="14.4" customHeight="1" x14ac:dyDescent="0.3">
      <c r="A59" s="661" t="s">
        <v>521</v>
      </c>
      <c r="B59" s="662" t="s">
        <v>522</v>
      </c>
      <c r="C59" s="663" t="s">
        <v>528</v>
      </c>
      <c r="D59" s="664" t="s">
        <v>993</v>
      </c>
      <c r="E59" s="663" t="s">
        <v>545</v>
      </c>
      <c r="F59" s="664" t="s">
        <v>998</v>
      </c>
      <c r="G59" s="663" t="s">
        <v>563</v>
      </c>
      <c r="H59" s="663" t="s">
        <v>740</v>
      </c>
      <c r="I59" s="663" t="s">
        <v>633</v>
      </c>
      <c r="J59" s="663" t="s">
        <v>741</v>
      </c>
      <c r="K59" s="663" t="s">
        <v>742</v>
      </c>
      <c r="L59" s="665">
        <v>28.649999999999995</v>
      </c>
      <c r="M59" s="665">
        <v>1</v>
      </c>
      <c r="N59" s="666">
        <v>28.649999999999995</v>
      </c>
    </row>
    <row r="60" spans="1:14" ht="14.4" customHeight="1" x14ac:dyDescent="0.3">
      <c r="A60" s="661" t="s">
        <v>521</v>
      </c>
      <c r="B60" s="662" t="s">
        <v>522</v>
      </c>
      <c r="C60" s="663" t="s">
        <v>528</v>
      </c>
      <c r="D60" s="664" t="s">
        <v>993</v>
      </c>
      <c r="E60" s="663" t="s">
        <v>545</v>
      </c>
      <c r="F60" s="664" t="s">
        <v>998</v>
      </c>
      <c r="G60" s="663" t="s">
        <v>563</v>
      </c>
      <c r="H60" s="663" t="s">
        <v>743</v>
      </c>
      <c r="I60" s="663" t="s">
        <v>743</v>
      </c>
      <c r="J60" s="663" t="s">
        <v>732</v>
      </c>
      <c r="K60" s="663" t="s">
        <v>733</v>
      </c>
      <c r="L60" s="665">
        <v>72.879999999999967</v>
      </c>
      <c r="M60" s="665">
        <v>1</v>
      </c>
      <c r="N60" s="666">
        <v>72.879999999999967</v>
      </c>
    </row>
    <row r="61" spans="1:14" ht="14.4" customHeight="1" x14ac:dyDescent="0.3">
      <c r="A61" s="661" t="s">
        <v>521</v>
      </c>
      <c r="B61" s="662" t="s">
        <v>522</v>
      </c>
      <c r="C61" s="663" t="s">
        <v>528</v>
      </c>
      <c r="D61" s="664" t="s">
        <v>993</v>
      </c>
      <c r="E61" s="663" t="s">
        <v>545</v>
      </c>
      <c r="F61" s="664" t="s">
        <v>998</v>
      </c>
      <c r="G61" s="663" t="s">
        <v>563</v>
      </c>
      <c r="H61" s="663" t="s">
        <v>744</v>
      </c>
      <c r="I61" s="663" t="s">
        <v>744</v>
      </c>
      <c r="J61" s="663" t="s">
        <v>574</v>
      </c>
      <c r="K61" s="663" t="s">
        <v>745</v>
      </c>
      <c r="L61" s="665">
        <v>142.69000000000003</v>
      </c>
      <c r="M61" s="665">
        <v>1</v>
      </c>
      <c r="N61" s="666">
        <v>142.69000000000003</v>
      </c>
    </row>
    <row r="62" spans="1:14" ht="14.4" customHeight="1" x14ac:dyDescent="0.3">
      <c r="A62" s="661" t="s">
        <v>521</v>
      </c>
      <c r="B62" s="662" t="s">
        <v>522</v>
      </c>
      <c r="C62" s="663" t="s">
        <v>528</v>
      </c>
      <c r="D62" s="664" t="s">
        <v>993</v>
      </c>
      <c r="E62" s="663" t="s">
        <v>545</v>
      </c>
      <c r="F62" s="664" t="s">
        <v>998</v>
      </c>
      <c r="G62" s="663" t="s">
        <v>563</v>
      </c>
      <c r="H62" s="663" t="s">
        <v>746</v>
      </c>
      <c r="I62" s="663" t="s">
        <v>633</v>
      </c>
      <c r="J62" s="663" t="s">
        <v>747</v>
      </c>
      <c r="K62" s="663" t="s">
        <v>748</v>
      </c>
      <c r="L62" s="665">
        <v>22.07002584329452</v>
      </c>
      <c r="M62" s="665">
        <v>3</v>
      </c>
      <c r="N62" s="666">
        <v>66.210077529883563</v>
      </c>
    </row>
    <row r="63" spans="1:14" ht="14.4" customHeight="1" x14ac:dyDescent="0.3">
      <c r="A63" s="661" t="s">
        <v>521</v>
      </c>
      <c r="B63" s="662" t="s">
        <v>522</v>
      </c>
      <c r="C63" s="663" t="s">
        <v>528</v>
      </c>
      <c r="D63" s="664" t="s">
        <v>993</v>
      </c>
      <c r="E63" s="663" t="s">
        <v>545</v>
      </c>
      <c r="F63" s="664" t="s">
        <v>998</v>
      </c>
      <c r="G63" s="663" t="s">
        <v>563</v>
      </c>
      <c r="H63" s="663" t="s">
        <v>749</v>
      </c>
      <c r="I63" s="663" t="s">
        <v>633</v>
      </c>
      <c r="J63" s="663" t="s">
        <v>750</v>
      </c>
      <c r="K63" s="663" t="s">
        <v>748</v>
      </c>
      <c r="L63" s="665">
        <v>26.47</v>
      </c>
      <c r="M63" s="665">
        <v>2</v>
      </c>
      <c r="N63" s="666">
        <v>52.94</v>
      </c>
    </row>
    <row r="64" spans="1:14" ht="14.4" customHeight="1" x14ac:dyDescent="0.3">
      <c r="A64" s="661" t="s">
        <v>521</v>
      </c>
      <c r="B64" s="662" t="s">
        <v>522</v>
      </c>
      <c r="C64" s="663" t="s">
        <v>528</v>
      </c>
      <c r="D64" s="664" t="s">
        <v>993</v>
      </c>
      <c r="E64" s="663" t="s">
        <v>545</v>
      </c>
      <c r="F64" s="664" t="s">
        <v>998</v>
      </c>
      <c r="G64" s="663" t="s">
        <v>563</v>
      </c>
      <c r="H64" s="663" t="s">
        <v>751</v>
      </c>
      <c r="I64" s="663" t="s">
        <v>751</v>
      </c>
      <c r="J64" s="663" t="s">
        <v>732</v>
      </c>
      <c r="K64" s="663" t="s">
        <v>752</v>
      </c>
      <c r="L64" s="665">
        <v>28.6</v>
      </c>
      <c r="M64" s="665">
        <v>4</v>
      </c>
      <c r="N64" s="666">
        <v>114.4</v>
      </c>
    </row>
    <row r="65" spans="1:14" ht="14.4" customHeight="1" x14ac:dyDescent="0.3">
      <c r="A65" s="661" t="s">
        <v>521</v>
      </c>
      <c r="B65" s="662" t="s">
        <v>522</v>
      </c>
      <c r="C65" s="663" t="s">
        <v>528</v>
      </c>
      <c r="D65" s="664" t="s">
        <v>993</v>
      </c>
      <c r="E65" s="663" t="s">
        <v>545</v>
      </c>
      <c r="F65" s="664" t="s">
        <v>998</v>
      </c>
      <c r="G65" s="663" t="s">
        <v>753</v>
      </c>
      <c r="H65" s="663" t="s">
        <v>754</v>
      </c>
      <c r="I65" s="663" t="s">
        <v>755</v>
      </c>
      <c r="J65" s="663" t="s">
        <v>756</v>
      </c>
      <c r="K65" s="663" t="s">
        <v>757</v>
      </c>
      <c r="L65" s="665">
        <v>30.22000000000002</v>
      </c>
      <c r="M65" s="665">
        <v>2</v>
      </c>
      <c r="N65" s="666">
        <v>60.44000000000004</v>
      </c>
    </row>
    <row r="66" spans="1:14" ht="14.4" customHeight="1" x14ac:dyDescent="0.3">
      <c r="A66" s="661" t="s">
        <v>521</v>
      </c>
      <c r="B66" s="662" t="s">
        <v>522</v>
      </c>
      <c r="C66" s="663" t="s">
        <v>528</v>
      </c>
      <c r="D66" s="664" t="s">
        <v>993</v>
      </c>
      <c r="E66" s="663" t="s">
        <v>545</v>
      </c>
      <c r="F66" s="664" t="s">
        <v>998</v>
      </c>
      <c r="G66" s="663" t="s">
        <v>753</v>
      </c>
      <c r="H66" s="663" t="s">
        <v>758</v>
      </c>
      <c r="I66" s="663" t="s">
        <v>759</v>
      </c>
      <c r="J66" s="663" t="s">
        <v>760</v>
      </c>
      <c r="K66" s="663" t="s">
        <v>761</v>
      </c>
      <c r="L66" s="665">
        <v>58.739999999999995</v>
      </c>
      <c r="M66" s="665">
        <v>2</v>
      </c>
      <c r="N66" s="666">
        <v>117.47999999999999</v>
      </c>
    </row>
    <row r="67" spans="1:14" ht="14.4" customHeight="1" x14ac:dyDescent="0.3">
      <c r="A67" s="661" t="s">
        <v>521</v>
      </c>
      <c r="B67" s="662" t="s">
        <v>522</v>
      </c>
      <c r="C67" s="663" t="s">
        <v>528</v>
      </c>
      <c r="D67" s="664" t="s">
        <v>993</v>
      </c>
      <c r="E67" s="663" t="s">
        <v>545</v>
      </c>
      <c r="F67" s="664" t="s">
        <v>998</v>
      </c>
      <c r="G67" s="663" t="s">
        <v>753</v>
      </c>
      <c r="H67" s="663" t="s">
        <v>762</v>
      </c>
      <c r="I67" s="663" t="s">
        <v>762</v>
      </c>
      <c r="J67" s="663" t="s">
        <v>763</v>
      </c>
      <c r="K67" s="663" t="s">
        <v>764</v>
      </c>
      <c r="L67" s="665">
        <v>70.06</v>
      </c>
      <c r="M67" s="665">
        <v>1</v>
      </c>
      <c r="N67" s="666">
        <v>70.06</v>
      </c>
    </row>
    <row r="68" spans="1:14" ht="14.4" customHeight="1" x14ac:dyDescent="0.3">
      <c r="A68" s="661" t="s">
        <v>521</v>
      </c>
      <c r="B68" s="662" t="s">
        <v>522</v>
      </c>
      <c r="C68" s="663" t="s">
        <v>528</v>
      </c>
      <c r="D68" s="664" t="s">
        <v>993</v>
      </c>
      <c r="E68" s="663" t="s">
        <v>545</v>
      </c>
      <c r="F68" s="664" t="s">
        <v>998</v>
      </c>
      <c r="G68" s="663" t="s">
        <v>753</v>
      </c>
      <c r="H68" s="663" t="s">
        <v>765</v>
      </c>
      <c r="I68" s="663" t="s">
        <v>766</v>
      </c>
      <c r="J68" s="663" t="s">
        <v>767</v>
      </c>
      <c r="K68" s="663" t="s">
        <v>768</v>
      </c>
      <c r="L68" s="665">
        <v>61.529024800193255</v>
      </c>
      <c r="M68" s="665">
        <v>4</v>
      </c>
      <c r="N68" s="666">
        <v>246.11609920077302</v>
      </c>
    </row>
    <row r="69" spans="1:14" ht="14.4" customHeight="1" x14ac:dyDescent="0.3">
      <c r="A69" s="661" t="s">
        <v>521</v>
      </c>
      <c r="B69" s="662" t="s">
        <v>522</v>
      </c>
      <c r="C69" s="663" t="s">
        <v>528</v>
      </c>
      <c r="D69" s="664" t="s">
        <v>993</v>
      </c>
      <c r="E69" s="663" t="s">
        <v>545</v>
      </c>
      <c r="F69" s="664" t="s">
        <v>998</v>
      </c>
      <c r="G69" s="663" t="s">
        <v>753</v>
      </c>
      <c r="H69" s="663" t="s">
        <v>769</v>
      </c>
      <c r="I69" s="663" t="s">
        <v>769</v>
      </c>
      <c r="J69" s="663" t="s">
        <v>770</v>
      </c>
      <c r="K69" s="663" t="s">
        <v>771</v>
      </c>
      <c r="L69" s="665">
        <v>100.07000000000005</v>
      </c>
      <c r="M69" s="665">
        <v>1</v>
      </c>
      <c r="N69" s="666">
        <v>100.07000000000005</v>
      </c>
    </row>
    <row r="70" spans="1:14" ht="14.4" customHeight="1" x14ac:dyDescent="0.3">
      <c r="A70" s="661" t="s">
        <v>521</v>
      </c>
      <c r="B70" s="662" t="s">
        <v>522</v>
      </c>
      <c r="C70" s="663" t="s">
        <v>528</v>
      </c>
      <c r="D70" s="664" t="s">
        <v>993</v>
      </c>
      <c r="E70" s="663" t="s">
        <v>545</v>
      </c>
      <c r="F70" s="664" t="s">
        <v>998</v>
      </c>
      <c r="G70" s="663" t="s">
        <v>753</v>
      </c>
      <c r="H70" s="663" t="s">
        <v>772</v>
      </c>
      <c r="I70" s="663" t="s">
        <v>773</v>
      </c>
      <c r="J70" s="663" t="s">
        <v>774</v>
      </c>
      <c r="K70" s="663" t="s">
        <v>775</v>
      </c>
      <c r="L70" s="665">
        <v>102.89000000000003</v>
      </c>
      <c r="M70" s="665">
        <v>1</v>
      </c>
      <c r="N70" s="666">
        <v>102.89000000000003</v>
      </c>
    </row>
    <row r="71" spans="1:14" ht="14.4" customHeight="1" x14ac:dyDescent="0.3">
      <c r="A71" s="661" t="s">
        <v>521</v>
      </c>
      <c r="B71" s="662" t="s">
        <v>522</v>
      </c>
      <c r="C71" s="663" t="s">
        <v>528</v>
      </c>
      <c r="D71" s="664" t="s">
        <v>993</v>
      </c>
      <c r="E71" s="663" t="s">
        <v>545</v>
      </c>
      <c r="F71" s="664" t="s">
        <v>998</v>
      </c>
      <c r="G71" s="663" t="s">
        <v>753</v>
      </c>
      <c r="H71" s="663" t="s">
        <v>776</v>
      </c>
      <c r="I71" s="663" t="s">
        <v>777</v>
      </c>
      <c r="J71" s="663" t="s">
        <v>778</v>
      </c>
      <c r="K71" s="663" t="s">
        <v>779</v>
      </c>
      <c r="L71" s="665">
        <v>133.45999999999998</v>
      </c>
      <c r="M71" s="665">
        <v>1</v>
      </c>
      <c r="N71" s="666">
        <v>133.45999999999998</v>
      </c>
    </row>
    <row r="72" spans="1:14" ht="14.4" customHeight="1" x14ac:dyDescent="0.3">
      <c r="A72" s="661" t="s">
        <v>521</v>
      </c>
      <c r="B72" s="662" t="s">
        <v>522</v>
      </c>
      <c r="C72" s="663" t="s">
        <v>528</v>
      </c>
      <c r="D72" s="664" t="s">
        <v>993</v>
      </c>
      <c r="E72" s="663" t="s">
        <v>545</v>
      </c>
      <c r="F72" s="664" t="s">
        <v>998</v>
      </c>
      <c r="G72" s="663" t="s">
        <v>753</v>
      </c>
      <c r="H72" s="663" t="s">
        <v>780</v>
      </c>
      <c r="I72" s="663" t="s">
        <v>780</v>
      </c>
      <c r="J72" s="663" t="s">
        <v>781</v>
      </c>
      <c r="K72" s="663" t="s">
        <v>782</v>
      </c>
      <c r="L72" s="665">
        <v>49.603999999999999</v>
      </c>
      <c r="M72" s="665">
        <v>5</v>
      </c>
      <c r="N72" s="666">
        <v>248.01999999999998</v>
      </c>
    </row>
    <row r="73" spans="1:14" ht="14.4" customHeight="1" x14ac:dyDescent="0.3">
      <c r="A73" s="661" t="s">
        <v>521</v>
      </c>
      <c r="B73" s="662" t="s">
        <v>522</v>
      </c>
      <c r="C73" s="663" t="s">
        <v>528</v>
      </c>
      <c r="D73" s="664" t="s">
        <v>993</v>
      </c>
      <c r="E73" s="663" t="s">
        <v>545</v>
      </c>
      <c r="F73" s="664" t="s">
        <v>998</v>
      </c>
      <c r="G73" s="663" t="s">
        <v>753</v>
      </c>
      <c r="H73" s="663" t="s">
        <v>783</v>
      </c>
      <c r="I73" s="663" t="s">
        <v>783</v>
      </c>
      <c r="J73" s="663" t="s">
        <v>784</v>
      </c>
      <c r="K73" s="663" t="s">
        <v>785</v>
      </c>
      <c r="L73" s="665">
        <v>113.04999999999994</v>
      </c>
      <c r="M73" s="665">
        <v>1</v>
      </c>
      <c r="N73" s="666">
        <v>113.04999999999994</v>
      </c>
    </row>
    <row r="74" spans="1:14" ht="14.4" customHeight="1" x14ac:dyDescent="0.3">
      <c r="A74" s="661" t="s">
        <v>521</v>
      </c>
      <c r="B74" s="662" t="s">
        <v>522</v>
      </c>
      <c r="C74" s="663" t="s">
        <v>528</v>
      </c>
      <c r="D74" s="664" t="s">
        <v>993</v>
      </c>
      <c r="E74" s="663" t="s">
        <v>545</v>
      </c>
      <c r="F74" s="664" t="s">
        <v>998</v>
      </c>
      <c r="G74" s="663" t="s">
        <v>753</v>
      </c>
      <c r="H74" s="663" t="s">
        <v>786</v>
      </c>
      <c r="I74" s="663" t="s">
        <v>786</v>
      </c>
      <c r="J74" s="663" t="s">
        <v>787</v>
      </c>
      <c r="K74" s="663" t="s">
        <v>788</v>
      </c>
      <c r="L74" s="665">
        <v>63.110000000000007</v>
      </c>
      <c r="M74" s="665">
        <v>6</v>
      </c>
      <c r="N74" s="666">
        <v>378.66</v>
      </c>
    </row>
    <row r="75" spans="1:14" ht="14.4" customHeight="1" x14ac:dyDescent="0.3">
      <c r="A75" s="661" t="s">
        <v>521</v>
      </c>
      <c r="B75" s="662" t="s">
        <v>522</v>
      </c>
      <c r="C75" s="663" t="s">
        <v>528</v>
      </c>
      <c r="D75" s="664" t="s">
        <v>993</v>
      </c>
      <c r="E75" s="663" t="s">
        <v>789</v>
      </c>
      <c r="F75" s="664" t="s">
        <v>999</v>
      </c>
      <c r="G75" s="663" t="s">
        <v>753</v>
      </c>
      <c r="H75" s="663" t="s">
        <v>790</v>
      </c>
      <c r="I75" s="663" t="s">
        <v>791</v>
      </c>
      <c r="J75" s="663" t="s">
        <v>792</v>
      </c>
      <c r="K75" s="663" t="s">
        <v>793</v>
      </c>
      <c r="L75" s="665">
        <v>115.94</v>
      </c>
      <c r="M75" s="665">
        <v>2</v>
      </c>
      <c r="N75" s="666">
        <v>231.88</v>
      </c>
    </row>
    <row r="76" spans="1:14" ht="14.4" customHeight="1" x14ac:dyDescent="0.3">
      <c r="A76" s="661" t="s">
        <v>521</v>
      </c>
      <c r="B76" s="662" t="s">
        <v>522</v>
      </c>
      <c r="C76" s="663" t="s">
        <v>533</v>
      </c>
      <c r="D76" s="664" t="s">
        <v>994</v>
      </c>
      <c r="E76" s="663" t="s">
        <v>545</v>
      </c>
      <c r="F76" s="664" t="s">
        <v>998</v>
      </c>
      <c r="G76" s="663"/>
      <c r="H76" s="663" t="s">
        <v>794</v>
      </c>
      <c r="I76" s="663" t="s">
        <v>795</v>
      </c>
      <c r="J76" s="663" t="s">
        <v>796</v>
      </c>
      <c r="K76" s="663" t="s">
        <v>797</v>
      </c>
      <c r="L76" s="665">
        <v>150.03</v>
      </c>
      <c r="M76" s="665">
        <v>1</v>
      </c>
      <c r="N76" s="666">
        <v>150.03</v>
      </c>
    </row>
    <row r="77" spans="1:14" ht="14.4" customHeight="1" x14ac:dyDescent="0.3">
      <c r="A77" s="661" t="s">
        <v>521</v>
      </c>
      <c r="B77" s="662" t="s">
        <v>522</v>
      </c>
      <c r="C77" s="663" t="s">
        <v>533</v>
      </c>
      <c r="D77" s="664" t="s">
        <v>994</v>
      </c>
      <c r="E77" s="663" t="s">
        <v>545</v>
      </c>
      <c r="F77" s="664" t="s">
        <v>998</v>
      </c>
      <c r="G77" s="663"/>
      <c r="H77" s="663" t="s">
        <v>798</v>
      </c>
      <c r="I77" s="663" t="s">
        <v>799</v>
      </c>
      <c r="J77" s="663" t="s">
        <v>800</v>
      </c>
      <c r="K77" s="663" t="s">
        <v>801</v>
      </c>
      <c r="L77" s="665">
        <v>133.59510204081633</v>
      </c>
      <c r="M77" s="665">
        <v>1</v>
      </c>
      <c r="N77" s="666">
        <v>133.59510204081633</v>
      </c>
    </row>
    <row r="78" spans="1:14" ht="14.4" customHeight="1" x14ac:dyDescent="0.3">
      <c r="A78" s="661" t="s">
        <v>521</v>
      </c>
      <c r="B78" s="662" t="s">
        <v>522</v>
      </c>
      <c r="C78" s="663" t="s">
        <v>533</v>
      </c>
      <c r="D78" s="664" t="s">
        <v>994</v>
      </c>
      <c r="E78" s="663" t="s">
        <v>545</v>
      </c>
      <c r="F78" s="664" t="s">
        <v>998</v>
      </c>
      <c r="G78" s="663"/>
      <c r="H78" s="663" t="s">
        <v>802</v>
      </c>
      <c r="I78" s="663" t="s">
        <v>803</v>
      </c>
      <c r="J78" s="663" t="s">
        <v>800</v>
      </c>
      <c r="K78" s="663" t="s">
        <v>804</v>
      </c>
      <c r="L78" s="665">
        <v>134.57</v>
      </c>
      <c r="M78" s="665">
        <v>1</v>
      </c>
      <c r="N78" s="666">
        <v>134.57</v>
      </c>
    </row>
    <row r="79" spans="1:14" ht="14.4" customHeight="1" x14ac:dyDescent="0.3">
      <c r="A79" s="661" t="s">
        <v>521</v>
      </c>
      <c r="B79" s="662" t="s">
        <v>522</v>
      </c>
      <c r="C79" s="663" t="s">
        <v>533</v>
      </c>
      <c r="D79" s="664" t="s">
        <v>994</v>
      </c>
      <c r="E79" s="663" t="s">
        <v>545</v>
      </c>
      <c r="F79" s="664" t="s">
        <v>998</v>
      </c>
      <c r="G79" s="663" t="s">
        <v>563</v>
      </c>
      <c r="H79" s="663" t="s">
        <v>805</v>
      </c>
      <c r="I79" s="663" t="s">
        <v>805</v>
      </c>
      <c r="J79" s="663" t="s">
        <v>806</v>
      </c>
      <c r="K79" s="663" t="s">
        <v>807</v>
      </c>
      <c r="L79" s="665">
        <v>171.6</v>
      </c>
      <c r="M79" s="665">
        <v>16</v>
      </c>
      <c r="N79" s="666">
        <v>2745.6</v>
      </c>
    </row>
    <row r="80" spans="1:14" ht="14.4" customHeight="1" x14ac:dyDescent="0.3">
      <c r="A80" s="661" t="s">
        <v>521</v>
      </c>
      <c r="B80" s="662" t="s">
        <v>522</v>
      </c>
      <c r="C80" s="663" t="s">
        <v>533</v>
      </c>
      <c r="D80" s="664" t="s">
        <v>994</v>
      </c>
      <c r="E80" s="663" t="s">
        <v>545</v>
      </c>
      <c r="F80" s="664" t="s">
        <v>998</v>
      </c>
      <c r="G80" s="663" t="s">
        <v>563</v>
      </c>
      <c r="H80" s="663" t="s">
        <v>808</v>
      </c>
      <c r="I80" s="663" t="s">
        <v>808</v>
      </c>
      <c r="J80" s="663" t="s">
        <v>809</v>
      </c>
      <c r="K80" s="663" t="s">
        <v>810</v>
      </c>
      <c r="L80" s="665">
        <v>143</v>
      </c>
      <c r="M80" s="665">
        <v>0.1</v>
      </c>
      <c r="N80" s="666">
        <v>14.3</v>
      </c>
    </row>
    <row r="81" spans="1:14" ht="14.4" customHeight="1" x14ac:dyDescent="0.3">
      <c r="A81" s="661" t="s">
        <v>521</v>
      </c>
      <c r="B81" s="662" t="s">
        <v>522</v>
      </c>
      <c r="C81" s="663" t="s">
        <v>533</v>
      </c>
      <c r="D81" s="664" t="s">
        <v>994</v>
      </c>
      <c r="E81" s="663" t="s">
        <v>545</v>
      </c>
      <c r="F81" s="664" t="s">
        <v>998</v>
      </c>
      <c r="G81" s="663" t="s">
        <v>563</v>
      </c>
      <c r="H81" s="663" t="s">
        <v>811</v>
      </c>
      <c r="I81" s="663" t="s">
        <v>811</v>
      </c>
      <c r="J81" s="663" t="s">
        <v>809</v>
      </c>
      <c r="K81" s="663" t="s">
        <v>812</v>
      </c>
      <c r="L81" s="665">
        <v>126.5</v>
      </c>
      <c r="M81" s="665">
        <v>1</v>
      </c>
      <c r="N81" s="666">
        <v>126.5</v>
      </c>
    </row>
    <row r="82" spans="1:14" ht="14.4" customHeight="1" x14ac:dyDescent="0.3">
      <c r="A82" s="661" t="s">
        <v>521</v>
      </c>
      <c r="B82" s="662" t="s">
        <v>522</v>
      </c>
      <c r="C82" s="663" t="s">
        <v>533</v>
      </c>
      <c r="D82" s="664" t="s">
        <v>994</v>
      </c>
      <c r="E82" s="663" t="s">
        <v>545</v>
      </c>
      <c r="F82" s="664" t="s">
        <v>998</v>
      </c>
      <c r="G82" s="663" t="s">
        <v>563</v>
      </c>
      <c r="H82" s="663" t="s">
        <v>813</v>
      </c>
      <c r="I82" s="663" t="s">
        <v>813</v>
      </c>
      <c r="J82" s="663" t="s">
        <v>806</v>
      </c>
      <c r="K82" s="663" t="s">
        <v>814</v>
      </c>
      <c r="L82" s="665">
        <v>92.95</v>
      </c>
      <c r="M82" s="665">
        <v>15</v>
      </c>
      <c r="N82" s="666">
        <v>1394.25</v>
      </c>
    </row>
    <row r="83" spans="1:14" ht="14.4" customHeight="1" x14ac:dyDescent="0.3">
      <c r="A83" s="661" t="s">
        <v>521</v>
      </c>
      <c r="B83" s="662" t="s">
        <v>522</v>
      </c>
      <c r="C83" s="663" t="s">
        <v>533</v>
      </c>
      <c r="D83" s="664" t="s">
        <v>994</v>
      </c>
      <c r="E83" s="663" t="s">
        <v>545</v>
      </c>
      <c r="F83" s="664" t="s">
        <v>998</v>
      </c>
      <c r="G83" s="663" t="s">
        <v>563</v>
      </c>
      <c r="H83" s="663" t="s">
        <v>564</v>
      </c>
      <c r="I83" s="663" t="s">
        <v>565</v>
      </c>
      <c r="J83" s="663" t="s">
        <v>566</v>
      </c>
      <c r="K83" s="663" t="s">
        <v>567</v>
      </c>
      <c r="L83" s="665">
        <v>87.078571428571436</v>
      </c>
      <c r="M83" s="665">
        <v>7</v>
      </c>
      <c r="N83" s="666">
        <v>609.55000000000007</v>
      </c>
    </row>
    <row r="84" spans="1:14" ht="14.4" customHeight="1" x14ac:dyDescent="0.3">
      <c r="A84" s="661" t="s">
        <v>521</v>
      </c>
      <c r="B84" s="662" t="s">
        <v>522</v>
      </c>
      <c r="C84" s="663" t="s">
        <v>533</v>
      </c>
      <c r="D84" s="664" t="s">
        <v>994</v>
      </c>
      <c r="E84" s="663" t="s">
        <v>545</v>
      </c>
      <c r="F84" s="664" t="s">
        <v>998</v>
      </c>
      <c r="G84" s="663" t="s">
        <v>563</v>
      </c>
      <c r="H84" s="663" t="s">
        <v>815</v>
      </c>
      <c r="I84" s="663" t="s">
        <v>816</v>
      </c>
      <c r="J84" s="663" t="s">
        <v>817</v>
      </c>
      <c r="K84" s="663" t="s">
        <v>818</v>
      </c>
      <c r="L84" s="665">
        <v>99.006351584056432</v>
      </c>
      <c r="M84" s="665">
        <v>50</v>
      </c>
      <c r="N84" s="666">
        <v>4950.3175792028214</v>
      </c>
    </row>
    <row r="85" spans="1:14" ht="14.4" customHeight="1" x14ac:dyDescent="0.3">
      <c r="A85" s="661" t="s">
        <v>521</v>
      </c>
      <c r="B85" s="662" t="s">
        <v>522</v>
      </c>
      <c r="C85" s="663" t="s">
        <v>533</v>
      </c>
      <c r="D85" s="664" t="s">
        <v>994</v>
      </c>
      <c r="E85" s="663" t="s">
        <v>545</v>
      </c>
      <c r="F85" s="664" t="s">
        <v>998</v>
      </c>
      <c r="G85" s="663" t="s">
        <v>563</v>
      </c>
      <c r="H85" s="663" t="s">
        <v>819</v>
      </c>
      <c r="I85" s="663" t="s">
        <v>820</v>
      </c>
      <c r="J85" s="663" t="s">
        <v>821</v>
      </c>
      <c r="K85" s="663" t="s">
        <v>822</v>
      </c>
      <c r="L85" s="665">
        <v>27.749999999999993</v>
      </c>
      <c r="M85" s="665">
        <v>40</v>
      </c>
      <c r="N85" s="666">
        <v>1109.9999999999998</v>
      </c>
    </row>
    <row r="86" spans="1:14" ht="14.4" customHeight="1" x14ac:dyDescent="0.3">
      <c r="A86" s="661" t="s">
        <v>521</v>
      </c>
      <c r="B86" s="662" t="s">
        <v>522</v>
      </c>
      <c r="C86" s="663" t="s">
        <v>533</v>
      </c>
      <c r="D86" s="664" t="s">
        <v>994</v>
      </c>
      <c r="E86" s="663" t="s">
        <v>545</v>
      </c>
      <c r="F86" s="664" t="s">
        <v>998</v>
      </c>
      <c r="G86" s="663" t="s">
        <v>563</v>
      </c>
      <c r="H86" s="663" t="s">
        <v>572</v>
      </c>
      <c r="I86" s="663" t="s">
        <v>573</v>
      </c>
      <c r="J86" s="663" t="s">
        <v>574</v>
      </c>
      <c r="K86" s="663" t="s">
        <v>575</v>
      </c>
      <c r="L86" s="665">
        <v>93.62081938379859</v>
      </c>
      <c r="M86" s="665">
        <v>1</v>
      </c>
      <c r="N86" s="666">
        <v>93.62081938379859</v>
      </c>
    </row>
    <row r="87" spans="1:14" ht="14.4" customHeight="1" x14ac:dyDescent="0.3">
      <c r="A87" s="661" t="s">
        <v>521</v>
      </c>
      <c r="B87" s="662" t="s">
        <v>522</v>
      </c>
      <c r="C87" s="663" t="s">
        <v>533</v>
      </c>
      <c r="D87" s="664" t="s">
        <v>994</v>
      </c>
      <c r="E87" s="663" t="s">
        <v>545</v>
      </c>
      <c r="F87" s="664" t="s">
        <v>998</v>
      </c>
      <c r="G87" s="663" t="s">
        <v>563</v>
      </c>
      <c r="H87" s="663" t="s">
        <v>823</v>
      </c>
      <c r="I87" s="663" t="s">
        <v>824</v>
      </c>
      <c r="J87" s="663" t="s">
        <v>825</v>
      </c>
      <c r="K87" s="663" t="s">
        <v>826</v>
      </c>
      <c r="L87" s="665">
        <v>58.899999999999991</v>
      </c>
      <c r="M87" s="665">
        <v>2</v>
      </c>
      <c r="N87" s="666">
        <v>117.79999999999998</v>
      </c>
    </row>
    <row r="88" spans="1:14" ht="14.4" customHeight="1" x14ac:dyDescent="0.3">
      <c r="A88" s="661" t="s">
        <v>521</v>
      </c>
      <c r="B88" s="662" t="s">
        <v>522</v>
      </c>
      <c r="C88" s="663" t="s">
        <v>533</v>
      </c>
      <c r="D88" s="664" t="s">
        <v>994</v>
      </c>
      <c r="E88" s="663" t="s">
        <v>545</v>
      </c>
      <c r="F88" s="664" t="s">
        <v>998</v>
      </c>
      <c r="G88" s="663" t="s">
        <v>563</v>
      </c>
      <c r="H88" s="663" t="s">
        <v>827</v>
      </c>
      <c r="I88" s="663" t="s">
        <v>827</v>
      </c>
      <c r="J88" s="663" t="s">
        <v>828</v>
      </c>
      <c r="K88" s="663" t="s">
        <v>829</v>
      </c>
      <c r="L88" s="665">
        <v>36.530000000000008</v>
      </c>
      <c r="M88" s="665">
        <v>1</v>
      </c>
      <c r="N88" s="666">
        <v>36.530000000000008</v>
      </c>
    </row>
    <row r="89" spans="1:14" ht="14.4" customHeight="1" x14ac:dyDescent="0.3">
      <c r="A89" s="661" t="s">
        <v>521</v>
      </c>
      <c r="B89" s="662" t="s">
        <v>522</v>
      </c>
      <c r="C89" s="663" t="s">
        <v>533</v>
      </c>
      <c r="D89" s="664" t="s">
        <v>994</v>
      </c>
      <c r="E89" s="663" t="s">
        <v>545</v>
      </c>
      <c r="F89" s="664" t="s">
        <v>998</v>
      </c>
      <c r="G89" s="663" t="s">
        <v>563</v>
      </c>
      <c r="H89" s="663" t="s">
        <v>830</v>
      </c>
      <c r="I89" s="663" t="s">
        <v>831</v>
      </c>
      <c r="J89" s="663" t="s">
        <v>622</v>
      </c>
      <c r="K89" s="663" t="s">
        <v>832</v>
      </c>
      <c r="L89" s="665">
        <v>210.02000000000004</v>
      </c>
      <c r="M89" s="665">
        <v>1</v>
      </c>
      <c r="N89" s="666">
        <v>210.02000000000004</v>
      </c>
    </row>
    <row r="90" spans="1:14" ht="14.4" customHeight="1" x14ac:dyDescent="0.3">
      <c r="A90" s="661" t="s">
        <v>521</v>
      </c>
      <c r="B90" s="662" t="s">
        <v>522</v>
      </c>
      <c r="C90" s="663" t="s">
        <v>533</v>
      </c>
      <c r="D90" s="664" t="s">
        <v>994</v>
      </c>
      <c r="E90" s="663" t="s">
        <v>545</v>
      </c>
      <c r="F90" s="664" t="s">
        <v>998</v>
      </c>
      <c r="G90" s="663" t="s">
        <v>563</v>
      </c>
      <c r="H90" s="663" t="s">
        <v>833</v>
      </c>
      <c r="I90" s="663" t="s">
        <v>834</v>
      </c>
      <c r="J90" s="663" t="s">
        <v>835</v>
      </c>
      <c r="K90" s="663" t="s">
        <v>836</v>
      </c>
      <c r="L90" s="665">
        <v>375.8</v>
      </c>
      <c r="M90" s="665">
        <v>3</v>
      </c>
      <c r="N90" s="666">
        <v>1127.4000000000001</v>
      </c>
    </row>
    <row r="91" spans="1:14" ht="14.4" customHeight="1" x14ac:dyDescent="0.3">
      <c r="A91" s="661" t="s">
        <v>521</v>
      </c>
      <c r="B91" s="662" t="s">
        <v>522</v>
      </c>
      <c r="C91" s="663" t="s">
        <v>533</v>
      </c>
      <c r="D91" s="664" t="s">
        <v>994</v>
      </c>
      <c r="E91" s="663" t="s">
        <v>545</v>
      </c>
      <c r="F91" s="664" t="s">
        <v>998</v>
      </c>
      <c r="G91" s="663" t="s">
        <v>563</v>
      </c>
      <c r="H91" s="663" t="s">
        <v>837</v>
      </c>
      <c r="I91" s="663" t="s">
        <v>838</v>
      </c>
      <c r="J91" s="663" t="s">
        <v>839</v>
      </c>
      <c r="K91" s="663" t="s">
        <v>840</v>
      </c>
      <c r="L91" s="665">
        <v>112.96</v>
      </c>
      <c r="M91" s="665">
        <v>2</v>
      </c>
      <c r="N91" s="666">
        <v>225.92</v>
      </c>
    </row>
    <row r="92" spans="1:14" ht="14.4" customHeight="1" x14ac:dyDescent="0.3">
      <c r="A92" s="661" t="s">
        <v>521</v>
      </c>
      <c r="B92" s="662" t="s">
        <v>522</v>
      </c>
      <c r="C92" s="663" t="s">
        <v>533</v>
      </c>
      <c r="D92" s="664" t="s">
        <v>994</v>
      </c>
      <c r="E92" s="663" t="s">
        <v>545</v>
      </c>
      <c r="F92" s="664" t="s">
        <v>998</v>
      </c>
      <c r="G92" s="663" t="s">
        <v>563</v>
      </c>
      <c r="H92" s="663" t="s">
        <v>640</v>
      </c>
      <c r="I92" s="663" t="s">
        <v>641</v>
      </c>
      <c r="J92" s="663" t="s">
        <v>642</v>
      </c>
      <c r="K92" s="663" t="s">
        <v>643</v>
      </c>
      <c r="L92" s="665">
        <v>90.829416426792946</v>
      </c>
      <c r="M92" s="665">
        <v>4</v>
      </c>
      <c r="N92" s="666">
        <v>363.31766570717178</v>
      </c>
    </row>
    <row r="93" spans="1:14" ht="14.4" customHeight="1" x14ac:dyDescent="0.3">
      <c r="A93" s="661" t="s">
        <v>521</v>
      </c>
      <c r="B93" s="662" t="s">
        <v>522</v>
      </c>
      <c r="C93" s="663" t="s">
        <v>533</v>
      </c>
      <c r="D93" s="664" t="s">
        <v>994</v>
      </c>
      <c r="E93" s="663" t="s">
        <v>545</v>
      </c>
      <c r="F93" s="664" t="s">
        <v>998</v>
      </c>
      <c r="G93" s="663" t="s">
        <v>563</v>
      </c>
      <c r="H93" s="663" t="s">
        <v>841</v>
      </c>
      <c r="I93" s="663" t="s">
        <v>842</v>
      </c>
      <c r="J93" s="663" t="s">
        <v>642</v>
      </c>
      <c r="K93" s="663" t="s">
        <v>843</v>
      </c>
      <c r="L93" s="665">
        <v>45.19</v>
      </c>
      <c r="M93" s="665">
        <v>2</v>
      </c>
      <c r="N93" s="666">
        <v>90.38</v>
      </c>
    </row>
    <row r="94" spans="1:14" ht="14.4" customHeight="1" x14ac:dyDescent="0.3">
      <c r="A94" s="661" t="s">
        <v>521</v>
      </c>
      <c r="B94" s="662" t="s">
        <v>522</v>
      </c>
      <c r="C94" s="663" t="s">
        <v>533</v>
      </c>
      <c r="D94" s="664" t="s">
        <v>994</v>
      </c>
      <c r="E94" s="663" t="s">
        <v>545</v>
      </c>
      <c r="F94" s="664" t="s">
        <v>998</v>
      </c>
      <c r="G94" s="663" t="s">
        <v>563</v>
      </c>
      <c r="H94" s="663" t="s">
        <v>844</v>
      </c>
      <c r="I94" s="663" t="s">
        <v>845</v>
      </c>
      <c r="J94" s="663" t="s">
        <v>846</v>
      </c>
      <c r="K94" s="663" t="s">
        <v>847</v>
      </c>
      <c r="L94" s="665">
        <v>66.14</v>
      </c>
      <c r="M94" s="665">
        <v>1</v>
      </c>
      <c r="N94" s="666">
        <v>66.14</v>
      </c>
    </row>
    <row r="95" spans="1:14" ht="14.4" customHeight="1" x14ac:dyDescent="0.3">
      <c r="A95" s="661" t="s">
        <v>521</v>
      </c>
      <c r="B95" s="662" t="s">
        <v>522</v>
      </c>
      <c r="C95" s="663" t="s">
        <v>533</v>
      </c>
      <c r="D95" s="664" t="s">
        <v>994</v>
      </c>
      <c r="E95" s="663" t="s">
        <v>545</v>
      </c>
      <c r="F95" s="664" t="s">
        <v>998</v>
      </c>
      <c r="G95" s="663" t="s">
        <v>563</v>
      </c>
      <c r="H95" s="663" t="s">
        <v>848</v>
      </c>
      <c r="I95" s="663" t="s">
        <v>849</v>
      </c>
      <c r="J95" s="663" t="s">
        <v>850</v>
      </c>
      <c r="K95" s="663" t="s">
        <v>567</v>
      </c>
      <c r="L95" s="665">
        <v>124.55999999999996</v>
      </c>
      <c r="M95" s="665">
        <v>2</v>
      </c>
      <c r="N95" s="666">
        <v>249.11999999999992</v>
      </c>
    </row>
    <row r="96" spans="1:14" ht="14.4" customHeight="1" x14ac:dyDescent="0.3">
      <c r="A96" s="661" t="s">
        <v>521</v>
      </c>
      <c r="B96" s="662" t="s">
        <v>522</v>
      </c>
      <c r="C96" s="663" t="s">
        <v>533</v>
      </c>
      <c r="D96" s="664" t="s">
        <v>994</v>
      </c>
      <c r="E96" s="663" t="s">
        <v>545</v>
      </c>
      <c r="F96" s="664" t="s">
        <v>998</v>
      </c>
      <c r="G96" s="663" t="s">
        <v>563</v>
      </c>
      <c r="H96" s="663" t="s">
        <v>851</v>
      </c>
      <c r="I96" s="663" t="s">
        <v>852</v>
      </c>
      <c r="J96" s="663" t="s">
        <v>853</v>
      </c>
      <c r="K96" s="663" t="s">
        <v>854</v>
      </c>
      <c r="L96" s="665">
        <v>112.5898119307309</v>
      </c>
      <c r="M96" s="665">
        <v>1</v>
      </c>
      <c r="N96" s="666">
        <v>112.5898119307309</v>
      </c>
    </row>
    <row r="97" spans="1:14" ht="14.4" customHeight="1" x14ac:dyDescent="0.3">
      <c r="A97" s="661" t="s">
        <v>521</v>
      </c>
      <c r="B97" s="662" t="s">
        <v>522</v>
      </c>
      <c r="C97" s="663" t="s">
        <v>533</v>
      </c>
      <c r="D97" s="664" t="s">
        <v>994</v>
      </c>
      <c r="E97" s="663" t="s">
        <v>545</v>
      </c>
      <c r="F97" s="664" t="s">
        <v>998</v>
      </c>
      <c r="G97" s="663" t="s">
        <v>563</v>
      </c>
      <c r="H97" s="663" t="s">
        <v>855</v>
      </c>
      <c r="I97" s="663" t="s">
        <v>856</v>
      </c>
      <c r="J97" s="663" t="s">
        <v>857</v>
      </c>
      <c r="K97" s="663" t="s">
        <v>858</v>
      </c>
      <c r="L97" s="665">
        <v>358.67999999999995</v>
      </c>
      <c r="M97" s="665">
        <v>1</v>
      </c>
      <c r="N97" s="666">
        <v>358.67999999999995</v>
      </c>
    </row>
    <row r="98" spans="1:14" ht="14.4" customHeight="1" x14ac:dyDescent="0.3">
      <c r="A98" s="661" t="s">
        <v>521</v>
      </c>
      <c r="B98" s="662" t="s">
        <v>522</v>
      </c>
      <c r="C98" s="663" t="s">
        <v>533</v>
      </c>
      <c r="D98" s="664" t="s">
        <v>994</v>
      </c>
      <c r="E98" s="663" t="s">
        <v>545</v>
      </c>
      <c r="F98" s="664" t="s">
        <v>998</v>
      </c>
      <c r="G98" s="663" t="s">
        <v>563</v>
      </c>
      <c r="H98" s="663" t="s">
        <v>859</v>
      </c>
      <c r="I98" s="663" t="s">
        <v>860</v>
      </c>
      <c r="J98" s="663" t="s">
        <v>861</v>
      </c>
      <c r="K98" s="663" t="s">
        <v>862</v>
      </c>
      <c r="L98" s="665">
        <v>46.709999999999987</v>
      </c>
      <c r="M98" s="665">
        <v>1</v>
      </c>
      <c r="N98" s="666">
        <v>46.709999999999987</v>
      </c>
    </row>
    <row r="99" spans="1:14" ht="14.4" customHeight="1" x14ac:dyDescent="0.3">
      <c r="A99" s="661" t="s">
        <v>521</v>
      </c>
      <c r="B99" s="662" t="s">
        <v>522</v>
      </c>
      <c r="C99" s="663" t="s">
        <v>533</v>
      </c>
      <c r="D99" s="664" t="s">
        <v>994</v>
      </c>
      <c r="E99" s="663" t="s">
        <v>545</v>
      </c>
      <c r="F99" s="664" t="s">
        <v>998</v>
      </c>
      <c r="G99" s="663" t="s">
        <v>563</v>
      </c>
      <c r="H99" s="663" t="s">
        <v>661</v>
      </c>
      <c r="I99" s="663" t="s">
        <v>662</v>
      </c>
      <c r="J99" s="663" t="s">
        <v>663</v>
      </c>
      <c r="K99" s="663" t="s">
        <v>664</v>
      </c>
      <c r="L99" s="665">
        <v>33.11999999999999</v>
      </c>
      <c r="M99" s="665">
        <v>4</v>
      </c>
      <c r="N99" s="666">
        <v>132.47999999999996</v>
      </c>
    </row>
    <row r="100" spans="1:14" ht="14.4" customHeight="1" x14ac:dyDescent="0.3">
      <c r="A100" s="661" t="s">
        <v>521</v>
      </c>
      <c r="B100" s="662" t="s">
        <v>522</v>
      </c>
      <c r="C100" s="663" t="s">
        <v>533</v>
      </c>
      <c r="D100" s="664" t="s">
        <v>994</v>
      </c>
      <c r="E100" s="663" t="s">
        <v>545</v>
      </c>
      <c r="F100" s="664" t="s">
        <v>998</v>
      </c>
      <c r="G100" s="663" t="s">
        <v>563</v>
      </c>
      <c r="H100" s="663" t="s">
        <v>863</v>
      </c>
      <c r="I100" s="663" t="s">
        <v>864</v>
      </c>
      <c r="J100" s="663" t="s">
        <v>825</v>
      </c>
      <c r="K100" s="663" t="s">
        <v>865</v>
      </c>
      <c r="L100" s="665">
        <v>154.02999999999997</v>
      </c>
      <c r="M100" s="665">
        <v>2</v>
      </c>
      <c r="N100" s="666">
        <v>308.05999999999995</v>
      </c>
    </row>
    <row r="101" spans="1:14" ht="14.4" customHeight="1" x14ac:dyDescent="0.3">
      <c r="A101" s="661" t="s">
        <v>521</v>
      </c>
      <c r="B101" s="662" t="s">
        <v>522</v>
      </c>
      <c r="C101" s="663" t="s">
        <v>533</v>
      </c>
      <c r="D101" s="664" t="s">
        <v>994</v>
      </c>
      <c r="E101" s="663" t="s">
        <v>545</v>
      </c>
      <c r="F101" s="664" t="s">
        <v>998</v>
      </c>
      <c r="G101" s="663" t="s">
        <v>563</v>
      </c>
      <c r="H101" s="663" t="s">
        <v>866</v>
      </c>
      <c r="I101" s="663" t="s">
        <v>866</v>
      </c>
      <c r="J101" s="663" t="s">
        <v>867</v>
      </c>
      <c r="K101" s="663" t="s">
        <v>810</v>
      </c>
      <c r="L101" s="665">
        <v>288.52999999999997</v>
      </c>
      <c r="M101" s="665">
        <v>1</v>
      </c>
      <c r="N101" s="666">
        <v>288.52999999999997</v>
      </c>
    </row>
    <row r="102" spans="1:14" ht="14.4" customHeight="1" x14ac:dyDescent="0.3">
      <c r="A102" s="661" t="s">
        <v>521</v>
      </c>
      <c r="B102" s="662" t="s">
        <v>522</v>
      </c>
      <c r="C102" s="663" t="s">
        <v>533</v>
      </c>
      <c r="D102" s="664" t="s">
        <v>994</v>
      </c>
      <c r="E102" s="663" t="s">
        <v>545</v>
      </c>
      <c r="F102" s="664" t="s">
        <v>998</v>
      </c>
      <c r="G102" s="663" t="s">
        <v>563</v>
      </c>
      <c r="H102" s="663" t="s">
        <v>868</v>
      </c>
      <c r="I102" s="663" t="s">
        <v>633</v>
      </c>
      <c r="J102" s="663" t="s">
        <v>869</v>
      </c>
      <c r="K102" s="663"/>
      <c r="L102" s="665">
        <v>49.35</v>
      </c>
      <c r="M102" s="665">
        <v>1</v>
      </c>
      <c r="N102" s="666">
        <v>49.35</v>
      </c>
    </row>
    <row r="103" spans="1:14" ht="14.4" customHeight="1" x14ac:dyDescent="0.3">
      <c r="A103" s="661" t="s">
        <v>521</v>
      </c>
      <c r="B103" s="662" t="s">
        <v>522</v>
      </c>
      <c r="C103" s="663" t="s">
        <v>533</v>
      </c>
      <c r="D103" s="664" t="s">
        <v>994</v>
      </c>
      <c r="E103" s="663" t="s">
        <v>545</v>
      </c>
      <c r="F103" s="664" t="s">
        <v>998</v>
      </c>
      <c r="G103" s="663" t="s">
        <v>563</v>
      </c>
      <c r="H103" s="663" t="s">
        <v>870</v>
      </c>
      <c r="I103" s="663" t="s">
        <v>871</v>
      </c>
      <c r="J103" s="663" t="s">
        <v>872</v>
      </c>
      <c r="K103" s="663" t="s">
        <v>873</v>
      </c>
      <c r="L103" s="665">
        <v>36.93</v>
      </c>
      <c r="M103" s="665">
        <v>2</v>
      </c>
      <c r="N103" s="666">
        <v>73.86</v>
      </c>
    </row>
    <row r="104" spans="1:14" ht="14.4" customHeight="1" x14ac:dyDescent="0.3">
      <c r="A104" s="661" t="s">
        <v>521</v>
      </c>
      <c r="B104" s="662" t="s">
        <v>522</v>
      </c>
      <c r="C104" s="663" t="s">
        <v>533</v>
      </c>
      <c r="D104" s="664" t="s">
        <v>994</v>
      </c>
      <c r="E104" s="663" t="s">
        <v>545</v>
      </c>
      <c r="F104" s="664" t="s">
        <v>998</v>
      </c>
      <c r="G104" s="663" t="s">
        <v>563</v>
      </c>
      <c r="H104" s="663" t="s">
        <v>874</v>
      </c>
      <c r="I104" s="663" t="s">
        <v>875</v>
      </c>
      <c r="J104" s="663" t="s">
        <v>876</v>
      </c>
      <c r="K104" s="663"/>
      <c r="L104" s="665">
        <v>1849.999870800463</v>
      </c>
      <c r="M104" s="665">
        <v>3</v>
      </c>
      <c r="N104" s="666">
        <v>5549.9996124013887</v>
      </c>
    </row>
    <row r="105" spans="1:14" ht="14.4" customHeight="1" x14ac:dyDescent="0.3">
      <c r="A105" s="661" t="s">
        <v>521</v>
      </c>
      <c r="B105" s="662" t="s">
        <v>522</v>
      </c>
      <c r="C105" s="663" t="s">
        <v>533</v>
      </c>
      <c r="D105" s="664" t="s">
        <v>994</v>
      </c>
      <c r="E105" s="663" t="s">
        <v>545</v>
      </c>
      <c r="F105" s="664" t="s">
        <v>998</v>
      </c>
      <c r="G105" s="663" t="s">
        <v>563</v>
      </c>
      <c r="H105" s="663" t="s">
        <v>877</v>
      </c>
      <c r="I105" s="663" t="s">
        <v>633</v>
      </c>
      <c r="J105" s="663" t="s">
        <v>878</v>
      </c>
      <c r="K105" s="663"/>
      <c r="L105" s="665">
        <v>68.497963243668622</v>
      </c>
      <c r="M105" s="665">
        <v>2</v>
      </c>
      <c r="N105" s="666">
        <v>136.99592648733724</v>
      </c>
    </row>
    <row r="106" spans="1:14" ht="14.4" customHeight="1" x14ac:dyDescent="0.3">
      <c r="A106" s="661" t="s">
        <v>521</v>
      </c>
      <c r="B106" s="662" t="s">
        <v>522</v>
      </c>
      <c r="C106" s="663" t="s">
        <v>533</v>
      </c>
      <c r="D106" s="664" t="s">
        <v>994</v>
      </c>
      <c r="E106" s="663" t="s">
        <v>545</v>
      </c>
      <c r="F106" s="664" t="s">
        <v>998</v>
      </c>
      <c r="G106" s="663" t="s">
        <v>563</v>
      </c>
      <c r="H106" s="663" t="s">
        <v>879</v>
      </c>
      <c r="I106" s="663" t="s">
        <v>880</v>
      </c>
      <c r="J106" s="663" t="s">
        <v>881</v>
      </c>
      <c r="K106" s="663" t="s">
        <v>882</v>
      </c>
      <c r="L106" s="665">
        <v>50.910187564358232</v>
      </c>
      <c r="M106" s="665">
        <v>3</v>
      </c>
      <c r="N106" s="666">
        <v>152.73056269307469</v>
      </c>
    </row>
    <row r="107" spans="1:14" ht="14.4" customHeight="1" x14ac:dyDescent="0.3">
      <c r="A107" s="661" t="s">
        <v>521</v>
      </c>
      <c r="B107" s="662" t="s">
        <v>522</v>
      </c>
      <c r="C107" s="663" t="s">
        <v>533</v>
      </c>
      <c r="D107" s="664" t="s">
        <v>994</v>
      </c>
      <c r="E107" s="663" t="s">
        <v>545</v>
      </c>
      <c r="F107" s="664" t="s">
        <v>998</v>
      </c>
      <c r="G107" s="663" t="s">
        <v>563</v>
      </c>
      <c r="H107" s="663" t="s">
        <v>883</v>
      </c>
      <c r="I107" s="663" t="s">
        <v>875</v>
      </c>
      <c r="J107" s="663" t="s">
        <v>884</v>
      </c>
      <c r="K107" s="663" t="s">
        <v>885</v>
      </c>
      <c r="L107" s="665">
        <v>303.63823667658215</v>
      </c>
      <c r="M107" s="665">
        <v>3</v>
      </c>
      <c r="N107" s="666">
        <v>910.9147100297464</v>
      </c>
    </row>
    <row r="108" spans="1:14" ht="14.4" customHeight="1" x14ac:dyDescent="0.3">
      <c r="A108" s="661" t="s">
        <v>521</v>
      </c>
      <c r="B108" s="662" t="s">
        <v>522</v>
      </c>
      <c r="C108" s="663" t="s">
        <v>533</v>
      </c>
      <c r="D108" s="664" t="s">
        <v>994</v>
      </c>
      <c r="E108" s="663" t="s">
        <v>545</v>
      </c>
      <c r="F108" s="664" t="s">
        <v>998</v>
      </c>
      <c r="G108" s="663" t="s">
        <v>563</v>
      </c>
      <c r="H108" s="663" t="s">
        <v>886</v>
      </c>
      <c r="I108" s="663" t="s">
        <v>633</v>
      </c>
      <c r="J108" s="663" t="s">
        <v>887</v>
      </c>
      <c r="K108" s="663"/>
      <c r="L108" s="665">
        <v>74.895655358086842</v>
      </c>
      <c r="M108" s="665">
        <v>6</v>
      </c>
      <c r="N108" s="666">
        <v>449.37393214852108</v>
      </c>
    </row>
    <row r="109" spans="1:14" ht="14.4" customHeight="1" x14ac:dyDescent="0.3">
      <c r="A109" s="661" t="s">
        <v>521</v>
      </c>
      <c r="B109" s="662" t="s">
        <v>522</v>
      </c>
      <c r="C109" s="663" t="s">
        <v>533</v>
      </c>
      <c r="D109" s="664" t="s">
        <v>994</v>
      </c>
      <c r="E109" s="663" t="s">
        <v>545</v>
      </c>
      <c r="F109" s="664" t="s">
        <v>998</v>
      </c>
      <c r="G109" s="663" t="s">
        <v>563</v>
      </c>
      <c r="H109" s="663" t="s">
        <v>888</v>
      </c>
      <c r="I109" s="663" t="s">
        <v>889</v>
      </c>
      <c r="J109" s="663" t="s">
        <v>890</v>
      </c>
      <c r="K109" s="663" t="s">
        <v>891</v>
      </c>
      <c r="L109" s="665">
        <v>42.623306314645497</v>
      </c>
      <c r="M109" s="665">
        <v>6</v>
      </c>
      <c r="N109" s="666">
        <v>255.73983788787297</v>
      </c>
    </row>
    <row r="110" spans="1:14" ht="14.4" customHeight="1" x14ac:dyDescent="0.3">
      <c r="A110" s="661" t="s">
        <v>521</v>
      </c>
      <c r="B110" s="662" t="s">
        <v>522</v>
      </c>
      <c r="C110" s="663" t="s">
        <v>533</v>
      </c>
      <c r="D110" s="664" t="s">
        <v>994</v>
      </c>
      <c r="E110" s="663" t="s">
        <v>545</v>
      </c>
      <c r="F110" s="664" t="s">
        <v>998</v>
      </c>
      <c r="G110" s="663" t="s">
        <v>563</v>
      </c>
      <c r="H110" s="663" t="s">
        <v>892</v>
      </c>
      <c r="I110" s="663" t="s">
        <v>875</v>
      </c>
      <c r="J110" s="663" t="s">
        <v>893</v>
      </c>
      <c r="K110" s="663" t="s">
        <v>894</v>
      </c>
      <c r="L110" s="665">
        <v>182.96789189277692</v>
      </c>
      <c r="M110" s="665">
        <v>3</v>
      </c>
      <c r="N110" s="666">
        <v>548.90367567833073</v>
      </c>
    </row>
    <row r="111" spans="1:14" ht="14.4" customHeight="1" x14ac:dyDescent="0.3">
      <c r="A111" s="661" t="s">
        <v>521</v>
      </c>
      <c r="B111" s="662" t="s">
        <v>522</v>
      </c>
      <c r="C111" s="663" t="s">
        <v>533</v>
      </c>
      <c r="D111" s="664" t="s">
        <v>994</v>
      </c>
      <c r="E111" s="663" t="s">
        <v>545</v>
      </c>
      <c r="F111" s="664" t="s">
        <v>998</v>
      </c>
      <c r="G111" s="663" t="s">
        <v>563</v>
      </c>
      <c r="H111" s="663" t="s">
        <v>717</v>
      </c>
      <c r="I111" s="663" t="s">
        <v>717</v>
      </c>
      <c r="J111" s="663" t="s">
        <v>718</v>
      </c>
      <c r="K111" s="663" t="s">
        <v>719</v>
      </c>
      <c r="L111" s="665">
        <v>95.24</v>
      </c>
      <c r="M111" s="665">
        <v>1</v>
      </c>
      <c r="N111" s="666">
        <v>95.24</v>
      </c>
    </row>
    <row r="112" spans="1:14" ht="14.4" customHeight="1" x14ac:dyDescent="0.3">
      <c r="A112" s="661" t="s">
        <v>521</v>
      </c>
      <c r="B112" s="662" t="s">
        <v>522</v>
      </c>
      <c r="C112" s="663" t="s">
        <v>533</v>
      </c>
      <c r="D112" s="664" t="s">
        <v>994</v>
      </c>
      <c r="E112" s="663" t="s">
        <v>545</v>
      </c>
      <c r="F112" s="664" t="s">
        <v>998</v>
      </c>
      <c r="G112" s="663" t="s">
        <v>563</v>
      </c>
      <c r="H112" s="663" t="s">
        <v>895</v>
      </c>
      <c r="I112" s="663" t="s">
        <v>633</v>
      </c>
      <c r="J112" s="663" t="s">
        <v>896</v>
      </c>
      <c r="K112" s="663"/>
      <c r="L112" s="665">
        <v>5769.26</v>
      </c>
      <c r="M112" s="665">
        <v>1</v>
      </c>
      <c r="N112" s="666">
        <v>5769.26</v>
      </c>
    </row>
    <row r="113" spans="1:14" ht="14.4" customHeight="1" x14ac:dyDescent="0.3">
      <c r="A113" s="661" t="s">
        <v>521</v>
      </c>
      <c r="B113" s="662" t="s">
        <v>522</v>
      </c>
      <c r="C113" s="663" t="s">
        <v>533</v>
      </c>
      <c r="D113" s="664" t="s">
        <v>994</v>
      </c>
      <c r="E113" s="663" t="s">
        <v>545</v>
      </c>
      <c r="F113" s="664" t="s">
        <v>998</v>
      </c>
      <c r="G113" s="663" t="s">
        <v>753</v>
      </c>
      <c r="H113" s="663" t="s">
        <v>897</v>
      </c>
      <c r="I113" s="663" t="s">
        <v>898</v>
      </c>
      <c r="J113" s="663" t="s">
        <v>899</v>
      </c>
      <c r="K113" s="663" t="s">
        <v>900</v>
      </c>
      <c r="L113" s="665">
        <v>50.17</v>
      </c>
      <c r="M113" s="665">
        <v>1</v>
      </c>
      <c r="N113" s="666">
        <v>50.17</v>
      </c>
    </row>
    <row r="114" spans="1:14" ht="14.4" customHeight="1" x14ac:dyDescent="0.3">
      <c r="A114" s="661" t="s">
        <v>521</v>
      </c>
      <c r="B114" s="662" t="s">
        <v>522</v>
      </c>
      <c r="C114" s="663" t="s">
        <v>533</v>
      </c>
      <c r="D114" s="664" t="s">
        <v>994</v>
      </c>
      <c r="E114" s="663" t="s">
        <v>901</v>
      </c>
      <c r="F114" s="664" t="s">
        <v>1000</v>
      </c>
      <c r="G114" s="663" t="s">
        <v>563</v>
      </c>
      <c r="H114" s="663" t="s">
        <v>902</v>
      </c>
      <c r="I114" s="663" t="s">
        <v>902</v>
      </c>
      <c r="J114" s="663" t="s">
        <v>903</v>
      </c>
      <c r="K114" s="663" t="s">
        <v>904</v>
      </c>
      <c r="L114" s="665">
        <v>1914</v>
      </c>
      <c r="M114" s="665">
        <v>170</v>
      </c>
      <c r="N114" s="666">
        <v>325380</v>
      </c>
    </row>
    <row r="115" spans="1:14" ht="14.4" customHeight="1" x14ac:dyDescent="0.3">
      <c r="A115" s="661" t="s">
        <v>521</v>
      </c>
      <c r="B115" s="662" t="s">
        <v>522</v>
      </c>
      <c r="C115" s="663" t="s">
        <v>536</v>
      </c>
      <c r="D115" s="664" t="s">
        <v>995</v>
      </c>
      <c r="E115" s="663" t="s">
        <v>545</v>
      </c>
      <c r="F115" s="664" t="s">
        <v>998</v>
      </c>
      <c r="G115" s="663" t="s">
        <v>563</v>
      </c>
      <c r="H115" s="663" t="s">
        <v>905</v>
      </c>
      <c r="I115" s="663" t="s">
        <v>906</v>
      </c>
      <c r="J115" s="663" t="s">
        <v>907</v>
      </c>
      <c r="K115" s="663" t="s">
        <v>908</v>
      </c>
      <c r="L115" s="665">
        <v>48.68</v>
      </c>
      <c r="M115" s="665">
        <v>1</v>
      </c>
      <c r="N115" s="666">
        <v>48.68</v>
      </c>
    </row>
    <row r="116" spans="1:14" ht="14.4" customHeight="1" x14ac:dyDescent="0.3">
      <c r="A116" s="661" t="s">
        <v>521</v>
      </c>
      <c r="B116" s="662" t="s">
        <v>522</v>
      </c>
      <c r="C116" s="663" t="s">
        <v>536</v>
      </c>
      <c r="D116" s="664" t="s">
        <v>995</v>
      </c>
      <c r="E116" s="663" t="s">
        <v>545</v>
      </c>
      <c r="F116" s="664" t="s">
        <v>998</v>
      </c>
      <c r="G116" s="663" t="s">
        <v>563</v>
      </c>
      <c r="H116" s="663" t="s">
        <v>685</v>
      </c>
      <c r="I116" s="663" t="s">
        <v>686</v>
      </c>
      <c r="J116" s="663" t="s">
        <v>687</v>
      </c>
      <c r="K116" s="663" t="s">
        <v>688</v>
      </c>
      <c r="L116" s="665">
        <v>48.4</v>
      </c>
      <c r="M116" s="665">
        <v>1</v>
      </c>
      <c r="N116" s="666">
        <v>48.4</v>
      </c>
    </row>
    <row r="117" spans="1:14" ht="14.4" customHeight="1" x14ac:dyDescent="0.3">
      <c r="A117" s="661" t="s">
        <v>521</v>
      </c>
      <c r="B117" s="662" t="s">
        <v>522</v>
      </c>
      <c r="C117" s="663" t="s">
        <v>536</v>
      </c>
      <c r="D117" s="664" t="s">
        <v>995</v>
      </c>
      <c r="E117" s="663" t="s">
        <v>545</v>
      </c>
      <c r="F117" s="664" t="s">
        <v>998</v>
      </c>
      <c r="G117" s="663" t="s">
        <v>563</v>
      </c>
      <c r="H117" s="663" t="s">
        <v>909</v>
      </c>
      <c r="I117" s="663" t="s">
        <v>910</v>
      </c>
      <c r="J117" s="663" t="s">
        <v>911</v>
      </c>
      <c r="K117" s="663" t="s">
        <v>873</v>
      </c>
      <c r="L117" s="665">
        <v>20.98</v>
      </c>
      <c r="M117" s="665">
        <v>1</v>
      </c>
      <c r="N117" s="666">
        <v>20.98</v>
      </c>
    </row>
    <row r="118" spans="1:14" ht="14.4" customHeight="1" x14ac:dyDescent="0.3">
      <c r="A118" s="661" t="s">
        <v>521</v>
      </c>
      <c r="B118" s="662" t="s">
        <v>522</v>
      </c>
      <c r="C118" s="663" t="s">
        <v>536</v>
      </c>
      <c r="D118" s="664" t="s">
        <v>995</v>
      </c>
      <c r="E118" s="663" t="s">
        <v>545</v>
      </c>
      <c r="F118" s="664" t="s">
        <v>998</v>
      </c>
      <c r="G118" s="663" t="s">
        <v>563</v>
      </c>
      <c r="H118" s="663" t="s">
        <v>912</v>
      </c>
      <c r="I118" s="663" t="s">
        <v>913</v>
      </c>
      <c r="J118" s="663" t="s">
        <v>914</v>
      </c>
      <c r="K118" s="663" t="s">
        <v>915</v>
      </c>
      <c r="L118" s="665">
        <v>69.379833884020471</v>
      </c>
      <c r="M118" s="665">
        <v>5</v>
      </c>
      <c r="N118" s="666">
        <v>346.89916942010234</v>
      </c>
    </row>
    <row r="119" spans="1:14" ht="14.4" customHeight="1" x14ac:dyDescent="0.3">
      <c r="A119" s="661" t="s">
        <v>521</v>
      </c>
      <c r="B119" s="662" t="s">
        <v>522</v>
      </c>
      <c r="C119" s="663" t="s">
        <v>536</v>
      </c>
      <c r="D119" s="664" t="s">
        <v>995</v>
      </c>
      <c r="E119" s="663" t="s">
        <v>545</v>
      </c>
      <c r="F119" s="664" t="s">
        <v>998</v>
      </c>
      <c r="G119" s="663" t="s">
        <v>563</v>
      </c>
      <c r="H119" s="663" t="s">
        <v>916</v>
      </c>
      <c r="I119" s="663" t="s">
        <v>917</v>
      </c>
      <c r="J119" s="663" t="s">
        <v>914</v>
      </c>
      <c r="K119" s="663" t="s">
        <v>918</v>
      </c>
      <c r="L119" s="665">
        <v>50.160000000000011</v>
      </c>
      <c r="M119" s="665">
        <v>5</v>
      </c>
      <c r="N119" s="666">
        <v>250.80000000000007</v>
      </c>
    </row>
    <row r="120" spans="1:14" ht="14.4" customHeight="1" x14ac:dyDescent="0.3">
      <c r="A120" s="661" t="s">
        <v>521</v>
      </c>
      <c r="B120" s="662" t="s">
        <v>522</v>
      </c>
      <c r="C120" s="663" t="s">
        <v>539</v>
      </c>
      <c r="D120" s="664" t="s">
        <v>996</v>
      </c>
      <c r="E120" s="663" t="s">
        <v>545</v>
      </c>
      <c r="F120" s="664" t="s">
        <v>998</v>
      </c>
      <c r="G120" s="663" t="s">
        <v>563</v>
      </c>
      <c r="H120" s="663" t="s">
        <v>919</v>
      </c>
      <c r="I120" s="663" t="s">
        <v>919</v>
      </c>
      <c r="J120" s="663" t="s">
        <v>920</v>
      </c>
      <c r="K120" s="663" t="s">
        <v>810</v>
      </c>
      <c r="L120" s="665">
        <v>173.69</v>
      </c>
      <c r="M120" s="665">
        <v>4</v>
      </c>
      <c r="N120" s="666">
        <v>694.76</v>
      </c>
    </row>
    <row r="121" spans="1:14" ht="14.4" customHeight="1" x14ac:dyDescent="0.3">
      <c r="A121" s="661" t="s">
        <v>521</v>
      </c>
      <c r="B121" s="662" t="s">
        <v>522</v>
      </c>
      <c r="C121" s="663" t="s">
        <v>539</v>
      </c>
      <c r="D121" s="664" t="s">
        <v>996</v>
      </c>
      <c r="E121" s="663" t="s">
        <v>545</v>
      </c>
      <c r="F121" s="664" t="s">
        <v>998</v>
      </c>
      <c r="G121" s="663" t="s">
        <v>563</v>
      </c>
      <c r="H121" s="663" t="s">
        <v>813</v>
      </c>
      <c r="I121" s="663" t="s">
        <v>813</v>
      </c>
      <c r="J121" s="663" t="s">
        <v>806</v>
      </c>
      <c r="K121" s="663" t="s">
        <v>814</v>
      </c>
      <c r="L121" s="665">
        <v>92.95</v>
      </c>
      <c r="M121" s="665">
        <v>16</v>
      </c>
      <c r="N121" s="666">
        <v>1487.2</v>
      </c>
    </row>
    <row r="122" spans="1:14" ht="14.4" customHeight="1" x14ac:dyDescent="0.3">
      <c r="A122" s="661" t="s">
        <v>521</v>
      </c>
      <c r="B122" s="662" t="s">
        <v>522</v>
      </c>
      <c r="C122" s="663" t="s">
        <v>539</v>
      </c>
      <c r="D122" s="664" t="s">
        <v>996</v>
      </c>
      <c r="E122" s="663" t="s">
        <v>545</v>
      </c>
      <c r="F122" s="664" t="s">
        <v>998</v>
      </c>
      <c r="G122" s="663" t="s">
        <v>563</v>
      </c>
      <c r="H122" s="663" t="s">
        <v>921</v>
      </c>
      <c r="I122" s="663" t="s">
        <v>921</v>
      </c>
      <c r="J122" s="663" t="s">
        <v>806</v>
      </c>
      <c r="K122" s="663" t="s">
        <v>922</v>
      </c>
      <c r="L122" s="665">
        <v>93.5</v>
      </c>
      <c r="M122" s="665">
        <v>39</v>
      </c>
      <c r="N122" s="666">
        <v>3646.5</v>
      </c>
    </row>
    <row r="123" spans="1:14" ht="14.4" customHeight="1" x14ac:dyDescent="0.3">
      <c r="A123" s="661" t="s">
        <v>521</v>
      </c>
      <c r="B123" s="662" t="s">
        <v>522</v>
      </c>
      <c r="C123" s="663" t="s">
        <v>539</v>
      </c>
      <c r="D123" s="664" t="s">
        <v>996</v>
      </c>
      <c r="E123" s="663" t="s">
        <v>545</v>
      </c>
      <c r="F123" s="664" t="s">
        <v>998</v>
      </c>
      <c r="G123" s="663" t="s">
        <v>563</v>
      </c>
      <c r="H123" s="663" t="s">
        <v>564</v>
      </c>
      <c r="I123" s="663" t="s">
        <v>565</v>
      </c>
      <c r="J123" s="663" t="s">
        <v>566</v>
      </c>
      <c r="K123" s="663" t="s">
        <v>567</v>
      </c>
      <c r="L123" s="665">
        <v>87.029999999999987</v>
      </c>
      <c r="M123" s="665">
        <v>4</v>
      </c>
      <c r="N123" s="666">
        <v>348.11999999999995</v>
      </c>
    </row>
    <row r="124" spans="1:14" ht="14.4" customHeight="1" x14ac:dyDescent="0.3">
      <c r="A124" s="661" t="s">
        <v>521</v>
      </c>
      <c r="B124" s="662" t="s">
        <v>522</v>
      </c>
      <c r="C124" s="663" t="s">
        <v>539</v>
      </c>
      <c r="D124" s="664" t="s">
        <v>996</v>
      </c>
      <c r="E124" s="663" t="s">
        <v>545</v>
      </c>
      <c r="F124" s="664" t="s">
        <v>998</v>
      </c>
      <c r="G124" s="663" t="s">
        <v>563</v>
      </c>
      <c r="H124" s="663" t="s">
        <v>568</v>
      </c>
      <c r="I124" s="663" t="s">
        <v>569</v>
      </c>
      <c r="J124" s="663" t="s">
        <v>570</v>
      </c>
      <c r="K124" s="663" t="s">
        <v>571</v>
      </c>
      <c r="L124" s="665">
        <v>96.820000000000022</v>
      </c>
      <c r="M124" s="665">
        <v>2</v>
      </c>
      <c r="N124" s="666">
        <v>193.64000000000004</v>
      </c>
    </row>
    <row r="125" spans="1:14" ht="14.4" customHeight="1" x14ac:dyDescent="0.3">
      <c r="A125" s="661" t="s">
        <v>521</v>
      </c>
      <c r="B125" s="662" t="s">
        <v>522</v>
      </c>
      <c r="C125" s="663" t="s">
        <v>539</v>
      </c>
      <c r="D125" s="664" t="s">
        <v>996</v>
      </c>
      <c r="E125" s="663" t="s">
        <v>545</v>
      </c>
      <c r="F125" s="664" t="s">
        <v>998</v>
      </c>
      <c r="G125" s="663" t="s">
        <v>563</v>
      </c>
      <c r="H125" s="663" t="s">
        <v>923</v>
      </c>
      <c r="I125" s="663" t="s">
        <v>924</v>
      </c>
      <c r="J125" s="663" t="s">
        <v>925</v>
      </c>
      <c r="K125" s="663" t="s">
        <v>926</v>
      </c>
      <c r="L125" s="665">
        <v>167.6100000000001</v>
      </c>
      <c r="M125" s="665">
        <v>1</v>
      </c>
      <c r="N125" s="666">
        <v>167.6100000000001</v>
      </c>
    </row>
    <row r="126" spans="1:14" ht="14.4" customHeight="1" x14ac:dyDescent="0.3">
      <c r="A126" s="661" t="s">
        <v>521</v>
      </c>
      <c r="B126" s="662" t="s">
        <v>522</v>
      </c>
      <c r="C126" s="663" t="s">
        <v>539</v>
      </c>
      <c r="D126" s="664" t="s">
        <v>996</v>
      </c>
      <c r="E126" s="663" t="s">
        <v>545</v>
      </c>
      <c r="F126" s="664" t="s">
        <v>998</v>
      </c>
      <c r="G126" s="663" t="s">
        <v>563</v>
      </c>
      <c r="H126" s="663" t="s">
        <v>927</v>
      </c>
      <c r="I126" s="663" t="s">
        <v>875</v>
      </c>
      <c r="J126" s="663" t="s">
        <v>928</v>
      </c>
      <c r="K126" s="663" t="s">
        <v>929</v>
      </c>
      <c r="L126" s="665">
        <v>72.461570147855099</v>
      </c>
      <c r="M126" s="665">
        <v>1</v>
      </c>
      <c r="N126" s="666">
        <v>72.461570147855099</v>
      </c>
    </row>
    <row r="127" spans="1:14" ht="14.4" customHeight="1" x14ac:dyDescent="0.3">
      <c r="A127" s="661" t="s">
        <v>521</v>
      </c>
      <c r="B127" s="662" t="s">
        <v>522</v>
      </c>
      <c r="C127" s="663" t="s">
        <v>539</v>
      </c>
      <c r="D127" s="664" t="s">
        <v>996</v>
      </c>
      <c r="E127" s="663" t="s">
        <v>545</v>
      </c>
      <c r="F127" s="664" t="s">
        <v>998</v>
      </c>
      <c r="G127" s="663" t="s">
        <v>563</v>
      </c>
      <c r="H127" s="663" t="s">
        <v>930</v>
      </c>
      <c r="I127" s="663" t="s">
        <v>931</v>
      </c>
      <c r="J127" s="663" t="s">
        <v>932</v>
      </c>
      <c r="K127" s="663" t="s">
        <v>933</v>
      </c>
      <c r="L127" s="665">
        <v>40.16999999999998</v>
      </c>
      <c r="M127" s="665">
        <v>2</v>
      </c>
      <c r="N127" s="666">
        <v>80.339999999999961</v>
      </c>
    </row>
    <row r="128" spans="1:14" ht="14.4" customHeight="1" x14ac:dyDescent="0.3">
      <c r="A128" s="661" t="s">
        <v>521</v>
      </c>
      <c r="B128" s="662" t="s">
        <v>522</v>
      </c>
      <c r="C128" s="663" t="s">
        <v>539</v>
      </c>
      <c r="D128" s="664" t="s">
        <v>996</v>
      </c>
      <c r="E128" s="663" t="s">
        <v>545</v>
      </c>
      <c r="F128" s="664" t="s">
        <v>998</v>
      </c>
      <c r="G128" s="663" t="s">
        <v>563</v>
      </c>
      <c r="H128" s="663" t="s">
        <v>823</v>
      </c>
      <c r="I128" s="663" t="s">
        <v>824</v>
      </c>
      <c r="J128" s="663" t="s">
        <v>825</v>
      </c>
      <c r="K128" s="663" t="s">
        <v>826</v>
      </c>
      <c r="L128" s="665">
        <v>59.389999999999979</v>
      </c>
      <c r="M128" s="665">
        <v>1</v>
      </c>
      <c r="N128" s="666">
        <v>59.389999999999979</v>
      </c>
    </row>
    <row r="129" spans="1:14" ht="14.4" customHeight="1" x14ac:dyDescent="0.3">
      <c r="A129" s="661" t="s">
        <v>521</v>
      </c>
      <c r="B129" s="662" t="s">
        <v>522</v>
      </c>
      <c r="C129" s="663" t="s">
        <v>539</v>
      </c>
      <c r="D129" s="664" t="s">
        <v>996</v>
      </c>
      <c r="E129" s="663" t="s">
        <v>545</v>
      </c>
      <c r="F129" s="664" t="s">
        <v>998</v>
      </c>
      <c r="G129" s="663" t="s">
        <v>563</v>
      </c>
      <c r="H129" s="663" t="s">
        <v>596</v>
      </c>
      <c r="I129" s="663" t="s">
        <v>597</v>
      </c>
      <c r="J129" s="663" t="s">
        <v>598</v>
      </c>
      <c r="K129" s="663" t="s">
        <v>599</v>
      </c>
      <c r="L129" s="665">
        <v>73.660000000000068</v>
      </c>
      <c r="M129" s="665">
        <v>1</v>
      </c>
      <c r="N129" s="666">
        <v>73.660000000000068</v>
      </c>
    </row>
    <row r="130" spans="1:14" ht="14.4" customHeight="1" x14ac:dyDescent="0.3">
      <c r="A130" s="661" t="s">
        <v>521</v>
      </c>
      <c r="B130" s="662" t="s">
        <v>522</v>
      </c>
      <c r="C130" s="663" t="s">
        <v>539</v>
      </c>
      <c r="D130" s="664" t="s">
        <v>996</v>
      </c>
      <c r="E130" s="663" t="s">
        <v>545</v>
      </c>
      <c r="F130" s="664" t="s">
        <v>998</v>
      </c>
      <c r="G130" s="663" t="s">
        <v>563</v>
      </c>
      <c r="H130" s="663" t="s">
        <v>934</v>
      </c>
      <c r="I130" s="663" t="s">
        <v>935</v>
      </c>
      <c r="J130" s="663" t="s">
        <v>936</v>
      </c>
      <c r="K130" s="663" t="s">
        <v>937</v>
      </c>
      <c r="L130" s="665">
        <v>61.64</v>
      </c>
      <c r="M130" s="665">
        <v>15</v>
      </c>
      <c r="N130" s="666">
        <v>924.6</v>
      </c>
    </row>
    <row r="131" spans="1:14" ht="14.4" customHeight="1" x14ac:dyDescent="0.3">
      <c r="A131" s="661" t="s">
        <v>521</v>
      </c>
      <c r="B131" s="662" t="s">
        <v>522</v>
      </c>
      <c r="C131" s="663" t="s">
        <v>539</v>
      </c>
      <c r="D131" s="664" t="s">
        <v>996</v>
      </c>
      <c r="E131" s="663" t="s">
        <v>545</v>
      </c>
      <c r="F131" s="664" t="s">
        <v>998</v>
      </c>
      <c r="G131" s="663" t="s">
        <v>563</v>
      </c>
      <c r="H131" s="663" t="s">
        <v>833</v>
      </c>
      <c r="I131" s="663" t="s">
        <v>834</v>
      </c>
      <c r="J131" s="663" t="s">
        <v>835</v>
      </c>
      <c r="K131" s="663" t="s">
        <v>836</v>
      </c>
      <c r="L131" s="665">
        <v>375.8</v>
      </c>
      <c r="M131" s="665">
        <v>1</v>
      </c>
      <c r="N131" s="666">
        <v>375.8</v>
      </c>
    </row>
    <row r="132" spans="1:14" ht="14.4" customHeight="1" x14ac:dyDescent="0.3">
      <c r="A132" s="661" t="s">
        <v>521</v>
      </c>
      <c r="B132" s="662" t="s">
        <v>522</v>
      </c>
      <c r="C132" s="663" t="s">
        <v>539</v>
      </c>
      <c r="D132" s="664" t="s">
        <v>996</v>
      </c>
      <c r="E132" s="663" t="s">
        <v>545</v>
      </c>
      <c r="F132" s="664" t="s">
        <v>998</v>
      </c>
      <c r="G132" s="663" t="s">
        <v>563</v>
      </c>
      <c r="H132" s="663" t="s">
        <v>938</v>
      </c>
      <c r="I132" s="663" t="s">
        <v>938</v>
      </c>
      <c r="J132" s="663" t="s">
        <v>806</v>
      </c>
      <c r="K132" s="663" t="s">
        <v>939</v>
      </c>
      <c r="L132" s="665">
        <v>192.50020939500772</v>
      </c>
      <c r="M132" s="665">
        <v>63.399999999999991</v>
      </c>
      <c r="N132" s="666">
        <v>12204.513275643487</v>
      </c>
    </row>
    <row r="133" spans="1:14" ht="14.4" customHeight="1" x14ac:dyDescent="0.3">
      <c r="A133" s="661" t="s">
        <v>521</v>
      </c>
      <c r="B133" s="662" t="s">
        <v>522</v>
      </c>
      <c r="C133" s="663" t="s">
        <v>539</v>
      </c>
      <c r="D133" s="664" t="s">
        <v>996</v>
      </c>
      <c r="E133" s="663" t="s">
        <v>545</v>
      </c>
      <c r="F133" s="664" t="s">
        <v>998</v>
      </c>
      <c r="G133" s="663" t="s">
        <v>563</v>
      </c>
      <c r="H133" s="663" t="s">
        <v>940</v>
      </c>
      <c r="I133" s="663" t="s">
        <v>941</v>
      </c>
      <c r="J133" s="663" t="s">
        <v>942</v>
      </c>
      <c r="K133" s="663" t="s">
        <v>943</v>
      </c>
      <c r="L133" s="665">
        <v>68.790138010468439</v>
      </c>
      <c r="M133" s="665">
        <v>1</v>
      </c>
      <c r="N133" s="666">
        <v>68.790138010468439</v>
      </c>
    </row>
    <row r="134" spans="1:14" ht="14.4" customHeight="1" x14ac:dyDescent="0.3">
      <c r="A134" s="661" t="s">
        <v>521</v>
      </c>
      <c r="B134" s="662" t="s">
        <v>522</v>
      </c>
      <c r="C134" s="663" t="s">
        <v>539</v>
      </c>
      <c r="D134" s="664" t="s">
        <v>996</v>
      </c>
      <c r="E134" s="663" t="s">
        <v>545</v>
      </c>
      <c r="F134" s="664" t="s">
        <v>998</v>
      </c>
      <c r="G134" s="663" t="s">
        <v>563</v>
      </c>
      <c r="H134" s="663" t="s">
        <v>859</v>
      </c>
      <c r="I134" s="663" t="s">
        <v>860</v>
      </c>
      <c r="J134" s="663" t="s">
        <v>861</v>
      </c>
      <c r="K134" s="663" t="s">
        <v>862</v>
      </c>
      <c r="L134" s="665">
        <v>46.710034108997199</v>
      </c>
      <c r="M134" s="665">
        <v>1</v>
      </c>
      <c r="N134" s="666">
        <v>46.710034108997199</v>
      </c>
    </row>
    <row r="135" spans="1:14" ht="14.4" customHeight="1" x14ac:dyDescent="0.3">
      <c r="A135" s="661" t="s">
        <v>521</v>
      </c>
      <c r="B135" s="662" t="s">
        <v>522</v>
      </c>
      <c r="C135" s="663" t="s">
        <v>539</v>
      </c>
      <c r="D135" s="664" t="s">
        <v>996</v>
      </c>
      <c r="E135" s="663" t="s">
        <v>545</v>
      </c>
      <c r="F135" s="664" t="s">
        <v>998</v>
      </c>
      <c r="G135" s="663" t="s">
        <v>563</v>
      </c>
      <c r="H135" s="663" t="s">
        <v>944</v>
      </c>
      <c r="I135" s="663" t="s">
        <v>945</v>
      </c>
      <c r="J135" s="663" t="s">
        <v>946</v>
      </c>
      <c r="K135" s="663" t="s">
        <v>571</v>
      </c>
      <c r="L135" s="665">
        <v>71.010000000000019</v>
      </c>
      <c r="M135" s="665">
        <v>1</v>
      </c>
      <c r="N135" s="666">
        <v>71.010000000000019</v>
      </c>
    </row>
    <row r="136" spans="1:14" ht="14.4" customHeight="1" x14ac:dyDescent="0.3">
      <c r="A136" s="661" t="s">
        <v>521</v>
      </c>
      <c r="B136" s="662" t="s">
        <v>522</v>
      </c>
      <c r="C136" s="663" t="s">
        <v>539</v>
      </c>
      <c r="D136" s="664" t="s">
        <v>996</v>
      </c>
      <c r="E136" s="663" t="s">
        <v>545</v>
      </c>
      <c r="F136" s="664" t="s">
        <v>998</v>
      </c>
      <c r="G136" s="663" t="s">
        <v>563</v>
      </c>
      <c r="H136" s="663" t="s">
        <v>868</v>
      </c>
      <c r="I136" s="663" t="s">
        <v>633</v>
      </c>
      <c r="J136" s="663" t="s">
        <v>869</v>
      </c>
      <c r="K136" s="663"/>
      <c r="L136" s="665">
        <v>44.20999999999998</v>
      </c>
      <c r="M136" s="665">
        <v>1</v>
      </c>
      <c r="N136" s="666">
        <v>44.20999999999998</v>
      </c>
    </row>
    <row r="137" spans="1:14" ht="14.4" customHeight="1" x14ac:dyDescent="0.3">
      <c r="A137" s="661" t="s">
        <v>521</v>
      </c>
      <c r="B137" s="662" t="s">
        <v>522</v>
      </c>
      <c r="C137" s="663" t="s">
        <v>539</v>
      </c>
      <c r="D137" s="664" t="s">
        <v>996</v>
      </c>
      <c r="E137" s="663" t="s">
        <v>545</v>
      </c>
      <c r="F137" s="664" t="s">
        <v>998</v>
      </c>
      <c r="G137" s="663" t="s">
        <v>563</v>
      </c>
      <c r="H137" s="663" t="s">
        <v>677</v>
      </c>
      <c r="I137" s="663" t="s">
        <v>678</v>
      </c>
      <c r="J137" s="663" t="s">
        <v>679</v>
      </c>
      <c r="K137" s="663" t="s">
        <v>680</v>
      </c>
      <c r="L137" s="665">
        <v>98.45</v>
      </c>
      <c r="M137" s="665">
        <v>1</v>
      </c>
      <c r="N137" s="666">
        <v>98.45</v>
      </c>
    </row>
    <row r="138" spans="1:14" ht="14.4" customHeight="1" x14ac:dyDescent="0.3">
      <c r="A138" s="661" t="s">
        <v>521</v>
      </c>
      <c r="B138" s="662" t="s">
        <v>522</v>
      </c>
      <c r="C138" s="663" t="s">
        <v>539</v>
      </c>
      <c r="D138" s="664" t="s">
        <v>996</v>
      </c>
      <c r="E138" s="663" t="s">
        <v>545</v>
      </c>
      <c r="F138" s="664" t="s">
        <v>998</v>
      </c>
      <c r="G138" s="663" t="s">
        <v>563</v>
      </c>
      <c r="H138" s="663" t="s">
        <v>685</v>
      </c>
      <c r="I138" s="663" t="s">
        <v>686</v>
      </c>
      <c r="J138" s="663" t="s">
        <v>687</v>
      </c>
      <c r="K138" s="663" t="s">
        <v>688</v>
      </c>
      <c r="L138" s="665">
        <v>48.4</v>
      </c>
      <c r="M138" s="665">
        <v>1</v>
      </c>
      <c r="N138" s="666">
        <v>48.4</v>
      </c>
    </row>
    <row r="139" spans="1:14" ht="14.4" customHeight="1" x14ac:dyDescent="0.3">
      <c r="A139" s="661" t="s">
        <v>521</v>
      </c>
      <c r="B139" s="662" t="s">
        <v>522</v>
      </c>
      <c r="C139" s="663" t="s">
        <v>539</v>
      </c>
      <c r="D139" s="664" t="s">
        <v>996</v>
      </c>
      <c r="E139" s="663" t="s">
        <v>545</v>
      </c>
      <c r="F139" s="664" t="s">
        <v>998</v>
      </c>
      <c r="G139" s="663" t="s">
        <v>563</v>
      </c>
      <c r="H139" s="663" t="s">
        <v>909</v>
      </c>
      <c r="I139" s="663" t="s">
        <v>910</v>
      </c>
      <c r="J139" s="663" t="s">
        <v>911</v>
      </c>
      <c r="K139" s="663" t="s">
        <v>873</v>
      </c>
      <c r="L139" s="665">
        <v>20.979999999999997</v>
      </c>
      <c r="M139" s="665">
        <v>1</v>
      </c>
      <c r="N139" s="666">
        <v>20.979999999999997</v>
      </c>
    </row>
    <row r="140" spans="1:14" ht="14.4" customHeight="1" x14ac:dyDescent="0.3">
      <c r="A140" s="661" t="s">
        <v>521</v>
      </c>
      <c r="B140" s="662" t="s">
        <v>522</v>
      </c>
      <c r="C140" s="663" t="s">
        <v>539</v>
      </c>
      <c r="D140" s="664" t="s">
        <v>996</v>
      </c>
      <c r="E140" s="663" t="s">
        <v>545</v>
      </c>
      <c r="F140" s="664" t="s">
        <v>998</v>
      </c>
      <c r="G140" s="663" t="s">
        <v>563</v>
      </c>
      <c r="H140" s="663" t="s">
        <v>947</v>
      </c>
      <c r="I140" s="663" t="s">
        <v>948</v>
      </c>
      <c r="J140" s="663" t="s">
        <v>949</v>
      </c>
      <c r="K140" s="663" t="s">
        <v>950</v>
      </c>
      <c r="L140" s="665">
        <v>88.95999940801309</v>
      </c>
      <c r="M140" s="665">
        <v>260</v>
      </c>
      <c r="N140" s="666">
        <v>23129.599846083402</v>
      </c>
    </row>
    <row r="141" spans="1:14" ht="14.4" customHeight="1" x14ac:dyDescent="0.3">
      <c r="A141" s="661" t="s">
        <v>521</v>
      </c>
      <c r="B141" s="662" t="s">
        <v>522</v>
      </c>
      <c r="C141" s="663" t="s">
        <v>539</v>
      </c>
      <c r="D141" s="664" t="s">
        <v>996</v>
      </c>
      <c r="E141" s="663" t="s">
        <v>545</v>
      </c>
      <c r="F141" s="664" t="s">
        <v>998</v>
      </c>
      <c r="G141" s="663" t="s">
        <v>563</v>
      </c>
      <c r="H141" s="663" t="s">
        <v>951</v>
      </c>
      <c r="I141" s="663" t="s">
        <v>952</v>
      </c>
      <c r="J141" s="663" t="s">
        <v>953</v>
      </c>
      <c r="K141" s="663" t="s">
        <v>954</v>
      </c>
      <c r="L141" s="665">
        <v>36.637868178003885</v>
      </c>
      <c r="M141" s="665">
        <v>340</v>
      </c>
      <c r="N141" s="666">
        <v>12456.875180521321</v>
      </c>
    </row>
    <row r="142" spans="1:14" ht="14.4" customHeight="1" x14ac:dyDescent="0.3">
      <c r="A142" s="661" t="s">
        <v>521</v>
      </c>
      <c r="B142" s="662" t="s">
        <v>522</v>
      </c>
      <c r="C142" s="663" t="s">
        <v>539</v>
      </c>
      <c r="D142" s="664" t="s">
        <v>996</v>
      </c>
      <c r="E142" s="663" t="s">
        <v>545</v>
      </c>
      <c r="F142" s="664" t="s">
        <v>998</v>
      </c>
      <c r="G142" s="663" t="s">
        <v>563</v>
      </c>
      <c r="H142" s="663" t="s">
        <v>955</v>
      </c>
      <c r="I142" s="663" t="s">
        <v>956</v>
      </c>
      <c r="J142" s="663" t="s">
        <v>957</v>
      </c>
      <c r="K142" s="663" t="s">
        <v>958</v>
      </c>
      <c r="L142" s="665">
        <v>83.13</v>
      </c>
      <c r="M142" s="665">
        <v>1</v>
      </c>
      <c r="N142" s="666">
        <v>83.13</v>
      </c>
    </row>
    <row r="143" spans="1:14" ht="14.4" customHeight="1" x14ac:dyDescent="0.3">
      <c r="A143" s="661" t="s">
        <v>521</v>
      </c>
      <c r="B143" s="662" t="s">
        <v>522</v>
      </c>
      <c r="C143" s="663" t="s">
        <v>539</v>
      </c>
      <c r="D143" s="664" t="s">
        <v>996</v>
      </c>
      <c r="E143" s="663" t="s">
        <v>545</v>
      </c>
      <c r="F143" s="664" t="s">
        <v>998</v>
      </c>
      <c r="G143" s="663" t="s">
        <v>563</v>
      </c>
      <c r="H143" s="663" t="s">
        <v>959</v>
      </c>
      <c r="I143" s="663" t="s">
        <v>959</v>
      </c>
      <c r="J143" s="663" t="s">
        <v>806</v>
      </c>
      <c r="K143" s="663" t="s">
        <v>960</v>
      </c>
      <c r="L143" s="665">
        <v>100</v>
      </c>
      <c r="M143" s="665">
        <v>1</v>
      </c>
      <c r="N143" s="666">
        <v>100</v>
      </c>
    </row>
    <row r="144" spans="1:14" ht="14.4" customHeight="1" x14ac:dyDescent="0.3">
      <c r="A144" s="661" t="s">
        <v>521</v>
      </c>
      <c r="B144" s="662" t="s">
        <v>522</v>
      </c>
      <c r="C144" s="663" t="s">
        <v>539</v>
      </c>
      <c r="D144" s="664" t="s">
        <v>996</v>
      </c>
      <c r="E144" s="663" t="s">
        <v>545</v>
      </c>
      <c r="F144" s="664" t="s">
        <v>998</v>
      </c>
      <c r="G144" s="663" t="s">
        <v>563</v>
      </c>
      <c r="H144" s="663" t="s">
        <v>961</v>
      </c>
      <c r="I144" s="663" t="s">
        <v>961</v>
      </c>
      <c r="J144" s="663" t="s">
        <v>806</v>
      </c>
      <c r="K144" s="663" t="s">
        <v>962</v>
      </c>
      <c r="L144" s="665">
        <v>100</v>
      </c>
      <c r="M144" s="665">
        <v>1</v>
      </c>
      <c r="N144" s="666">
        <v>100</v>
      </c>
    </row>
    <row r="145" spans="1:14" ht="14.4" customHeight="1" x14ac:dyDescent="0.3">
      <c r="A145" s="661" t="s">
        <v>521</v>
      </c>
      <c r="B145" s="662" t="s">
        <v>522</v>
      </c>
      <c r="C145" s="663" t="s">
        <v>539</v>
      </c>
      <c r="D145" s="664" t="s">
        <v>996</v>
      </c>
      <c r="E145" s="663" t="s">
        <v>545</v>
      </c>
      <c r="F145" s="664" t="s">
        <v>998</v>
      </c>
      <c r="G145" s="663" t="s">
        <v>753</v>
      </c>
      <c r="H145" s="663" t="s">
        <v>963</v>
      </c>
      <c r="I145" s="663" t="s">
        <v>963</v>
      </c>
      <c r="J145" s="663" t="s">
        <v>964</v>
      </c>
      <c r="K145" s="663" t="s">
        <v>965</v>
      </c>
      <c r="L145" s="665">
        <v>330.99014597110875</v>
      </c>
      <c r="M145" s="665">
        <v>1</v>
      </c>
      <c r="N145" s="666">
        <v>330.99014597110875</v>
      </c>
    </row>
    <row r="146" spans="1:14" ht="14.4" customHeight="1" x14ac:dyDescent="0.3">
      <c r="A146" s="661" t="s">
        <v>521</v>
      </c>
      <c r="B146" s="662" t="s">
        <v>522</v>
      </c>
      <c r="C146" s="663" t="s">
        <v>539</v>
      </c>
      <c r="D146" s="664" t="s">
        <v>996</v>
      </c>
      <c r="E146" s="663" t="s">
        <v>901</v>
      </c>
      <c r="F146" s="664" t="s">
        <v>1000</v>
      </c>
      <c r="G146" s="663" t="s">
        <v>563</v>
      </c>
      <c r="H146" s="663" t="s">
        <v>966</v>
      </c>
      <c r="I146" s="663" t="s">
        <v>967</v>
      </c>
      <c r="J146" s="663" t="s">
        <v>968</v>
      </c>
      <c r="K146" s="663" t="s">
        <v>969</v>
      </c>
      <c r="L146" s="665">
        <v>1888.8649411764709</v>
      </c>
      <c r="M146" s="665">
        <v>85</v>
      </c>
      <c r="N146" s="666">
        <v>160553.52000000002</v>
      </c>
    </row>
    <row r="147" spans="1:14" ht="14.4" customHeight="1" x14ac:dyDescent="0.3">
      <c r="A147" s="661" t="s">
        <v>521</v>
      </c>
      <c r="B147" s="662" t="s">
        <v>522</v>
      </c>
      <c r="C147" s="663" t="s">
        <v>539</v>
      </c>
      <c r="D147" s="664" t="s">
        <v>996</v>
      </c>
      <c r="E147" s="663" t="s">
        <v>901</v>
      </c>
      <c r="F147" s="664" t="s">
        <v>1000</v>
      </c>
      <c r="G147" s="663" t="s">
        <v>563</v>
      </c>
      <c r="H147" s="663" t="s">
        <v>902</v>
      </c>
      <c r="I147" s="663" t="s">
        <v>902</v>
      </c>
      <c r="J147" s="663" t="s">
        <v>903</v>
      </c>
      <c r="K147" s="663" t="s">
        <v>904</v>
      </c>
      <c r="L147" s="665">
        <v>1914</v>
      </c>
      <c r="M147" s="665">
        <v>35</v>
      </c>
      <c r="N147" s="666">
        <v>66990</v>
      </c>
    </row>
    <row r="148" spans="1:14" ht="14.4" customHeight="1" x14ac:dyDescent="0.3">
      <c r="A148" s="661" t="s">
        <v>521</v>
      </c>
      <c r="B148" s="662" t="s">
        <v>522</v>
      </c>
      <c r="C148" s="663" t="s">
        <v>539</v>
      </c>
      <c r="D148" s="664" t="s">
        <v>996</v>
      </c>
      <c r="E148" s="663" t="s">
        <v>901</v>
      </c>
      <c r="F148" s="664" t="s">
        <v>1000</v>
      </c>
      <c r="G148" s="663" t="s">
        <v>563</v>
      </c>
      <c r="H148" s="663" t="s">
        <v>970</v>
      </c>
      <c r="I148" s="663" t="s">
        <v>971</v>
      </c>
      <c r="J148" s="663" t="s">
        <v>972</v>
      </c>
      <c r="K148" s="663" t="s">
        <v>973</v>
      </c>
      <c r="L148" s="665">
        <v>723.24033471843518</v>
      </c>
      <c r="M148" s="665">
        <v>131</v>
      </c>
      <c r="N148" s="666">
        <v>94744.483848115007</v>
      </c>
    </row>
    <row r="149" spans="1:14" ht="14.4" customHeight="1" x14ac:dyDescent="0.3">
      <c r="A149" s="661" t="s">
        <v>521</v>
      </c>
      <c r="B149" s="662" t="s">
        <v>522</v>
      </c>
      <c r="C149" s="663" t="s">
        <v>539</v>
      </c>
      <c r="D149" s="664" t="s">
        <v>996</v>
      </c>
      <c r="E149" s="663" t="s">
        <v>901</v>
      </c>
      <c r="F149" s="664" t="s">
        <v>1000</v>
      </c>
      <c r="G149" s="663" t="s">
        <v>563</v>
      </c>
      <c r="H149" s="663" t="s">
        <v>974</v>
      </c>
      <c r="I149" s="663" t="s">
        <v>975</v>
      </c>
      <c r="J149" s="663" t="s">
        <v>968</v>
      </c>
      <c r="K149" s="663" t="s">
        <v>976</v>
      </c>
      <c r="L149" s="665">
        <v>946.03300000000002</v>
      </c>
      <c r="M149" s="665">
        <v>10</v>
      </c>
      <c r="N149" s="666">
        <v>9460.33</v>
      </c>
    </row>
    <row r="150" spans="1:14" ht="14.4" customHeight="1" x14ac:dyDescent="0.3">
      <c r="A150" s="661" t="s">
        <v>521</v>
      </c>
      <c r="B150" s="662" t="s">
        <v>522</v>
      </c>
      <c r="C150" s="663" t="s">
        <v>539</v>
      </c>
      <c r="D150" s="664" t="s">
        <v>996</v>
      </c>
      <c r="E150" s="663" t="s">
        <v>901</v>
      </c>
      <c r="F150" s="664" t="s">
        <v>1000</v>
      </c>
      <c r="G150" s="663" t="s">
        <v>753</v>
      </c>
      <c r="H150" s="663" t="s">
        <v>977</v>
      </c>
      <c r="I150" s="663" t="s">
        <v>978</v>
      </c>
      <c r="J150" s="663" t="s">
        <v>979</v>
      </c>
      <c r="K150" s="663" t="s">
        <v>980</v>
      </c>
      <c r="L150" s="665">
        <v>4571.6217442114121</v>
      </c>
      <c r="M150" s="665">
        <v>9</v>
      </c>
      <c r="N150" s="666">
        <v>41144.595697902711</v>
      </c>
    </row>
    <row r="151" spans="1:14" ht="14.4" customHeight="1" x14ac:dyDescent="0.3">
      <c r="A151" s="661" t="s">
        <v>521</v>
      </c>
      <c r="B151" s="662" t="s">
        <v>522</v>
      </c>
      <c r="C151" s="663" t="s">
        <v>539</v>
      </c>
      <c r="D151" s="664" t="s">
        <v>996</v>
      </c>
      <c r="E151" s="663" t="s">
        <v>901</v>
      </c>
      <c r="F151" s="664" t="s">
        <v>1000</v>
      </c>
      <c r="G151" s="663" t="s">
        <v>753</v>
      </c>
      <c r="H151" s="663" t="s">
        <v>981</v>
      </c>
      <c r="I151" s="663" t="s">
        <v>982</v>
      </c>
      <c r="J151" s="663" t="s">
        <v>979</v>
      </c>
      <c r="K151" s="663" t="s">
        <v>983</v>
      </c>
      <c r="L151" s="665">
        <v>8393.7489736385414</v>
      </c>
      <c r="M151" s="665">
        <v>8</v>
      </c>
      <c r="N151" s="666">
        <v>67149.991789108331</v>
      </c>
    </row>
    <row r="152" spans="1:14" ht="14.4" customHeight="1" x14ac:dyDescent="0.3">
      <c r="A152" s="661" t="s">
        <v>521</v>
      </c>
      <c r="B152" s="662" t="s">
        <v>522</v>
      </c>
      <c r="C152" s="663" t="s">
        <v>539</v>
      </c>
      <c r="D152" s="664" t="s">
        <v>996</v>
      </c>
      <c r="E152" s="663" t="s">
        <v>901</v>
      </c>
      <c r="F152" s="664" t="s">
        <v>1000</v>
      </c>
      <c r="G152" s="663" t="s">
        <v>753</v>
      </c>
      <c r="H152" s="663" t="s">
        <v>984</v>
      </c>
      <c r="I152" s="663" t="s">
        <v>985</v>
      </c>
      <c r="J152" s="663" t="s">
        <v>986</v>
      </c>
      <c r="K152" s="663" t="s">
        <v>969</v>
      </c>
      <c r="L152" s="665">
        <v>1803.6121715067488</v>
      </c>
      <c r="M152" s="665">
        <v>250</v>
      </c>
      <c r="N152" s="666">
        <v>450903.04287668719</v>
      </c>
    </row>
    <row r="153" spans="1:14" ht="14.4" customHeight="1" x14ac:dyDescent="0.3">
      <c r="A153" s="661" t="s">
        <v>521</v>
      </c>
      <c r="B153" s="662" t="s">
        <v>522</v>
      </c>
      <c r="C153" s="663" t="s">
        <v>539</v>
      </c>
      <c r="D153" s="664" t="s">
        <v>996</v>
      </c>
      <c r="E153" s="663" t="s">
        <v>901</v>
      </c>
      <c r="F153" s="664" t="s">
        <v>1000</v>
      </c>
      <c r="G153" s="663" t="s">
        <v>753</v>
      </c>
      <c r="H153" s="663" t="s">
        <v>987</v>
      </c>
      <c r="I153" s="663" t="s">
        <v>987</v>
      </c>
      <c r="J153" s="663" t="s">
        <v>986</v>
      </c>
      <c r="K153" s="663" t="s">
        <v>988</v>
      </c>
      <c r="L153" s="665">
        <v>37282.110685307751</v>
      </c>
      <c r="M153" s="665">
        <v>75</v>
      </c>
      <c r="N153" s="666">
        <v>2796158.3013980812</v>
      </c>
    </row>
    <row r="154" spans="1:14" ht="14.4" customHeight="1" thickBot="1" x14ac:dyDescent="0.35">
      <c r="A154" s="667" t="s">
        <v>521</v>
      </c>
      <c r="B154" s="668" t="s">
        <v>522</v>
      </c>
      <c r="C154" s="669" t="s">
        <v>542</v>
      </c>
      <c r="D154" s="670" t="s">
        <v>997</v>
      </c>
      <c r="E154" s="669" t="s">
        <v>989</v>
      </c>
      <c r="F154" s="670" t="s">
        <v>1001</v>
      </c>
      <c r="G154" s="669" t="s">
        <v>563</v>
      </c>
      <c r="H154" s="669" t="s">
        <v>990</v>
      </c>
      <c r="I154" s="669" t="s">
        <v>990</v>
      </c>
      <c r="J154" s="669" t="s">
        <v>991</v>
      </c>
      <c r="K154" s="669" t="s">
        <v>992</v>
      </c>
      <c r="L154" s="671">
        <v>19022.896052631579</v>
      </c>
      <c r="M154" s="671">
        <v>38</v>
      </c>
      <c r="N154" s="672">
        <v>722870.05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5" t="s">
        <v>206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3" t="s">
        <v>185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687" t="s">
        <v>1002</v>
      </c>
      <c r="B5" s="659">
        <v>334.54999999999995</v>
      </c>
      <c r="C5" s="677">
        <v>0.15657497181025187</v>
      </c>
      <c r="D5" s="659">
        <v>1802.1260992007728</v>
      </c>
      <c r="E5" s="677">
        <v>0.84342502818974807</v>
      </c>
      <c r="F5" s="660">
        <v>2136.676099200773</v>
      </c>
    </row>
    <row r="6" spans="1:6" ht="14.4" customHeight="1" x14ac:dyDescent="0.3">
      <c r="A6" s="688" t="s">
        <v>1003</v>
      </c>
      <c r="B6" s="665">
        <v>284.60000000000002</v>
      </c>
      <c r="C6" s="678">
        <v>0.60764561398769235</v>
      </c>
      <c r="D6" s="665">
        <v>183.76510204081632</v>
      </c>
      <c r="E6" s="678">
        <v>0.39235438601230765</v>
      </c>
      <c r="F6" s="666">
        <v>468.36510204081634</v>
      </c>
    </row>
    <row r="7" spans="1:6" ht="14.4" customHeight="1" thickBot="1" x14ac:dyDescent="0.35">
      <c r="A7" s="689" t="s">
        <v>1004</v>
      </c>
      <c r="B7" s="680"/>
      <c r="C7" s="681">
        <v>0</v>
      </c>
      <c r="D7" s="680">
        <v>3355686.92190775</v>
      </c>
      <c r="E7" s="681">
        <v>1</v>
      </c>
      <c r="F7" s="682">
        <v>3355686.92190775</v>
      </c>
    </row>
    <row r="8" spans="1:6" ht="14.4" customHeight="1" thickBot="1" x14ac:dyDescent="0.35">
      <c r="A8" s="683" t="s">
        <v>3</v>
      </c>
      <c r="B8" s="684">
        <v>619.15</v>
      </c>
      <c r="C8" s="685">
        <v>1.8436455400584411E-4</v>
      </c>
      <c r="D8" s="684">
        <v>3357672.8131089914</v>
      </c>
      <c r="E8" s="685">
        <v>0.99981563544599406</v>
      </c>
      <c r="F8" s="686">
        <v>3358291.9631089917</v>
      </c>
    </row>
    <row r="9" spans="1:6" ht="14.4" customHeight="1" thickBot="1" x14ac:dyDescent="0.35"/>
    <row r="10" spans="1:6" ht="14.4" customHeight="1" x14ac:dyDescent="0.3">
      <c r="A10" s="687" t="s">
        <v>1005</v>
      </c>
      <c r="B10" s="659">
        <v>334.54999999999995</v>
      </c>
      <c r="C10" s="677">
        <v>0.71483515309501933</v>
      </c>
      <c r="D10" s="659">
        <v>133.45999999999998</v>
      </c>
      <c r="E10" s="677">
        <v>0.28516484690498067</v>
      </c>
      <c r="F10" s="660">
        <v>468.00999999999993</v>
      </c>
    </row>
    <row r="11" spans="1:6" ht="14.4" customHeight="1" x14ac:dyDescent="0.3">
      <c r="A11" s="688" t="s">
        <v>1006</v>
      </c>
      <c r="B11" s="665">
        <v>284.60000000000002</v>
      </c>
      <c r="C11" s="678">
        <v>0.37987934326687373</v>
      </c>
      <c r="D11" s="665">
        <v>464.58524801192505</v>
      </c>
      <c r="E11" s="678">
        <v>0.62012065673312622</v>
      </c>
      <c r="F11" s="666">
        <v>749.18524801192507</v>
      </c>
    </row>
    <row r="12" spans="1:6" ht="14.4" customHeight="1" x14ac:dyDescent="0.3">
      <c r="A12" s="688" t="s">
        <v>1007</v>
      </c>
      <c r="B12" s="665"/>
      <c r="C12" s="678">
        <v>0</v>
      </c>
      <c r="D12" s="665">
        <v>60.44000000000004</v>
      </c>
      <c r="E12" s="678">
        <v>1</v>
      </c>
      <c r="F12" s="666">
        <v>60.44000000000004</v>
      </c>
    </row>
    <row r="13" spans="1:6" ht="14.4" customHeight="1" x14ac:dyDescent="0.3">
      <c r="A13" s="688" t="s">
        <v>1008</v>
      </c>
      <c r="B13" s="665"/>
      <c r="C13" s="678">
        <v>0</v>
      </c>
      <c r="D13" s="665">
        <v>70.06</v>
      </c>
      <c r="E13" s="678">
        <v>1</v>
      </c>
      <c r="F13" s="666">
        <v>70.06</v>
      </c>
    </row>
    <row r="14" spans="1:6" ht="14.4" customHeight="1" x14ac:dyDescent="0.3">
      <c r="A14" s="688" t="s">
        <v>1009</v>
      </c>
      <c r="B14" s="665"/>
      <c r="C14" s="678">
        <v>0</v>
      </c>
      <c r="D14" s="665">
        <v>50.17</v>
      </c>
      <c r="E14" s="678">
        <v>1</v>
      </c>
      <c r="F14" s="666">
        <v>50.17</v>
      </c>
    </row>
    <row r="15" spans="1:6" ht="14.4" customHeight="1" x14ac:dyDescent="0.3">
      <c r="A15" s="688" t="s">
        <v>1010</v>
      </c>
      <c r="B15" s="665"/>
      <c r="C15" s="678">
        <v>0</v>
      </c>
      <c r="D15" s="665">
        <v>1188.8060992007729</v>
      </c>
      <c r="E15" s="678">
        <v>1</v>
      </c>
      <c r="F15" s="666">
        <v>1188.8060992007729</v>
      </c>
    </row>
    <row r="16" spans="1:6" ht="14.4" customHeight="1" x14ac:dyDescent="0.3">
      <c r="A16" s="688" t="s">
        <v>1011</v>
      </c>
      <c r="B16" s="665"/>
      <c r="C16" s="678">
        <v>0</v>
      </c>
      <c r="D16" s="665">
        <v>3355355.9317617789</v>
      </c>
      <c r="E16" s="678">
        <v>1</v>
      </c>
      <c r="F16" s="666">
        <v>3355355.9317617789</v>
      </c>
    </row>
    <row r="17" spans="1:6" ht="14.4" customHeight="1" x14ac:dyDescent="0.3">
      <c r="A17" s="688" t="s">
        <v>1012</v>
      </c>
      <c r="B17" s="665"/>
      <c r="C17" s="678">
        <v>0</v>
      </c>
      <c r="D17" s="665">
        <v>231.88</v>
      </c>
      <c r="E17" s="678">
        <v>1</v>
      </c>
      <c r="F17" s="666">
        <v>231.88</v>
      </c>
    </row>
    <row r="18" spans="1:6" ht="14.4" customHeight="1" thickBot="1" x14ac:dyDescent="0.35">
      <c r="A18" s="689" t="s">
        <v>1013</v>
      </c>
      <c r="B18" s="680"/>
      <c r="C18" s="681">
        <v>0</v>
      </c>
      <c r="D18" s="680">
        <v>117.47999999999999</v>
      </c>
      <c r="E18" s="681">
        <v>1</v>
      </c>
      <c r="F18" s="682">
        <v>117.47999999999999</v>
      </c>
    </row>
    <row r="19" spans="1:6" ht="14.4" customHeight="1" thickBot="1" x14ac:dyDescent="0.35">
      <c r="A19" s="683" t="s">
        <v>3</v>
      </c>
      <c r="B19" s="684">
        <v>619.15</v>
      </c>
      <c r="C19" s="685">
        <v>1.8436455400584411E-4</v>
      </c>
      <c r="D19" s="684">
        <v>3357672.8131089914</v>
      </c>
      <c r="E19" s="685">
        <v>0.99981563544599406</v>
      </c>
      <c r="F19" s="686">
        <v>3358291.9631089917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2017-01-31T11:32:23Z</dcterms:modified>
</cp:coreProperties>
</file>