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5" i="419"/>
  <c r="G26" i="419"/>
  <c r="K28" i="419" l="1"/>
  <c r="K27" i="419"/>
  <c r="G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G27" i="419" l="1"/>
  <c r="B26" i="419"/>
  <c r="B27" i="419" s="1"/>
  <c r="G28" i="419"/>
  <c r="A9" i="414"/>
  <c r="A8" i="414"/>
  <c r="A7" i="414"/>
  <c r="F3" i="344" l="1"/>
  <c r="D3" i="344"/>
  <c r="B3" i="34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E18" i="419"/>
  <c r="C18" i="419"/>
  <c r="C23" i="419"/>
  <c r="D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I6" i="419"/>
  <c r="F6" i="419"/>
  <c r="H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<sst xmlns="http://schemas.openxmlformats.org/spreadsheetml/2006/main" count="8601" uniqueCount="2292">
  <si>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</si>
  <si>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</si>
  <si>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</si>
  <si>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</si>
  <si>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</si>
  <si>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</si>
  <si>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</si>
  <si>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</si>
  <si>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</si>
  <si>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</si>
  <si>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</si>
  <si>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</si>
  <si>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</si>
  <si>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</si>
  <si>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</si>
  <si>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</si>
  <si>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</si>
  <si>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</si>
  <si>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</si>
  <si>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</si>
  <si>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</si>
  <si>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</si>
  <si>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</si>
  <si>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</si>
  <si>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</si>
  <si>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</si>
  <si>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</si>
  <si>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</si>
  <si>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</si>
  <si>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</si>
  <si>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</si>
  <si>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</si>
  <si>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</si>
  <si>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</si>
  <si>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</si>
  <si>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</si>
  <si>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</si>
  <si>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</si>
  <si>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</si>
  <si>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</si>
  <si>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</si>
  <si>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</si>
  <si>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</si>
  <si>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</si>
  <si>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</si>
  <si>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</si>
  <si>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</si>
  <si>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</si>
  <si>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</si>
  <si>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</si>
  <si>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</si>
  <si>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</si>
  <si>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</si>
  <si>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</si>
  <si>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</si>
  <si>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</si>
  <si>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</si>
  <si>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</si>
  <si>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</si>
  <si>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</si>
  <si>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</si>
  <si>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</si>
  <si>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</si>
  <si>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</si>
  <si>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</si>
  <si>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</si>
  <si>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</si>
  <si>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</si>
  <si>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</si>
  <si>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</si>
  <si>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</si>
  <si>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</si>
  <si>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</si>
  <si>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</si>
  <si>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</si>
  <si>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</si>
  <si>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</si>
  <si>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</si>
  <si>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</si>
  <si>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</si>
  <si>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</si>
  <si>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</si>
  <si>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</si>
  <si>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</si>
  <si>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</si>
  <si>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</si>
  <si>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</si>
  <si>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</si>
  <si>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</si>
  <si>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</si>
  <si>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</si>
  <si>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</si>
  <si>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</si>
  <si>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</si>
  <si>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</si>
  <si>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</si>
  <si>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</si>
  <si>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</si>
  <si>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</si>
  <si>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</si>
  <si>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</si>
  <si>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</si>
  <si>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</si>
  <si>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</si>
  <si>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</si>
  <si>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</si>
  <si>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</si>
  <si>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</si>
  <si>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</si>
  <si>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</si>
  <si>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</si>
  <si>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</si>
  <si>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</si>
  <si>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</si>
  <si>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</si>
  <si>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</si>
  <si>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</si>
  <si>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</si>
  <si>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</si>
  <si>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</si>
  <si>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</si>
  <si>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</si>
  <si>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</si>
  <si>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</si>
  <si>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</si>
  <si>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</si>
  <si>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</si>
  <si>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</si>
  <si>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</si>
  <si>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</si>
  <si>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</si>
  <si>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</si>
  <si>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</si>
  <si>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</si>
  <si>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</si>
  <si>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</si>
  <si>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</si>
  <si>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</si>
  <si>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</si>
  <si>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</si>
  <si>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</si>
  <si>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</si>
  <si>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</si>
  <si>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</si>
  <si>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</si>
  <si>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</si>
  <si>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</si>
  <si>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</si>
  <si>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</si>
  <si>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</si>
  <si>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</si>
  <si>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</si>
  <si>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</si>
  <si>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</si>
  <si>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</si>
  <si>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</si>
  <si>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</si>
  <si>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</si>
  <si>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</si>
  <si>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</si>
  <si>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</si>
  <si>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</si>
  <si>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</si>
  <si>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</si>
  <si>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</si>
  <si>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</si>
  <si>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</si>
  <si>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</si>
  <si>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</si>
  <si>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</si>
  <si>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</si>
  <si>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</si>
  <si>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</si>
  <si>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</si>
  <si>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</si>
  <si>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</si>
  <si>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</si>
  <si>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</si>
  <si>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</si>
  <si>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</si>
  <si>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</si>
  <si>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</si>
  <si>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</si>
  <si>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</si>
  <si>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</si>
  <si>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</si>
  <si>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</si>
  <si>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</si>
  <si>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</si>
  <si>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</si>
  <si>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</si>
  <si>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</si>
  <si>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</si>
  <si>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</si>
  <si>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</si>
  <si>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</si>
  <si>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</si>
  <si>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</si>
  <si>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</si>
  <si>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</si>
  <si>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</si>
  <si>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</si>
  <si>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</si>
  <si>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</si>
  <si>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</si>
  <si>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</si>
  <si>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</si>
  <si>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</si>
  <si>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</si>
  <si>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</si>
  <si>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</si>
  <si>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</si>
  <si>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</si>
  <si>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</si>
  <si>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</si>
  <si>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</si>
  <si>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</si>
  <si>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</si>
  <si>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</si>
  <si>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</si>
  <si>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</si>
  <si>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</si>
  <si>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</si>
  <si>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</si>
  <si>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</si>
  <si>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</si>
  <si>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</si>
  <si>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</si>
  <si>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</si>
  <si>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</si>
  <si>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</si>
  <si>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</si>
  <si>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</si>
  <si>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</si>
  <si>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</si>
  <si>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</si>
  <si>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</si>
  <si>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</si>
  <si>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</si>
  <si>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</si>
  <si>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</si>
  <si>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</si>
  <si>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</si>
  <si>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</si>
  <si>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</si>
  <si>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</si>
  <si>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</si>
  <si>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</si>
  <si>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</si>
  <si>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</si>
  <si>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</si>
  <si>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</si>
  <si>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</si>
  <si>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</si>
  <si>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</si>
  <si>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</si>
  <si>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</si>
  <si>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</si>
  <si>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</si>
  <si>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</si>
  <si>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</si>
  <si>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</si>
  <si>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</si>
  <si>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</si>
  <si>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</si>
  <si>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</si>
  <si>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</si>
  <si>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</si>
  <si>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</si>
  <si>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</si>
  <si>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</si>
  <si>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</si>
  <si>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</si>
  <si>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</si>
  <si>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</si>
  <si>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</si>
  <si>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</si>
  <si>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</si>
  <si>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</si>
  <si>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</si>
  <si>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</si>
  <si>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</si>
  <si>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</si>
  <si>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</si>
  <si>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</si>
  <si>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</si>
  <si>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</si>
  <si>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</si>
  <si>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</si>
  <si>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</si>
  <si>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</si>
  <si>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</si>
  <si>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</si>
  <si>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</si>
  <si>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</si>
  <si>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</si>
  <si>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</si>
  <si>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</si>
  <si>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</si>
  <si>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</si>
  <si>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</si>
  <si>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</si>
  <si>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</si>
  <si>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</si>
  <si>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</si>
  <si>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</si>
  <si>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</si>
  <si>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</si>
  <si>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</si>
  <si>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</si>
  <si>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</si>
  <si>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</si>
  <si>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</si>
  <si>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</si>
  <si>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</si>
  <si>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</si>
  <si>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</si>
  <si>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</si>
  <si>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</si>
  <si>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</si>
  <si>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</si>
  <si>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</si>
  <si>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</si>
  <si>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</si>
  <si>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</si>
  <si>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</si>
  <si>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</si>
  <si>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</si>
  <si>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</si>
  <si>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</si>
  <si>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</si>
  <si>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</si>
  <si>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</si>
  <si>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</si>
  <si>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</si>
  <si>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</si>
  <si>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</si>
  <si>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</si>
  <si>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</si>
  <si>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</si>
  <si>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</si>
  <si>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</si>
  <si>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</si>
  <si>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</si>
  <si>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</si>
  <si>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</si>
  <si>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</si>
  <si>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</si>
  <si>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</si>
  <si>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</si>
  <si>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</si>
  <si>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</si>
  <si>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</si>
  <si>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</si>
  <si>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</si>
  <si>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</si>
  <si>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</si>
  <si>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</si>
  <si>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</si>
  <si>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</si>
  <si>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</si>
  <si>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</si>
  <si>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</si>
  <si>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</si>
  <si>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</si>
  <si>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</si>
  <si>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</si>
  <si>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</si>
  <si>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</si>
  <si>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</si>
  <si>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</si>
  <si>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</si>
  <si>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</si>
  <si>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</si>
  <si>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</si>
  <si>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</si>
  <si>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</si>
  <si>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</si>
  <si>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</si>
  <si>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</si>
  <si>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</si>
  <si>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</si>
  <si>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</si>
  <si>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</si>
  <si>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</si>
  <si>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</si>
  <si>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</si>
  <si>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</si>
  <si>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</si>
  <si>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</si>
  <si>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</si>
  <si>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</si>
  <si>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</si>
  <si>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</si>
  <si>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</si>
  <si>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</si>
  <si>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</si>
  <si>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</si>
  <si>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</si>
  <si>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</si>
  <si>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</si>
  <si>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</si>
  <si>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</si>
  <si>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</si>
  <si>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</si>
  <si>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</si>
  <si>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</si>
  <si>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</si>
  <si>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</si>
  <si>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</si>
  <si>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</si>
  <si>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</si>
  <si>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</si>
  <si>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</si>
  <si>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</si>
  <si>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</si>
  <si>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</si>
  <si>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</si>
  <si>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</si>
  <si>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</si>
  <si>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</si>
  <si>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</si>
  <si>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</si>
  <si>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</si>
  <si>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</si>
  <si>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</si>
  <si>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</si>
  <si>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</si>
  <si>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</si>
  <si>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</si>
  <si>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</si>
  <si>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</si>
  <si>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</si>
  <si>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</si>
  <si>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</si>
  <si>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</si>
  <si>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</si>
  <si>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</si>
  <si>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</si>
  <si>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</si>
  <si>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</si>
  <si>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</si>
  <si>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</si>
  <si>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</si>
  <si>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</si>
  <si>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</si>
  <si>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</si>
  <si>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</si>
  <si>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</si>
  <si>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</si>
  <si>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</si>
  <si>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</si>
  <si>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</si>
  <si>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</si>
  <si>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152266</t>
  </si>
  <si>
    <t>52266</t>
  </si>
  <si>
    <t>INFADOLAN</t>
  </si>
  <si>
    <t>DRM UNG 1X30GM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</si>
  <si>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</si>
  <si>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</si>
  <si>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</si>
  <si>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</si>
  <si>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</si>
  <si>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</si>
  <si>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</si>
  <si>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</si>
  <si>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</si>
  <si>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</si>
  <si>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</si>
  <si>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</si>
  <si>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841535</t>
  </si>
  <si>
    <t>0</t>
  </si>
  <si>
    <t>MENALIND Kožní ochranný krém 200 ml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</si>
  <si>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</si>
  <si>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</si>
  <si>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</si>
  <si>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</si>
  <si>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</si>
  <si>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</si>
  <si>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</si>
  <si>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</si>
  <si>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</si>
  <si>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</si>
  <si>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</si>
  <si>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</si>
  <si>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</si>
  <si>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KUL., FAG. 1 kg</t>
  </si>
  <si>
    <t>109844</t>
  </si>
  <si>
    <t>9844</t>
  </si>
  <si>
    <t>TORECAN</t>
  </si>
  <si>
    <t>DRG 50X6.5MG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</si>
  <si>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</si>
  <si>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</si>
  <si>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</si>
  <si>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</si>
  <si>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</si>
  <si>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</si>
  <si>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</si>
  <si>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</si>
  <si>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193109</t>
  </si>
  <si>
    <t>93109</t>
  </si>
  <si>
    <t>SUPRACAIN 4%</t>
  </si>
  <si>
    <t>INJ 10X2ML</t>
  </si>
  <si>
    <t>911927</t>
  </si>
  <si>
    <t>KL ETHANOL.C.BENZINO 200G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</si>
  <si>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</si>
  <si>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</si>
  <si>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</si>
  <si>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</si>
  <si>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</si>
  <si>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</si>
  <si>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</si>
  <si>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</si>
  <si>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</si>
  <si>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</si>
  <si>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</si>
  <si>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</si>
  <si>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</si>
  <si>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</si>
  <si>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</si>
  <si>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</si>
  <si>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</si>
  <si>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</si>
  <si>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</si>
  <si>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</si>
  <si>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</si>
  <si>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</si>
  <si>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</si>
  <si>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</si>
  <si>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</si>
  <si>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</si>
  <si>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</si>
  <si>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849829</t>
  </si>
  <si>
    <t>162673</t>
  </si>
  <si>
    <t>IBALGIN 400 TBL 36</t>
  </si>
  <si>
    <t xml:space="preserve">POR TBL FLM 36X400MG 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</si>
  <si>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</si>
  <si>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</si>
  <si>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</si>
  <si>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</si>
  <si>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</si>
  <si>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</si>
  <si>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</si>
  <si>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</si>
  <si>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</si>
  <si>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</si>
  <si>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930759</t>
  </si>
  <si>
    <t>MS BENZINUM  900 ml  FA , KU</t>
  </si>
  <si>
    <t>DPH 21%</t>
  </si>
  <si>
    <t>844350</t>
  </si>
  <si>
    <t>KL ETHANOL.C.BENZINO 160G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</si>
  <si>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</si>
  <si>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</si>
  <si>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</si>
  <si>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</si>
  <si>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</si>
  <si>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</si>
  <si>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930043</t>
  </si>
  <si>
    <t>DZ TRIXO LIND 100 ml</t>
  </si>
  <si>
    <t>920271</t>
  </si>
  <si>
    <t>KL PERSTERIL 10% 200 G</t>
  </si>
  <si>
    <t>921403</t>
  </si>
  <si>
    <t>KL VASELINUM ALBUM, 50G</t>
  </si>
  <si>
    <t>132082</t>
  </si>
  <si>
    <t>32082</t>
  </si>
  <si>
    <t>IBALGIN 400 (IBUPROFEN 400)</t>
  </si>
  <si>
    <t>TBL OBD 100X400MG</t>
  </si>
  <si>
    <t>190021</t>
  </si>
  <si>
    <t>90021</t>
  </si>
  <si>
    <t>MARCAINE SPINAL O.5%</t>
  </si>
  <si>
    <t>INJ 5X4ML 5MG/ML</t>
  </si>
  <si>
    <t>930224</t>
  </si>
  <si>
    <t>KL BENZINUM 900ml/ 600g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</si>
  <si>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</si>
  <si>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</si>
  <si>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</si>
  <si>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</si>
  <si>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</si>
  <si>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</si>
  <si>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</si>
  <si>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500326</t>
  </si>
  <si>
    <t>KL BENZINUM 500 ml/330g HVLP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</si>
  <si>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</si>
  <si>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</si>
  <si>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</si>
  <si>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</si>
  <si>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</si>
  <si>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</si>
  <si>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</si>
  <si>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</si>
  <si>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</si>
  <si>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</si>
  <si>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</si>
  <si>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</si>
  <si>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</si>
  <si>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</si>
  <si>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</si>
  <si>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</si>
  <si>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</si>
  <si>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</si>
  <si>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</si>
  <si>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</si>
  <si>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</si>
  <si>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</si>
  <si>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</si>
  <si>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</si>
  <si>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</si>
  <si>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</si>
  <si>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</si>
  <si>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</si>
  <si>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</si>
  <si>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</si>
  <si>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</si>
  <si>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</si>
  <si>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</si>
  <si>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</si>
  <si>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</si>
  <si>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</si>
  <si>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</si>
  <si>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</si>
  <si>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</si>
  <si>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</si>
  <si>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</si>
  <si>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</si>
  <si>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</si>
  <si>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</si>
  <si>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</si>
  <si>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</si>
  <si>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</si>
  <si>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</si>
  <si>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</si>
  <si>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</si>
  <si>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</si>
  <si>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</si>
  <si>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</si>
  <si>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</si>
  <si>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</si>
  <si>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</si>
  <si>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</si>
  <si>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</si>
  <si>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</si>
  <si>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</si>
  <si>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</si>
  <si>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</si>
  <si>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</si>
  <si>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</si>
  <si>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</si>
  <si>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</si>
  <si>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203092</t>
  </si>
  <si>
    <t>LIDOCAIN EGIS 10 %</t>
  </si>
  <si>
    <t>DRM SPR SOL 1X38GM</t>
  </si>
  <si>
    <t>900857</t>
  </si>
  <si>
    <t>KL CHLORHEXIDINI SOL. 0,1% 1000ml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</si>
  <si>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</si>
  <si>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</si>
  <si>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</si>
  <si>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</si>
  <si>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</si>
  <si>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</si>
  <si>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94933</t>
  </si>
  <si>
    <t>AUGMENTIN 1 G</t>
  </si>
  <si>
    <t>POR TBL FLM 14X1GM+SÁČ</t>
  </si>
  <si>
    <t>180440</t>
  </si>
  <si>
    <t>80440</t>
  </si>
  <si>
    <t>UBISTESIN</t>
  </si>
  <si>
    <t>187659</t>
  </si>
  <si>
    <t>INJ SOL 100X10ML II</t>
  </si>
  <si>
    <t>501596</t>
  </si>
  <si>
    <t>ECOLAV Výplach očí 100ml</t>
  </si>
  <si>
    <t>100 ml</t>
  </si>
  <si>
    <t>P</t>
  </si>
  <si>
    <t>166030</t>
  </si>
  <si>
    <t>66030</t>
  </si>
  <si>
    <t>ZODAC</t>
  </si>
  <si>
    <t>TBL OBD 30X10MG</t>
  </si>
  <si>
    <t>131934</t>
  </si>
  <si>
    <t>31934</t>
  </si>
  <si>
    <t>VENTOLIN INHALER N</t>
  </si>
  <si>
    <t>INHSUSPSS200X100RG</t>
  </si>
  <si>
    <t>50113013</t>
  </si>
  <si>
    <t>12191</t>
  </si>
  <si>
    <t>MEGAMOX 1 G</t>
  </si>
  <si>
    <t>POR TBL FLM 14</t>
  </si>
  <si>
    <t>101066</t>
  </si>
  <si>
    <t>1066</t>
  </si>
  <si>
    <t>FRAMYKOIN</t>
  </si>
  <si>
    <t>UNG 1X10GM</t>
  </si>
  <si>
    <t>844576</t>
  </si>
  <si>
    <t>100339</t>
  </si>
  <si>
    <t>DALACIN C 300 MG</t>
  </si>
  <si>
    <t>POR CPS DUR 16X300MG</t>
  </si>
  <si>
    <t>105951</t>
  </si>
  <si>
    <t>5951</t>
  </si>
  <si>
    <t>AMOKSIKLAV 1G</t>
  </si>
  <si>
    <t>TBL OBD 14X1GM</t>
  </si>
  <si>
    <t>ZUBNI: ambulance</t>
  </si>
  <si>
    <t>Lékárna - léčiva</t>
  </si>
  <si>
    <t>Lékárna - antibiotika</t>
  </si>
  <si>
    <t>2421 - ZUBNI: ambulance</t>
  </si>
  <si>
    <t>J01CR02 - Amoxicilin a enzymový inhibitor</t>
  </si>
  <si>
    <t>R06AE07 - Cetirizin</t>
  </si>
  <si>
    <t>R03AC02 - Salbutamol</t>
  </si>
  <si>
    <t>J01CR02</t>
  </si>
  <si>
    <t>875MG/125MG TBL FLM 14</t>
  </si>
  <si>
    <t>AMOKSIKLAV 1 G</t>
  </si>
  <si>
    <t>R03AC02</t>
  </si>
  <si>
    <t>100MCG/DÁV INH SUS PSS 200DÁV</t>
  </si>
  <si>
    <t>R06AE07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</si>
  <si>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</si>
  <si>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</si>
  <si>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</si>
  <si>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</si>
  <si>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IUTN - kovové (Z506)</t>
  </si>
  <si>
    <t>50115020     laboratorní diagnostika-LEK (Z501)</t>
  </si>
  <si>
    <t>ZA321</t>
  </si>
  <si>
    <t>Kompresa gáza 7,5 cm x 7,5 cm/100 ks nesterilní 06002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</si>
  <si>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</si>
  <si>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</si>
  <si>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</si>
  <si>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</si>
  <si>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</si>
  <si>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</si>
  <si>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</si>
  <si>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</si>
  <si>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</si>
  <si>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</si>
  <si>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</si>
  <si>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</si>
  <si>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</si>
  <si>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</si>
  <si>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</si>
  <si>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</si>
  <si>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</si>
  <si>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</si>
  <si>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</si>
  <si>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cm/5 ks sterilní 1325019265(1230119225)</t>
  </si>
  <si>
    <t>ZG538</t>
  </si>
  <si>
    <t>Obvaz ran po chir. zákrocích COE PACK 530315</t>
  </si>
  <si>
    <t>ZA602</t>
  </si>
  <si>
    <t>Kompresa gáza 5 x 5 cm/2 ks sterilní karton á 1000 ks 26001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</si>
  <si>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</si>
  <si>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</si>
  <si>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</si>
  <si>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</si>
  <si>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</si>
  <si>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</si>
  <si>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ZL996</t>
  </si>
  <si>
    <t>Obinadlo hyrofilní sterilní  8 cm x 5 m  004310182</t>
  </si>
  <si>
    <t>ZL997</t>
  </si>
  <si>
    <t>Obinadlo hyrofilní sterilní 10 cm x 5 m  004310174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</si>
  <si>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</si>
  <si>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</si>
  <si>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</si>
  <si>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</si>
  <si>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</si>
  <si>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síťka V0081946</t>
  </si>
  <si>
    <t>ZN200</t>
  </si>
  <si>
    <t>Krytí traumacel new dent kostky bal. á 50 ks 10115</t>
  </si>
  <si>
    <t>ZA517</t>
  </si>
  <si>
    <t>Váleček zubní Celluron č.1 á 864 ks 430181</t>
  </si>
  <si>
    <t>ZN477</t>
  </si>
  <si>
    <t>Obinadlo elastické universal 12 cm x 5 m 1323100314</t>
  </si>
  <si>
    <t>ZN475</t>
  </si>
  <si>
    <t>Obinadlo elastické universal   8 cm x 5 m 1323100312</t>
  </si>
  <si>
    <t>ZI327</t>
  </si>
  <si>
    <t>Náplast cosmopor antibacterial 10,0 x 6 cm sterilní á 25 ks 9010010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</si>
  <si>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</si>
  <si>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</si>
  <si>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</si>
  <si>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</si>
  <si>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</si>
  <si>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</si>
  <si>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ZA754</t>
  </si>
  <si>
    <t>Stříkačka injekční 3-dílná 10 ml LL Omnifix Solo se závitem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</si>
  <si>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</si>
  <si>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</si>
  <si>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</si>
  <si>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</si>
  <si>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</si>
  <si>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</si>
  <si>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ZB830</t>
  </si>
  <si>
    <t>Zrcátko zubní - zvětšovací b397122510020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</si>
  <si>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</si>
  <si>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</si>
  <si>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</si>
  <si>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</si>
  <si>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</si>
  <si>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</si>
  <si>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</si>
  <si>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</si>
  <si>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ZK979</t>
  </si>
  <si>
    <t>Cévka odsávací CH18 s přerušovačem sání P01177a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</si>
  <si>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</si>
  <si>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</si>
  <si>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</si>
  <si>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</si>
  <si>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</si>
  <si>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</si>
  <si>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Náústek s filtrem výměnný k plynu Entonox 1043178 (ref.828-0002)</t>
  </si>
  <si>
    <t>ZB823</t>
  </si>
  <si>
    <t>Drát kulatý 0,8 mm IN0308</t>
  </si>
  <si>
    <t>ZH808</t>
  </si>
  <si>
    <t>Nádoba na histologický mat. s pufrovaným formalínem HISTOFOR 20 ml bal. á 100 ks BFS-20</t>
  </si>
  <si>
    <t>ZB966</t>
  </si>
  <si>
    <t>Nůžky rovné chirurgické hrotnaté 150 mm B397113920005</t>
  </si>
  <si>
    <t>ZA810</t>
  </si>
  <si>
    <t>Vzduchovod ústní vel. 3 90 mm bal. á 10 ks P03051a</t>
  </si>
  <si>
    <t>ZB963</t>
  </si>
  <si>
    <t>Pinzeta anatomická úzká 145 mm B397114920019</t>
  </si>
  <si>
    <t>ZL731</t>
  </si>
  <si>
    <t>Nůžky oční rovné hrotnaté 100 mm B397113380010</t>
  </si>
  <si>
    <t>ZF911</t>
  </si>
  <si>
    <t>Nůžky oční rovné hrotnaté 105 mm B397113920043</t>
  </si>
  <si>
    <t>ZD068</t>
  </si>
  <si>
    <t>Keramika IPS InLine PoM Opaquer A-D A2 IV593161</t>
  </si>
  <si>
    <t>ZN999</t>
  </si>
  <si>
    <t>Maska inhalační pro entonox Quadralite vel. 3 - 4 ( střední ), barva žlutá 9050456 - objednávat Intersurgical</t>
  </si>
  <si>
    <t>ZN998</t>
  </si>
  <si>
    <t>Maska inhalační pro entonox Quadralite vel. 2 - 3 ( malá ), barva bílá 9050455 - objednávat Intersurgical</t>
  </si>
  <si>
    <t>ZD069</t>
  </si>
  <si>
    <t>Pinzeta anatomická rovná úzká 145 mm B397114920003</t>
  </si>
  <si>
    <t>ZC705</t>
  </si>
  <si>
    <t>Vzduchovod ústní vel. 2 80 mm bal. á 10 ks P03050a</t>
  </si>
  <si>
    <t>ZM705</t>
  </si>
  <si>
    <t>Pinzeta zubní s rýhovanou čelistí lomená 157 mm 397114500021</t>
  </si>
  <si>
    <t>ZB831</t>
  </si>
  <si>
    <t>Držák zubního zrcátka 397122510100</t>
  </si>
  <si>
    <t>ZO164</t>
  </si>
  <si>
    <t>Pinzeta anatomická úzká 130 mm B397114910003</t>
  </si>
  <si>
    <t>ZB327</t>
  </si>
  <si>
    <t>Držák skalpelových čepelek č. 3 123 mm B397112910003</t>
  </si>
  <si>
    <t>ZH101</t>
  </si>
  <si>
    <t>Svorka zahnutá na cévy Rochester-Peán 200 mm 397115080171</t>
  </si>
  <si>
    <t>ZD178</t>
  </si>
  <si>
    <t>Sof-lex disky ES8692F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</si>
  <si>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</si>
  <si>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</si>
  <si>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</si>
  <si>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</si>
  <si>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</si>
  <si>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</si>
  <si>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</si>
  <si>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</si>
  <si>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</si>
  <si>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</si>
  <si>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</si>
  <si>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</si>
  <si>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</si>
  <si>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</si>
  <si>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ZC313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</si>
  <si>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</si>
  <si>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</si>
  <si>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</si>
  <si>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</si>
  <si>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</si>
  <si>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</si>
  <si>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</si>
  <si>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</si>
  <si>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</si>
  <si>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</si>
  <si>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</si>
  <si>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</si>
  <si>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</si>
  <si>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</si>
  <si>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</si>
  <si>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</si>
  <si>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</si>
  <si>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</si>
  <si>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</si>
  <si>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</si>
  <si>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jednorázová UH 709, á 100 ks, 00709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</si>
  <si>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</si>
  <si>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</si>
  <si>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</si>
  <si>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</si>
  <si>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</si>
  <si>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</si>
  <si>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</si>
  <si>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</si>
  <si>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</si>
  <si>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</si>
  <si>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</si>
  <si>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</si>
  <si>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</si>
  <si>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</si>
  <si>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</si>
  <si>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</si>
  <si>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</si>
  <si>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</si>
  <si>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</si>
  <si>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</si>
  <si>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ZF135</t>
  </si>
  <si>
    <t>Fréza malá 999-6000</t>
  </si>
  <si>
    <t>ZG693</t>
  </si>
  <si>
    <t>Deska bazální - horní transparentní bal.á 50 ks 9002525</t>
  </si>
  <si>
    <t>ZI807</t>
  </si>
  <si>
    <t>Implantát D4.4 BIO-ACCEL/L12 0321:3</t>
  </si>
  <si>
    <t>ZI810</t>
  </si>
  <si>
    <t>Nit elastická kulatá hrubá J0388</t>
  </si>
  <si>
    <t>ZI927</t>
  </si>
  <si>
    <t>Amalgám YDM velikost 1 YDM-I/400</t>
  </si>
  <si>
    <t>Amalgám YDM č. 1 YDM-I/400</t>
  </si>
  <si>
    <t>ZL577</t>
  </si>
  <si>
    <t>Sprej Kavo 4119640KA</t>
  </si>
  <si>
    <t>ZC480</t>
  </si>
  <si>
    <t>Siloflex plus light 200 g 4213210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</si>
  <si>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</si>
  <si>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</si>
  <si>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</si>
  <si>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</si>
  <si>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</si>
  <si>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</si>
  <si>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</si>
  <si>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</si>
  <si>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</si>
  <si>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4,0 mm/120 mm ER581240</t>
  </si>
  <si>
    <t>ZD336</t>
  </si>
  <si>
    <t>Dentalon plus liquid 250 ml HK65041138</t>
  </si>
  <si>
    <t>ZD470</t>
  </si>
  <si>
    <t>Premacryl prášek transparent 500 g 4342400</t>
  </si>
  <si>
    <t>ZD531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</si>
  <si>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</si>
  <si>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</si>
  <si>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</si>
  <si>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</si>
  <si>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</si>
  <si>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ZF508</t>
  </si>
  <si>
    <t>Cement výplňový provizorní 40 g 5304520</t>
  </si>
  <si>
    <t>ZF690</t>
  </si>
  <si>
    <t>Drát NiTi 016 lower oval form III 101-435</t>
  </si>
  <si>
    <t>ZF691</t>
  </si>
  <si>
    <t>Drát NiTi 16 x 22 upper oval form III 101-442</t>
  </si>
  <si>
    <t>ZG402</t>
  </si>
  <si>
    <t>Orthocryl Neon modrý á 1 kg 160-003-00</t>
  </si>
  <si>
    <t>ZH467</t>
  </si>
  <si>
    <t>Sprej Kavo QUATTROCARE á 6 ks (6 lahví) KaVo QUATTROcare spreje a 500 ml 1.011.5720</t>
  </si>
  <si>
    <t>ZL447</t>
  </si>
  <si>
    <t>Matrice Hawe adapt 0,038 mm bal. á 30 ks 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</si>
  <si>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</si>
  <si>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</si>
  <si>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</si>
  <si>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</si>
  <si>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</si>
  <si>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 - File 063025015</t>
  </si>
  <si>
    <t>ZL894</t>
  </si>
  <si>
    <t>Aplikátor M+W MicroTips modrý 0500507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</si>
  <si>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</si>
  <si>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</si>
  <si>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</si>
  <si>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</si>
  <si>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</si>
  <si>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</si>
  <si>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ZC193</t>
  </si>
  <si>
    <t>Poresorb-TCP 1.0 g/1.2 ml 1,0-2,0 mm 41:2</t>
  </si>
  <si>
    <t>ZG655</t>
  </si>
  <si>
    <t>Pilíř estetický angulovaný plus D3.7/d5.4/15°/L1 515192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</si>
  <si>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</si>
  <si>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</si>
  <si>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</si>
  <si>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</si>
  <si>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</si>
  <si>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</si>
  <si>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ZD140</t>
  </si>
  <si>
    <t>Pájka univerz.stříbrná - 700°C 380-604-50</t>
  </si>
  <si>
    <t>ZG694</t>
  </si>
  <si>
    <t>Deska bazální - dolní transparentní bal.á 50 ks 9002526</t>
  </si>
  <si>
    <t>ZD524</t>
  </si>
  <si>
    <t>Čep vodící střední 302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</si>
  <si>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</si>
  <si>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</si>
  <si>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</si>
  <si>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</si>
  <si>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</si>
  <si>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</si>
  <si>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</si>
  <si>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</si>
  <si>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ZC299</t>
  </si>
  <si>
    <t>Impression Compound, bal. á 5 ks, 1DDCEIC</t>
  </si>
  <si>
    <t>ZD335</t>
  </si>
  <si>
    <t>Dentalon plus-barva HK650410L</t>
  </si>
  <si>
    <t>ZD375</t>
  </si>
  <si>
    <t>GC Fuji Plus GC001409</t>
  </si>
  <si>
    <t>ZG695</t>
  </si>
  <si>
    <t>Vosk modelovací - speciál letní 1,5 mm 2500 g 9001516</t>
  </si>
  <si>
    <t>ZC328</t>
  </si>
  <si>
    <t>Calxyd ve stříkačce 2 x 3,5 g 4142120</t>
  </si>
  <si>
    <t>ZD005</t>
  </si>
  <si>
    <t>Separating fluid 500 ml 1/V3651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</si>
  <si>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</si>
  <si>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</si>
  <si>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</si>
  <si>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</si>
  <si>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</si>
  <si>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</si>
  <si>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ZK680</t>
  </si>
  <si>
    <t>Čep 06 papírový 45 dentacean 9019142</t>
  </si>
  <si>
    <t>ZF575</t>
  </si>
  <si>
    <t>Granulát BOI-OSS spongiosa granulát 1- 2 mm á 0,5 g DGD46B307098E</t>
  </si>
  <si>
    <t>ZC471</t>
  </si>
  <si>
    <t>Spofacryl orig. 100g O 4318200</t>
  </si>
  <si>
    <t>ZG158</t>
  </si>
  <si>
    <t>Vlákno wedjets na kofferdam 2,1 m barva žlutá 0035117</t>
  </si>
  <si>
    <t>ZE587</t>
  </si>
  <si>
    <t>Relyx temp NE 56660</t>
  </si>
  <si>
    <t>ZC821</t>
  </si>
  <si>
    <t>Occlu spray zelený 75 ml 00093</t>
  </si>
  <si>
    <t>ZD095</t>
  </si>
  <si>
    <t>Tekutina expanzní sheraifina 1l 1501SH</t>
  </si>
  <si>
    <t>ZC517</t>
  </si>
  <si>
    <t>Nit dentální BT485</t>
  </si>
  <si>
    <t>ZE411</t>
  </si>
  <si>
    <t>Nůž modelovací 130 mm ME155520212</t>
  </si>
  <si>
    <t>ZE911</t>
  </si>
  <si>
    <t>Čep 06 papírový 30 dentaclean á 100 ks P64030 9019139</t>
  </si>
  <si>
    <t>ZI516</t>
  </si>
  <si>
    <t>Čep 06 papírový 25 dentaclean á 100 ks 9019138</t>
  </si>
  <si>
    <t>ZI630</t>
  </si>
  <si>
    <t>Cement dent. ketac cem sada 33 g prášku 12 ml tekutiny + příslušenství 37200</t>
  </si>
  <si>
    <t>Cement dent. ketac cem sada 33 g prášku 12 ml tekutiny + příslušenství 037200</t>
  </si>
  <si>
    <t>ZC386</t>
  </si>
  <si>
    <t>Kavitan pro A3 15 g prášek 10 g LIQ 4113312</t>
  </si>
  <si>
    <t>ZL966</t>
  </si>
  <si>
    <t>Transpa incizal TI 2 á 20 g IV593263</t>
  </si>
  <si>
    <t>ZI685</t>
  </si>
  <si>
    <t>Pilník K - File 397144518772</t>
  </si>
  <si>
    <t>ZH124</t>
  </si>
  <si>
    <t>Pronikač K - File 063025010</t>
  </si>
  <si>
    <t>Pronikač K - File VDW063025010</t>
  </si>
  <si>
    <t>ZD440</t>
  </si>
  <si>
    <t>Čep světlovodný DT light vel.0-3 bal.á 6 ks</t>
  </si>
  <si>
    <t>ZF025</t>
  </si>
  <si>
    <t>Superpont enamel T 100g 4321251</t>
  </si>
  <si>
    <t>ZF806</t>
  </si>
  <si>
    <t>Calcimol LC stříkačka 2 x 2 ml (2 x 2 5g střík., aplikačná kanyly) 0075356</t>
  </si>
  <si>
    <t>ZI271</t>
  </si>
  <si>
    <t>Šroub pro fixaci konstrukce M1.6/hex 1.0 1641.3</t>
  </si>
  <si>
    <t>ZM736</t>
  </si>
  <si>
    <t>Fólie erkoflex 1,0 mm/120 mm ER581210</t>
  </si>
  <si>
    <t>ZF915</t>
  </si>
  <si>
    <t>Měřidlo IWANSON na vosk HLS 246-00</t>
  </si>
  <si>
    <t>ZL707</t>
  </si>
  <si>
    <t>Tekutina pro zatmelovací hmotu IPS Vest Press Speed á 1000 ml IV595587</t>
  </si>
  <si>
    <t>ZM836</t>
  </si>
  <si>
    <t>Čep 06 papírový 60 dentacean 9019141</t>
  </si>
  <si>
    <t>Čep 06 papírový 40 dentacean 9019141</t>
  </si>
  <si>
    <t>ZM837</t>
  </si>
  <si>
    <t>Drát ligaturový 0,25 501-025-00</t>
  </si>
  <si>
    <t>ZE019</t>
  </si>
  <si>
    <t>Pasta leštící Opal 35 g 520.0000RE</t>
  </si>
  <si>
    <t>ZC535</t>
  </si>
  <si>
    <t>Induret gel C100700</t>
  </si>
  <si>
    <t>ZL448</t>
  </si>
  <si>
    <t>Matrice Hawe adapt 1205581205</t>
  </si>
  <si>
    <t>ZC253</t>
  </si>
  <si>
    <t>Čep 06 papírový 35 dentaclean 9019140</t>
  </si>
  <si>
    <t>ZL706</t>
  </si>
  <si>
    <t>Hmota zatmelovací IPS Vest Press Speed á 50/100G IV595591</t>
  </si>
  <si>
    <t>ZN014</t>
  </si>
  <si>
    <t>Drát ocelový prut 018 remanium bal. á 25 ks 535-045-00</t>
  </si>
  <si>
    <t>ZB393</t>
  </si>
  <si>
    <t>Hmota otiskovací silikonová speedex putty 0026292</t>
  </si>
  <si>
    <t>ZC379</t>
  </si>
  <si>
    <t>Aquasil ultra LV Regular 4 x 50 ml DT678779</t>
  </si>
  <si>
    <t>ZG191</t>
  </si>
  <si>
    <t>Stomaflex putty 1300g/solid/ 4215110</t>
  </si>
  <si>
    <t>ZC533</t>
  </si>
  <si>
    <t>Relyx temp NE001</t>
  </si>
  <si>
    <t>ZC529</t>
  </si>
  <si>
    <t>Kavitan LC VARNISCH 5 g 4113280</t>
  </si>
  <si>
    <t>ZD543</t>
  </si>
  <si>
    <t>Speedex Light Body IX4980</t>
  </si>
  <si>
    <t>ZE584</t>
  </si>
  <si>
    <t>Aquasil ultra XLV/regular set 678781</t>
  </si>
  <si>
    <t>ZC178</t>
  </si>
  <si>
    <t>Implantát D2.9 SB/L14 03101:3</t>
  </si>
  <si>
    <t>ZJ765</t>
  </si>
  <si>
    <t>Pasta pro vypalování v keramické peci á 12 g VIEFP12</t>
  </si>
  <si>
    <t>ZC358</t>
  </si>
  <si>
    <t>Superacryl plus liq. 250 ml 4328902</t>
  </si>
  <si>
    <t>ZF676</t>
  </si>
  <si>
    <t>Superpont dentin 100g 4324220</t>
  </si>
  <si>
    <t>ZJ046</t>
  </si>
  <si>
    <t>Drát v prutu 018 splétaný  545-745-00</t>
  </si>
  <si>
    <t>ZN019</t>
  </si>
  <si>
    <t>Pronikač C pilot  368025012,5 ( V040368025012)</t>
  </si>
  <si>
    <t>ZC233</t>
  </si>
  <si>
    <t>Implantát D3.7 BIO/L14 0451:3</t>
  </si>
  <si>
    <t>ZD393</t>
  </si>
  <si>
    <t>Drát NiTi 016 upper oval form III 101-434</t>
  </si>
  <si>
    <t>ZD357</t>
  </si>
  <si>
    <t>Papír artikulační modročerv. U 6 x 10 lis. 103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</si>
  <si>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</si>
  <si>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</si>
  <si>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</si>
  <si>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</si>
  <si>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</si>
  <si>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</si>
  <si>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</si>
  <si>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</si>
  <si>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ZI808</t>
  </si>
  <si>
    <t>Biodentine biokompatibilní materiál 15 x 0,7 g 530387</t>
  </si>
  <si>
    <t>ZA397</t>
  </si>
  <si>
    <t>IPS e.max Ceram Transpa incisal TI  IV596979</t>
  </si>
  <si>
    <t>ZC783</t>
  </si>
  <si>
    <t>Vana dezinfekční 3 l 9800600</t>
  </si>
  <si>
    <t>ZD338</t>
  </si>
  <si>
    <t>Keramika IPS InLine PoM Opaquer A-D A3 IV593162</t>
  </si>
  <si>
    <t>ZA144</t>
  </si>
  <si>
    <t>Aquasil soft putty DT60578320</t>
  </si>
  <si>
    <t>ZB860</t>
  </si>
  <si>
    <t>Kotouč plátěný pr.100 mm-neprošív. IX5001</t>
  </si>
  <si>
    <t>ZF735</t>
  </si>
  <si>
    <t>Signum ceramis margin M2 4g HK66031432</t>
  </si>
  <si>
    <t>ZG416</t>
  </si>
  <si>
    <t>Podložka plastová vel.6 HK64500720</t>
  </si>
  <si>
    <t>ZG856</t>
  </si>
  <si>
    <t>Prostředek na čišť. kořen. kanálků FileCare EDTA/vdw/ stříkačky 5 x 3 ml 0858649</t>
  </si>
  <si>
    <t>ZK182</t>
  </si>
  <si>
    <t>Dycal 4401</t>
  </si>
  <si>
    <t>ZK658</t>
  </si>
  <si>
    <t>Protemp 4 50 ml A3 ES46957</t>
  </si>
  <si>
    <t>ZM729</t>
  </si>
  <si>
    <t>Roztok na otiskovací hmotu VPS Tray Adhezivum ES7307</t>
  </si>
  <si>
    <t>ZN281</t>
  </si>
  <si>
    <t>Knoflík OQ linqvální s očkem zavřený zakřivená baze D0332 bal. á 10 ks</t>
  </si>
  <si>
    <t>ZE896</t>
  </si>
  <si>
    <t>Kartáč Taurus kozí chlup BT1100.1</t>
  </si>
  <si>
    <t>ZH210</t>
  </si>
  <si>
    <t>Vidlice skusová-Foxova deska 69600025</t>
  </si>
  <si>
    <t>ZC478</t>
  </si>
  <si>
    <t>Provicol 1075VO</t>
  </si>
  <si>
    <t>ZC850</t>
  </si>
  <si>
    <t>Vlákno Ultrapak č. 0 509333</t>
  </si>
  <si>
    <t>ZE583</t>
  </si>
  <si>
    <t>Aquasil soft putty/regular economy pack 8 x 450 ml 605.78.321</t>
  </si>
  <si>
    <t>ZL446</t>
  </si>
  <si>
    <t>Matrice Hawe adapt 1208581208</t>
  </si>
  <si>
    <t>ZL574</t>
  </si>
  <si>
    <t>Cement výplňový skloionomerní 0120164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</si>
  <si>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</si>
  <si>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</si>
  <si>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</si>
  <si>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</si>
  <si>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</si>
  <si>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</si>
  <si>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</si>
  <si>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</si>
  <si>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</si>
  <si>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</si>
  <si>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ZL958</t>
  </si>
  <si>
    <t>Dentin A 2 á 20 g IV593227</t>
  </si>
  <si>
    <t>ZM048</t>
  </si>
  <si>
    <t>Gel hemostatický ViscoStat Clear 0076205</t>
  </si>
  <si>
    <t>ZN639</t>
  </si>
  <si>
    <t>Krytí kuželka dentální Genta-Coll resorb 1,2 x 1,6 cm MK10</t>
  </si>
  <si>
    <t>ZL506</t>
  </si>
  <si>
    <t>Sada na leptání porcelain etch silane 9007950</t>
  </si>
  <si>
    <t>ZE020</t>
  </si>
  <si>
    <t>Preci-vertix P sada (6 ks patric 1813, 6 ks žlutých matric, 1 ks zavaděč) AD1811</t>
  </si>
  <si>
    <t>ZE417</t>
  </si>
  <si>
    <t>Fólie termopl. Erkodur 1,5/120 mm ER524215</t>
  </si>
  <si>
    <t>Fólie termopl. Erkodur 1,5/120 mm, bal.á 50 ks,  ER524215</t>
  </si>
  <si>
    <t>ZI732</t>
  </si>
  <si>
    <t>Vlákno retrakční Ultrapak č.00 délka vlákna v lahvičce 244 cm žluté UD9332</t>
  </si>
  <si>
    <t>ZG406</t>
  </si>
  <si>
    <t>Preci-clix Female yellow á 6 ks 1231</t>
  </si>
  <si>
    <t>ZC965</t>
  </si>
  <si>
    <t>TopDent Die-Lac 15 ml 23152</t>
  </si>
  <si>
    <t>ZB636</t>
  </si>
  <si>
    <t>Pronikač K - File 063025025</t>
  </si>
  <si>
    <t>ZJ564</t>
  </si>
  <si>
    <t>Drát ocelový 19 x 25 101-420</t>
  </si>
  <si>
    <t>ZF631</t>
  </si>
  <si>
    <t>Stomaflex light 130g 100065</t>
  </si>
  <si>
    <t>ZK722</t>
  </si>
  <si>
    <t>Vosk vykrývací bílý 50g IN0194</t>
  </si>
  <si>
    <t>ZH672</t>
  </si>
  <si>
    <t>Pomůcka k odtažení rtů Optragate 0091610</t>
  </si>
  <si>
    <t>ZK681</t>
  </si>
  <si>
    <t>Čep 06 papírový 50 dentacean 9019143</t>
  </si>
  <si>
    <t>ZN807</t>
  </si>
  <si>
    <t>Šroubovák do ráčny pro šroubované náhrady 24024.3</t>
  </si>
  <si>
    <t>ZE590</t>
  </si>
  <si>
    <t>Dentiplast 20 g SP4232110</t>
  </si>
  <si>
    <t>ZM742</t>
  </si>
  <si>
    <t>Šroubováček pro ortodontický bodový šroub 3 mm 609-400-00</t>
  </si>
  <si>
    <t>ZN773</t>
  </si>
  <si>
    <t>Materiál fotokompozitní pro bezkovové náhrady Signum ceramis dentin A2 bal. 4g Her66022942</t>
  </si>
  <si>
    <t>ZN824</t>
  </si>
  <si>
    <t>Hmota otiskovací termoplastická Impression compound 0036221(00444)</t>
  </si>
  <si>
    <t>ZC573</t>
  </si>
  <si>
    <t>Gel Ufi P sada VO2070</t>
  </si>
  <si>
    <t>ZF188</t>
  </si>
  <si>
    <t>Tetric Evo Flow 2 g  A1</t>
  </si>
  <si>
    <t>ZN840</t>
  </si>
  <si>
    <t>Drát ocelový prut 016 remanium bal. á 25 ks 535-040-00</t>
  </si>
  <si>
    <t>ZK627</t>
  </si>
  <si>
    <t>Papír artikulační Bausch Progress 100 BK 52 červený 300 listů 0008961</t>
  </si>
  <si>
    <t>ZC383</t>
  </si>
  <si>
    <t>Drát kulatý pr. 9 mm IN0309</t>
  </si>
  <si>
    <t>ZN792</t>
  </si>
  <si>
    <t>Nástroje na opracování materiálu Signum tool kit (11ks) HER66015677</t>
  </si>
  <si>
    <t>ZF325</t>
  </si>
  <si>
    <t>Štětec Takanishi č.1 RE1714.0001</t>
  </si>
  <si>
    <t>ZN882</t>
  </si>
  <si>
    <t>Materiál fotokompozitní pro bezkovové náhrady Signum ceramis dentin D4 bal. 4g Her66022945</t>
  </si>
  <si>
    <t>ZN883</t>
  </si>
  <si>
    <t>Materiál fotokompozitní pro bezkovové náhrady Signum ceramis dentin D2 bal. 4g Her66022954</t>
  </si>
  <si>
    <t>ZN885</t>
  </si>
  <si>
    <t>Materiál fotokompozitní pro bezkovové náhrady Signum ceramis dentin EM bal. 4g Her66022958</t>
  </si>
  <si>
    <t>ZN884</t>
  </si>
  <si>
    <t>Materiál fotokompozitní pro bezkovové náhrady Signum ceramis dentin EL bal. 4g Her66022957</t>
  </si>
  <si>
    <t>ZN903</t>
  </si>
  <si>
    <t>Šroub s drážkou na drát 1,4 x 8 mm ortodontický mini 16-JB-010</t>
  </si>
  <si>
    <t>ZN904</t>
  </si>
  <si>
    <t>Šroubovák pro implantáty 113-MJ-103</t>
  </si>
  <si>
    <t>ZG934</t>
  </si>
  <si>
    <t>Šroubovák pro implantáty 113-JB-101</t>
  </si>
  <si>
    <t>ZN905</t>
  </si>
  <si>
    <t>Krabička ke sterilizaci šroubů ortodontických 112-060</t>
  </si>
  <si>
    <t>ZN902</t>
  </si>
  <si>
    <t>Šroub s drážkou na drát 1,4 x 8 mm ortodontický mini 14-G2-008</t>
  </si>
  <si>
    <t>ZD395</t>
  </si>
  <si>
    <t>Cna archwires oval III 17/25 upper 101-515</t>
  </si>
  <si>
    <t>ZD916</t>
  </si>
  <si>
    <t>Šroub-Dia 1.4 s ligováním 14-JD-008</t>
  </si>
  <si>
    <t>ZF052</t>
  </si>
  <si>
    <t>Šroub ortodontický mini 16-JD-010</t>
  </si>
  <si>
    <t>ZD915</t>
  </si>
  <si>
    <t>Šroub-Dia 1.4 s drážkou 14-JB-008</t>
  </si>
  <si>
    <t>ZD394</t>
  </si>
  <si>
    <t>Cna archwires oval III 17/25 lower 101-514</t>
  </si>
  <si>
    <t>ZC400</t>
  </si>
  <si>
    <t>Opticor flow 2 G A2</t>
  </si>
  <si>
    <t>ZF338</t>
  </si>
  <si>
    <t>Sof-lex disky ES8692M</t>
  </si>
  <si>
    <t>ZG403</t>
  </si>
  <si>
    <t>Deska bazální - intertray velké á 50 ks IN0714</t>
  </si>
  <si>
    <t>ZG393</t>
  </si>
  <si>
    <t>Šroub ortodontický Hyrax á 10 ks 602-801-30</t>
  </si>
  <si>
    <t>ZD869</t>
  </si>
  <si>
    <t>Fréza tvrdokovová 5760.045</t>
  </si>
  <si>
    <t>ZK620</t>
  </si>
  <si>
    <t>Gel ViscoStat 9012154</t>
  </si>
  <si>
    <t>ZK415</t>
  </si>
  <si>
    <t>Vzorník primodent PO1612</t>
  </si>
  <si>
    <t>ZG079</t>
  </si>
  <si>
    <t>Tekutina Invex liquid 1000 ml ivo597064</t>
  </si>
  <si>
    <t>ZB403</t>
  </si>
  <si>
    <t>Hmota otiskovací luralite 0036215</t>
  </si>
  <si>
    <t>ZL650</t>
  </si>
  <si>
    <t>Speedex Medium IX4986</t>
  </si>
  <si>
    <t>ZG420</t>
  </si>
  <si>
    <t>Interalox 50 7 kg  00406</t>
  </si>
  <si>
    <t>ZL704</t>
  </si>
  <si>
    <t>Opaquer D2 á 3g IV593173</t>
  </si>
  <si>
    <t>ZA359</t>
  </si>
  <si>
    <t>Brousek karborund kulatý 603 050 204 3B</t>
  </si>
  <si>
    <t>ZN964</t>
  </si>
  <si>
    <t>Šroubovák do ráčny Hex Driver B/Machine dlouhý pro implantáty Astra 35 mm 25728</t>
  </si>
  <si>
    <t>ZN965</t>
  </si>
  <si>
    <t>Šroubovák ruční Hex Driver EV Manual pro implantáty Astra 38 mm 25773</t>
  </si>
  <si>
    <t>ZN963</t>
  </si>
  <si>
    <t>Šroubovák do ráčny Hex Driver B/Machine střední pro implantáty Astra 24 mm 25727</t>
  </si>
  <si>
    <t>ZK538</t>
  </si>
  <si>
    <t>Protahováček h-file 144515802</t>
  </si>
  <si>
    <t>ZL445</t>
  </si>
  <si>
    <t>Matrice Hawe adapt 1204581204</t>
  </si>
  <si>
    <t>ZE521</t>
  </si>
  <si>
    <t>Matrice Hawe adapt 1202581203</t>
  </si>
  <si>
    <t>ZL444</t>
  </si>
  <si>
    <t>Matrice Hawe adapt 1202581202</t>
  </si>
  <si>
    <t>ZI753</t>
  </si>
  <si>
    <t>Cement pryskyřičný RelyX Unicem Aplicap 9008485</t>
  </si>
  <si>
    <t>ZD313</t>
  </si>
  <si>
    <t>Oranwash L 140 ml IX2877</t>
  </si>
  <si>
    <t>ZN987</t>
  </si>
  <si>
    <t>IPS - e-max Press Ingoty LT A1 bal. á 5 ks IV605273</t>
  </si>
  <si>
    <t>ZN986</t>
  </si>
  <si>
    <t>IPS - InLine dentin A-D A2 20 g IV593211</t>
  </si>
  <si>
    <t>ZN985</t>
  </si>
  <si>
    <t>IPS - InLine dentin A-D B3 20 g IV593233</t>
  </si>
  <si>
    <t>ZL180</t>
  </si>
  <si>
    <t>Ingoty LT IPS e-max Press barva A2 bal. á 5 ks IV605274</t>
  </si>
  <si>
    <t>ZC428</t>
  </si>
  <si>
    <t>Šroub transverzální L3 346.3</t>
  </si>
  <si>
    <t>ZC653</t>
  </si>
  <si>
    <t>Šroub transverzální L2 246.3</t>
  </si>
  <si>
    <t>ZI515</t>
  </si>
  <si>
    <t>Čep 06 papírový 20 dentaclean á 100 ks 9019137</t>
  </si>
  <si>
    <t>ZE743</t>
  </si>
  <si>
    <t>Dentin IPS-In Line metalokeramika A 3,5 á 20g IV593229</t>
  </si>
  <si>
    <t>ZL960</t>
  </si>
  <si>
    <t>Dentin D 2 á 20 g IV593239</t>
  </si>
  <si>
    <t>ZF198</t>
  </si>
  <si>
    <t>Orthocryl Neon Lila 160-004</t>
  </si>
  <si>
    <t>ZO001</t>
  </si>
  <si>
    <t>Keramika IPS e.max Ceram dentin A2 20 g 596959</t>
  </si>
  <si>
    <t>ZO002</t>
  </si>
  <si>
    <t>Keramika IPS e.max Ceram dentin B2 20 g 596964</t>
  </si>
  <si>
    <t>ZO003</t>
  </si>
  <si>
    <t>Keramika IPS e.max Ceram dentin D2 20 g 596971</t>
  </si>
  <si>
    <t>ZO004</t>
  </si>
  <si>
    <t>Keramika IPS e.max Ceram dentin D3 20 g 596972</t>
  </si>
  <si>
    <t>ZO005</t>
  </si>
  <si>
    <t>Keramika IPS e.max Ceram Transpa neutral 20 g 596999</t>
  </si>
  <si>
    <t>ZO008</t>
  </si>
  <si>
    <t>Keramika IPS e.max Ceram Glaze Paste 3 g 597041</t>
  </si>
  <si>
    <t>ZO000</t>
  </si>
  <si>
    <t>Keramika IPS e.max Ceram dentin A1 20 g 596958</t>
  </si>
  <si>
    <t>ZO009</t>
  </si>
  <si>
    <t>Keramika IPS e.max Ceram Build Up Liq. 60 ml 597055</t>
  </si>
  <si>
    <t>ZE155</t>
  </si>
  <si>
    <t>Kanyla M+W pro leptací gel 0100102</t>
  </si>
  <si>
    <t>ZC382</t>
  </si>
  <si>
    <t>Opticor flow barva A2 1008A2</t>
  </si>
  <si>
    <t>ZM350</t>
  </si>
  <si>
    <t>Biner LC podložkový materiál Bin2-6228</t>
  </si>
  <si>
    <t>ZH722</t>
  </si>
  <si>
    <t>Matrice Fender Wedge 58122XS</t>
  </si>
  <si>
    <t>ZM579</t>
  </si>
  <si>
    <t>Keramika IPS InLine PoM Shade2  á 3 g IV602364</t>
  </si>
  <si>
    <t>ZE412</t>
  </si>
  <si>
    <t>Nůž modelovací 175 mm ME155520222</t>
  </si>
  <si>
    <t>ZE458</t>
  </si>
  <si>
    <t>Adisil Rapid 1+1 0304/AD</t>
  </si>
  <si>
    <t>ZL520</t>
  </si>
  <si>
    <t>Materiál kostní výplňový R.T.R. 0056610</t>
  </si>
  <si>
    <t>ZC319</t>
  </si>
  <si>
    <t>Papír artikulační modročerv. l 12x10lis 102</t>
  </si>
  <si>
    <t>ZC484</t>
  </si>
  <si>
    <t>Sada vestogum ES86020</t>
  </si>
  <si>
    <t>ZG417</t>
  </si>
  <si>
    <t>Podložka plastová vel.3 HK64500719</t>
  </si>
  <si>
    <t>ZD114</t>
  </si>
  <si>
    <t>Signum Dentin á 4 g HK660200 (4950993A)</t>
  </si>
  <si>
    <t>ZO031</t>
  </si>
  <si>
    <t>Cement kompozitní skloionomerní IONOSEAL 3 x 2,5 g NDT stříkačky 0075197</t>
  </si>
  <si>
    <t>ZF218</t>
  </si>
  <si>
    <t>Koferdam Medium 620003904</t>
  </si>
  <si>
    <t>ZF383</t>
  </si>
  <si>
    <t>Tetric Evo ceram 3g</t>
  </si>
  <si>
    <t>ZC398</t>
  </si>
  <si>
    <t>Valux Plus 4g A2 vyplň.hmota</t>
  </si>
  <si>
    <t>ZC419</t>
  </si>
  <si>
    <t>Ena katalyzátor (Micerium) COSM300D</t>
  </si>
  <si>
    <t>ZC418</t>
  </si>
  <si>
    <t>Micerium Ena Bond univ.bonding 5</t>
  </si>
  <si>
    <t>ZG405</t>
  </si>
  <si>
    <t>Preci-clix Duplicating dummy á 6 ks 1236</t>
  </si>
  <si>
    <t>ZD439</t>
  </si>
  <si>
    <t>Signum Enamel 1x4g EL 4951011A</t>
  </si>
  <si>
    <t>ZG414</t>
  </si>
  <si>
    <t>Manžeta silikonová vel.6 HK64500728</t>
  </si>
  <si>
    <t>ZG404</t>
  </si>
  <si>
    <t>Preci-clix Housing á 6 ks 1235</t>
  </si>
  <si>
    <t>ZO007</t>
  </si>
  <si>
    <t>Keramika IPS e.max Ceram Gingiva 3 20 g 605483</t>
  </si>
  <si>
    <t>ZO006</t>
  </si>
  <si>
    <t>Keramika IPS e.max Ceram Opal Effect č. 1 20 g 596990</t>
  </si>
  <si>
    <t>ZE588</t>
  </si>
  <si>
    <t>Ceram x duo kompule 60701310</t>
  </si>
  <si>
    <t>ZM870</t>
  </si>
  <si>
    <t>Čep gutaperčový 06 vel. 15 dentaclean bal. á 60 ks 9003553</t>
  </si>
  <si>
    <t>ZH114</t>
  </si>
  <si>
    <t>Čep gutaperčový ProTaper F2 bal. á 60 ks 0488676</t>
  </si>
  <si>
    <t>ZH113</t>
  </si>
  <si>
    <t>Čep gutaperčový ProTaper F1 bal. á 60 ks 0488675</t>
  </si>
  <si>
    <t>ZH115</t>
  </si>
  <si>
    <t>Čep gutaperčový ProTaper F3 bal. á 60 ks 0488677</t>
  </si>
  <si>
    <t>ZI932</t>
  </si>
  <si>
    <t>Čep gutaperčový ProTaper F4-F5 bal. á 60 ks 0488679</t>
  </si>
  <si>
    <t>ZI514</t>
  </si>
  <si>
    <t>Čep 06 papírový 15 dentaclean 9019136</t>
  </si>
  <si>
    <t>ZK416</t>
  </si>
  <si>
    <t>Pryskyřice duracryl plus-pulvis á 500g DE4316416</t>
  </si>
  <si>
    <t>ZC489</t>
  </si>
  <si>
    <t>Caviton 30 g GC 001MSCJ</t>
  </si>
  <si>
    <t>ZL578</t>
  </si>
  <si>
    <t>Stomaflex katalyst gel 60g 4215330</t>
  </si>
  <si>
    <t>ZD124</t>
  </si>
  <si>
    <t>Caries detector 6 ml 152010</t>
  </si>
  <si>
    <t>ZJ178</t>
  </si>
  <si>
    <t>Implantát D5.1 BIO/L8 1551:3</t>
  </si>
  <si>
    <t>ZC827</t>
  </si>
  <si>
    <t>Implantát D4.4 BIO-ACCEL/L14 0421:3</t>
  </si>
  <si>
    <t>ZB278</t>
  </si>
  <si>
    <t>Pronikač K - File 063025020</t>
  </si>
  <si>
    <t>ZI254</t>
  </si>
  <si>
    <t>Čep papírový 04% VDW558015 1569334</t>
  </si>
  <si>
    <t>ZB842</t>
  </si>
  <si>
    <t>Upravovač voskových valů (9102607) 69600010</t>
  </si>
  <si>
    <t>ZJ679</t>
  </si>
  <si>
    <t>Šroubovák do ráčny dlouhý hex 1.4/L21 4024.3</t>
  </si>
  <si>
    <t>ZD585</t>
  </si>
  <si>
    <t>Dyract XP Intro Kit DT60604210</t>
  </si>
  <si>
    <t>ZC552</t>
  </si>
  <si>
    <t>Sof-lex disky ES8692SF</t>
  </si>
  <si>
    <t>ZC359</t>
  </si>
  <si>
    <t>Stomaflex lak 140 g 600056</t>
  </si>
  <si>
    <t>ZC477</t>
  </si>
  <si>
    <t>Pemza leštící  5kg 260000013</t>
  </si>
  <si>
    <t>ZE413</t>
  </si>
  <si>
    <t>Nůž na sádru 180 mm 121520050</t>
  </si>
  <si>
    <t>ZD047</t>
  </si>
  <si>
    <t>Lopatka na cement 10 cm 121520010</t>
  </si>
  <si>
    <t>ZF337</t>
  </si>
  <si>
    <t>Kelímek na sádru velký DC1121103</t>
  </si>
  <si>
    <t>ZG556</t>
  </si>
  <si>
    <t>Adhesor carbofine 80 g prášek 40 g tekutina 4111420</t>
  </si>
  <si>
    <t>ZC449</t>
  </si>
  <si>
    <t>Sprej Kavo rota KA4117520/1</t>
  </si>
  <si>
    <t>ZL649</t>
  </si>
  <si>
    <t>Fisurit F 1180</t>
  </si>
  <si>
    <t>ZN018</t>
  </si>
  <si>
    <t>Vlákno zubní Mira floss zásobník Big 0122830</t>
  </si>
  <si>
    <t>Vlákno zubní Mira floss zásobník Big 605735</t>
  </si>
  <si>
    <t>ZI144</t>
  </si>
  <si>
    <t>Pilíř attachment kulový classic D3.7/d3.7/L3 23432:3</t>
  </si>
  <si>
    <t>ZK604</t>
  </si>
  <si>
    <t>Pilíř attachment kulový classic D3.7/d3.7/L4 24432:3</t>
  </si>
  <si>
    <t>ZG722</t>
  </si>
  <si>
    <t>Matrice classic plus 055752</t>
  </si>
  <si>
    <t>ZG769</t>
  </si>
  <si>
    <t>Zavaděč - prodlužovací klíč, dlouhý L13/L25 324.3</t>
  </si>
  <si>
    <t>ZC563</t>
  </si>
  <si>
    <t>Tokuso rebase 1/X7045</t>
  </si>
  <si>
    <t>ZF578</t>
  </si>
  <si>
    <t>Kužel plstěný 30 x 15 mm malý BT121</t>
  </si>
  <si>
    <t>ZD874</t>
  </si>
  <si>
    <t>Fréza heatles bílá HFB 7 mon. 7HFB</t>
  </si>
  <si>
    <t>ZI725</t>
  </si>
  <si>
    <t>Separator Ivocron á 30 ml IV3652</t>
  </si>
  <si>
    <t>ZD466</t>
  </si>
  <si>
    <t>Preci Post 50+50 AD2003L</t>
  </si>
  <si>
    <t>ZH735</t>
  </si>
  <si>
    <t>Matrice pásková 0023116</t>
  </si>
  <si>
    <t>ZO057</t>
  </si>
  <si>
    <t>Rozvěrač rtů čtyřstranný vel. S YMD 22-749</t>
  </si>
  <si>
    <t>ZC369</t>
  </si>
  <si>
    <t>Drát kulatý pr. 7 mm IN0307</t>
  </si>
  <si>
    <t>ZC457</t>
  </si>
  <si>
    <t>Solitine (Kerr) 60084</t>
  </si>
  <si>
    <t>ZL957</t>
  </si>
  <si>
    <t>Deep dentin A4,0 á 20 g IV593214</t>
  </si>
  <si>
    <t>ZA940</t>
  </si>
  <si>
    <t>Opal effect orange á 20g IV593271</t>
  </si>
  <si>
    <t>ZB506</t>
  </si>
  <si>
    <t>Opal effect brown á 20g IV593272</t>
  </si>
  <si>
    <t>ZN780</t>
  </si>
  <si>
    <t>Materiál fotokompozitní pro bezkovové náhrady Signum ceramis dentin D3 bal. 4g Her66022955</t>
  </si>
  <si>
    <t>ZN775</t>
  </si>
  <si>
    <t>Materiál fotokompozitní pro bezkovové náhrady Signum ceramis dentin A3,5 bal. 4g Her66022944</t>
  </si>
  <si>
    <t>ZC306</t>
  </si>
  <si>
    <t>Adhesor orig. 80 g N-1 prášek 55 g tekutina N-1</t>
  </si>
  <si>
    <t>ZL184</t>
  </si>
  <si>
    <t>Ingoty LT IPS e-max Press barva D3 bal. á 5 ks IV605281</t>
  </si>
  <si>
    <t>ZL959</t>
  </si>
  <si>
    <t>Dentin A 3 á 20 g IV593228</t>
  </si>
  <si>
    <t>ZI823</t>
  </si>
  <si>
    <t>Signum Dentin 1x4g A4 HK66020010 (4950996A)</t>
  </si>
  <si>
    <t>ZC304</t>
  </si>
  <si>
    <t>Stomaflex varnish (lak) 140 g 4817330</t>
  </si>
  <si>
    <t>ZD334</t>
  </si>
  <si>
    <t>Fólie erkoflex 2,0 mm/120 mm ER581220</t>
  </si>
  <si>
    <t>ZJ069</t>
  </si>
  <si>
    <t>Čep 04 papírový 45 dentaclean bal. á 100 ks 9019129</t>
  </si>
  <si>
    <t>ZI896</t>
  </si>
  <si>
    <t>Čep 04 papírový 50 dentaclean 9019130</t>
  </si>
  <si>
    <t>ZI897</t>
  </si>
  <si>
    <t>Čep 04 papírový 60 dentaclean 9019131</t>
  </si>
  <si>
    <t>ZI489</t>
  </si>
  <si>
    <t>Čep 04 papírový 35 dentaclean 9019127</t>
  </si>
  <si>
    <t>ZJ752</t>
  </si>
  <si>
    <t>Protahováček h-file 073031020</t>
  </si>
  <si>
    <t>ZI095</t>
  </si>
  <si>
    <t>Pronikač k-reamers 053025010</t>
  </si>
  <si>
    <t>ZJ751</t>
  </si>
  <si>
    <t>Protahováček h-file 073031015</t>
  </si>
  <si>
    <t>ZJ750</t>
  </si>
  <si>
    <t>Protahováček h-file 073031010</t>
  </si>
  <si>
    <t>ZI090</t>
  </si>
  <si>
    <t>Čep papírový 04% VDW558020 1569321</t>
  </si>
  <si>
    <t>ZD038</t>
  </si>
  <si>
    <t>Pronikač k-reamer 397144517492</t>
  </si>
  <si>
    <t>ZO133</t>
  </si>
  <si>
    <t>Protahováček h-file 0,10 397144515842</t>
  </si>
  <si>
    <t>ZO132</t>
  </si>
  <si>
    <t>Protahováček h-file 0,08 397144515832</t>
  </si>
  <si>
    <t>ZL470</t>
  </si>
  <si>
    <t>Filtek Ultimate A3-B nanokompozitní materiál 9025147</t>
  </si>
  <si>
    <t>ZL469</t>
  </si>
  <si>
    <t>Filtek Ultimate A2-B nanokompozitní materiál 9025146</t>
  </si>
  <si>
    <t>ZC425</t>
  </si>
  <si>
    <t>Stomaflex pasta orig 175 g 4212210</t>
  </si>
  <si>
    <t>ZC371</t>
  </si>
  <si>
    <t>Klínek mezizubní (oranž.) á 100 ks 00116</t>
  </si>
  <si>
    <t>ZF020</t>
  </si>
  <si>
    <t>Kotouč HP 22 mm bavlna BT292.1</t>
  </si>
  <si>
    <t>ZL183</t>
  </si>
  <si>
    <t>Ingoty LT IPS e-max Press barva D2 bal. á 5 ks IV626311</t>
  </si>
  <si>
    <t>ZD787</t>
  </si>
  <si>
    <t>Koncovka žl.intra oral tips,na míchací kanylu 0088259</t>
  </si>
  <si>
    <t>ZH673</t>
  </si>
  <si>
    <t>Nůž vykrajovací Colténe 0026281</t>
  </si>
  <si>
    <t>ZD786</t>
  </si>
  <si>
    <t>Kanyla žl. mixing tips bal. á 40 ks 60578121</t>
  </si>
  <si>
    <t>ZI052</t>
  </si>
  <si>
    <t>Čep gutaperčový 04 vel. 15 dentaclean 9003552</t>
  </si>
  <si>
    <t>ZC403</t>
  </si>
  <si>
    <t>Nástroj na zubní kámen srpkový 0,6 mm 155 mm 397147510030</t>
  </si>
  <si>
    <t>ZB984</t>
  </si>
  <si>
    <t>Pátradlo zubní lomené-krátké 397133510040</t>
  </si>
  <si>
    <t>ZC462</t>
  </si>
  <si>
    <t>Písek Interalox 250 620000122</t>
  </si>
  <si>
    <t>ZD768</t>
  </si>
  <si>
    <t>Čep papírový ISO 45</t>
  </si>
  <si>
    <t>ZG156</t>
  </si>
  <si>
    <t>Čep papírový 02% VDW550040</t>
  </si>
  <si>
    <t>ZC408</t>
  </si>
  <si>
    <t>Protahováček Hedstrém 073025020</t>
  </si>
  <si>
    <t>ZJ369</t>
  </si>
  <si>
    <t>Remanium 2000+ kovová slitina á 1000g DM10260010</t>
  </si>
  <si>
    <t>ZD161</t>
  </si>
  <si>
    <t>Matrice classic eliptická 7932.3</t>
  </si>
  <si>
    <t>ZC539</t>
  </si>
  <si>
    <t>Lopatka na cement 18 cm 121520020</t>
  </si>
  <si>
    <t>ZL575</t>
  </si>
  <si>
    <t>Filtek Ultimate Flowable A2 nanokompozitní materiál 9025772</t>
  </si>
  <si>
    <t>ZF759</t>
  </si>
  <si>
    <t>AH 26 silverfree 0088312</t>
  </si>
  <si>
    <t>Výplň kořenová AH 26 silverfree 0088312</t>
  </si>
  <si>
    <t>ZO169</t>
  </si>
  <si>
    <t>Matrice Hawe adapt 0,038 mm bal. á 30 ks 581203</t>
  </si>
  <si>
    <t>ZH307</t>
  </si>
  <si>
    <t>Špendlík-spona 0,8 mm á 100 ks 620-108 00</t>
  </si>
  <si>
    <t>ZD386</t>
  </si>
  <si>
    <t>Orthocryl lig.čiré 500 161-100</t>
  </si>
  <si>
    <t>ZD902</t>
  </si>
  <si>
    <t>Tekutina superpont 250 ml 4321903</t>
  </si>
  <si>
    <t>ZH306</t>
  </si>
  <si>
    <t>Špendlík-spona 0,7 mm á 100 ks 620-107 00</t>
  </si>
  <si>
    <t>ZD122</t>
  </si>
  <si>
    <t>Fréza tvrdokovová 1210.016</t>
  </si>
  <si>
    <t>ZD120</t>
  </si>
  <si>
    <t>Fréza tvrdokovová 1741.023</t>
  </si>
  <si>
    <t>ZL243</t>
  </si>
  <si>
    <t>Pilíř estetický angulovaný plus D3.7/d4.0/15°/L1 15192</t>
  </si>
  <si>
    <t>ZC522</t>
  </si>
  <si>
    <t>Pasta Superpolish 1719 620000422</t>
  </si>
  <si>
    <t>Pasta Superpolish 1719</t>
  </si>
  <si>
    <t>ZC326</t>
  </si>
  <si>
    <t>Kartáček na kořenové nástroje 954361 (14360NI)</t>
  </si>
  <si>
    <t>ZK081</t>
  </si>
  <si>
    <t>Pilník K - File 063025045</t>
  </si>
  <si>
    <t>ZL146</t>
  </si>
  <si>
    <t>Membrána bio-gide 25 x 25 mm DGD460308033E</t>
  </si>
  <si>
    <t>ZB498</t>
  </si>
  <si>
    <t>Kartáček čistící na vrtáčky 9002460</t>
  </si>
  <si>
    <t>ZF496</t>
  </si>
  <si>
    <t>Drát NiTi 018 101-436</t>
  </si>
  <si>
    <t>ZF493</t>
  </si>
  <si>
    <t>Gumička ligovací 400-832</t>
  </si>
  <si>
    <t>ZL943</t>
  </si>
  <si>
    <t>Vlákno zubní super floss 0098890</t>
  </si>
  <si>
    <t>ZE700</t>
  </si>
  <si>
    <t>Nit zubní vosk M+W 15 m 0000877</t>
  </si>
  <si>
    <t>ZD292</t>
  </si>
  <si>
    <t>Vzorník Vitapan VIB027C (pův.k.č. VI9970)</t>
  </si>
  <si>
    <t>ZJ766</t>
  </si>
  <si>
    <t>Pryskyřice LC Block-out resin sada UD240</t>
  </si>
  <si>
    <t>ZC432</t>
  </si>
  <si>
    <t>Kořenová výplň AH 26 8 g prášek 10 g pasta 60621101</t>
  </si>
  <si>
    <t>ZI544</t>
  </si>
  <si>
    <t>Matrice Hawe pásková 9005739</t>
  </si>
  <si>
    <t>ZJ045</t>
  </si>
  <si>
    <t>Ligatury elastické průhledné 774-002-01</t>
  </si>
  <si>
    <t>ZO270</t>
  </si>
  <si>
    <t>Drát kusový dentaflex kulatý profil 3 pramenný prům. 0,38 mm/15 délka 380 mm bal. á 10 ks 545-738-00</t>
  </si>
  <si>
    <t>ZF678</t>
  </si>
  <si>
    <t>Koncovka k násadce topné k přístroji Waxletric II RE2155-0103</t>
  </si>
  <si>
    <t>ZJ177</t>
  </si>
  <si>
    <t>Implantát D3.7 BIO/L8 0151:3</t>
  </si>
  <si>
    <t>ZI098</t>
  </si>
  <si>
    <t>Protahováček h-file 073025030</t>
  </si>
  <si>
    <t>ZJ753</t>
  </si>
  <si>
    <t>Pilník K - File 063031010</t>
  </si>
  <si>
    <t>ZI891</t>
  </si>
  <si>
    <t>Gumička ligovací kobalt modrá á 30 ks (400-445) 400-845</t>
  </si>
  <si>
    <t>ZF059</t>
  </si>
  <si>
    <t>Drát ocelový 19 x 25 101-421</t>
  </si>
  <si>
    <t>ZE678</t>
  </si>
  <si>
    <t>Gumička ligovací 400-836 (původní 400-441)</t>
  </si>
  <si>
    <t>ZE679</t>
  </si>
  <si>
    <t>Gumička ligovací (400-407) 400-804</t>
  </si>
  <si>
    <t>ZF066</t>
  </si>
  <si>
    <t>Gumička ligovací 400-806 (původní 400-403)</t>
  </si>
  <si>
    <t>ZE681</t>
  </si>
  <si>
    <t>Gumička ligovací čirá 400-802 (400-401)</t>
  </si>
  <si>
    <t>ZI660</t>
  </si>
  <si>
    <t>Drát ocelový 21 x 25 101-423</t>
  </si>
  <si>
    <t>ZE680</t>
  </si>
  <si>
    <t>Gumička ligovací 400-842</t>
  </si>
  <si>
    <t>ZD389</t>
  </si>
  <si>
    <t>Gumička ligovací elast. ligatury Safe-T-Ties á 30 ks 400-833</t>
  </si>
  <si>
    <t>ZE103</t>
  </si>
  <si>
    <t>Gumička ligovací 400-834</t>
  </si>
  <si>
    <t>ZI659</t>
  </si>
  <si>
    <t>Drát ocelový 21 x 25 101-422</t>
  </si>
  <si>
    <t>ZF062</t>
  </si>
  <si>
    <t>Drát NiTi 19 x 25 101-450</t>
  </si>
  <si>
    <t>ZE675</t>
  </si>
  <si>
    <t>Drát NiTi 19 x 25 101-451</t>
  </si>
  <si>
    <t>ZF064</t>
  </si>
  <si>
    <t>Drát ocelový 17 x 25 101-415</t>
  </si>
  <si>
    <t>ZE063</t>
  </si>
  <si>
    <t>Drát ocelový 17 x 25 101-414</t>
  </si>
  <si>
    <t>ZC332</t>
  </si>
  <si>
    <t>Matrice Hawe Kerr 399A</t>
  </si>
  <si>
    <t>ZC818</t>
  </si>
  <si>
    <t>Matrice Hawe 7 mm 0,03 mm 399C 1HW399C</t>
  </si>
  <si>
    <t>ZD219</t>
  </si>
  <si>
    <t>Nástroj na keramiku TD11501</t>
  </si>
  <si>
    <t>ZC439</t>
  </si>
  <si>
    <t>Superacryl plus 0  a 500 gr pl 4328411</t>
  </si>
  <si>
    <t>ZD006</t>
  </si>
  <si>
    <t>Duracryl plus liq. 250 g 160000041</t>
  </si>
  <si>
    <t>ZD532</t>
  </si>
  <si>
    <t>Keramika IPS InLine PoM Opaquer A-D D3 IV593174</t>
  </si>
  <si>
    <t>ZL965</t>
  </si>
  <si>
    <t>Transpa incizal TI 1 á 20 g IV593262</t>
  </si>
  <si>
    <t>ZL956</t>
  </si>
  <si>
    <t>Deep dentin A3,5 á 20 g IV593213</t>
  </si>
  <si>
    <t>ZL955</t>
  </si>
  <si>
    <t>Deep dentin A3,0 á 20 g IV593212</t>
  </si>
  <si>
    <t>ZL182</t>
  </si>
  <si>
    <t>Ingoty LT IPS e-max Press barva A3,5 bal. á 5 ks IV605276</t>
  </si>
  <si>
    <t>ZL788</t>
  </si>
  <si>
    <t>Signum Margin 1 x 4 g M4 HK64714728 (4951004A)</t>
  </si>
  <si>
    <t>ZF328</t>
  </si>
  <si>
    <t>Signum enamel 4g EL HK66020034 (HK64714736)</t>
  </si>
  <si>
    <t>ZM577</t>
  </si>
  <si>
    <t>Keramika IPS InLine PoM Stains - orange á 1 g IV602373</t>
  </si>
  <si>
    <t>ZO329</t>
  </si>
  <si>
    <t>Keramika IPS e.max Ceram transpa clear 20 g 596998</t>
  </si>
  <si>
    <t>ZO328</t>
  </si>
  <si>
    <t>Keramika IPS e.max Ceram transpa incisal TI2 20 g 596980</t>
  </si>
  <si>
    <t>ZO325</t>
  </si>
  <si>
    <t>Keramika IPS e.max Ceram dentin A3 20 g 596960</t>
  </si>
  <si>
    <t>ZO326</t>
  </si>
  <si>
    <t>Keramika IPS e.max Ceram dentin B3 20 g 596965</t>
  </si>
  <si>
    <t>ZO327</t>
  </si>
  <si>
    <t>Keramika IPS e.max Ceram transpa incisal TI1 20 g 596979</t>
  </si>
  <si>
    <t>ZB986</t>
  </si>
  <si>
    <t>Seal Protect  606.04.700</t>
  </si>
  <si>
    <t>ZA422</t>
  </si>
  <si>
    <t>Prostředek izolační picosep á 30 ml 1552.0030</t>
  </si>
  <si>
    <t>ZD871</t>
  </si>
  <si>
    <t>Fréza heatles bílá HFB 1 mon. 1HFB</t>
  </si>
  <si>
    <t>ZA277</t>
  </si>
  <si>
    <t>Sádra Hinristone zelený 25 kg 0612/25</t>
  </si>
  <si>
    <t>ZD416</t>
  </si>
  <si>
    <t>Amalgám kapslový č.3 YDM-I800</t>
  </si>
  <si>
    <t>ZC409</t>
  </si>
  <si>
    <t>Protahováček Hedstrém 073025025</t>
  </si>
  <si>
    <t>ZJ755</t>
  </si>
  <si>
    <t>Pronikač k-reamers 053031010</t>
  </si>
  <si>
    <t>ZK443</t>
  </si>
  <si>
    <t>Pomůcka k odtažení rtů Optragate 80 ks 590851</t>
  </si>
  <si>
    <t>ZC497</t>
  </si>
  <si>
    <t>Pronikač k-reamer 397144517762</t>
  </si>
  <si>
    <t>ZM898</t>
  </si>
  <si>
    <t>Spray pro skenování 3D bal. á 400 ml Laserscanning Anti-clare-spray 119990001</t>
  </si>
  <si>
    <t>ZC950</t>
  </si>
  <si>
    <t>Vlákno retrakční Stay Put vel. 0 CO521000</t>
  </si>
  <si>
    <t>ZC577</t>
  </si>
  <si>
    <t>Vlákno retrační Ultrapak č.000 UD9331</t>
  </si>
  <si>
    <t>ZI912</t>
  </si>
  <si>
    <t>Diamant sintrovaný á 6 ks  ED5000</t>
  </si>
  <si>
    <t>ZN393</t>
  </si>
  <si>
    <t>Clona vestibulární č. 1 074-00-000</t>
  </si>
  <si>
    <t>ZE944</t>
  </si>
  <si>
    <t>Polírka elastická meisinger 9573U</t>
  </si>
  <si>
    <t>ZE938</t>
  </si>
  <si>
    <t>Disk diamantový sypaný meisinger 932F H 220</t>
  </si>
  <si>
    <t>ZE934</t>
  </si>
  <si>
    <t>Disk sinter 936SC 200 104</t>
  </si>
  <si>
    <t>ZE937</t>
  </si>
  <si>
    <t>Disk sinter 935SC H 200,L</t>
  </si>
  <si>
    <t>ZH086</t>
  </si>
  <si>
    <t>Kamínek na Zirkonoxid-kónus Z736</t>
  </si>
  <si>
    <t>ZH079</t>
  </si>
  <si>
    <t>Kamínek na Zirkonoxid-nízký váleček Z623</t>
  </si>
  <si>
    <t>ZH081</t>
  </si>
  <si>
    <t>Kamínek na Zirkonoxid-špička Z652R</t>
  </si>
  <si>
    <t>ZH083</t>
  </si>
  <si>
    <t>Kamínek na Zirkonoxid-malé vajíčko Z667</t>
  </si>
  <si>
    <t>ZH085</t>
  </si>
  <si>
    <t>Kamínek na Zirkonoxid-vysoký váleček Z732</t>
  </si>
  <si>
    <t>ZH082</t>
  </si>
  <si>
    <t>Kamínek na Zirkonoxid-vajíčko Z660</t>
  </si>
  <si>
    <t>ZH084</t>
  </si>
  <si>
    <t>Kamínek na Zirkonoxid-čočka Z772</t>
  </si>
  <si>
    <t>ZH078</t>
  </si>
  <si>
    <t>Kamínek na Zirkonoxid-kulička Z602</t>
  </si>
  <si>
    <t>ZF620</t>
  </si>
  <si>
    <t>Clona vestibulární č. 2 pacient školního věku a dospělí 074-001-00</t>
  </si>
  <si>
    <t>ZL487</t>
  </si>
  <si>
    <t>Pásky brousící kovové 4 x 0,10 mm bal. á 12 ks SU304</t>
  </si>
  <si>
    <t>ZL488</t>
  </si>
  <si>
    <t>Pásky brousící kovové 6 x 0,10 mm bal. á 12 ks 1SU306</t>
  </si>
  <si>
    <t>ZI531</t>
  </si>
  <si>
    <t>Pilíř estetický angulovaný plus D3.7/d5.4.25°/L2 525202</t>
  </si>
  <si>
    <t>ZH827</t>
  </si>
  <si>
    <t>Pilíř estetický plus přímý D3.7/d5.4/L2 525252</t>
  </si>
  <si>
    <t>ZJ370</t>
  </si>
  <si>
    <t>Pilíř pro provizorní práce D3.7/d4.8 Ti/L3 1255.3</t>
  </si>
  <si>
    <t>ZD525</t>
  </si>
  <si>
    <t>Dia disk FL 365.524.450</t>
  </si>
  <si>
    <t>ZD399</t>
  </si>
  <si>
    <t>Vosk korunkový-modrý 50 g 232</t>
  </si>
  <si>
    <t>ZD581</t>
  </si>
  <si>
    <t>Kotouč HP 22 mm drátěný nerez BT277.1</t>
  </si>
  <si>
    <t>ZI908</t>
  </si>
  <si>
    <t>Disk dia.superflex-žlutý ED353.504.220</t>
  </si>
  <si>
    <t>ZN791</t>
  </si>
  <si>
    <t>Materiál fotokompozitní pro kovové i bezkovové náhrady Signum Matrix Sekundär Dentin SD2 bal. 4 g HER66030669( Her660196692)</t>
  </si>
  <si>
    <t>ZN790</t>
  </si>
  <si>
    <t>Materiál fotokompozitní pro kovové i bezkovové náhrady Signum Matrix Sekundär Dentin SD1 bal. 4 g Her66019693</t>
  </si>
  <si>
    <t>ZN786</t>
  </si>
  <si>
    <t>Materiál fotokompozitní pro kovové i bezkovové náhrady Signum Matrix Opal Transparent OTY bal. 4 g Her66019701</t>
  </si>
  <si>
    <t>ZN785</t>
  </si>
  <si>
    <t>Materiál fotokompozitní pro kovové i bezkovové náhrady Signum Matrix Opal Transparent OT1 bal. 4 g Her66019677</t>
  </si>
  <si>
    <t>ZE064</t>
  </si>
  <si>
    <t>Drát ocelový 18 x 25 101-418</t>
  </si>
  <si>
    <t>ZC922</t>
  </si>
  <si>
    <t>Očko Opti-MIM 430-005</t>
  </si>
  <si>
    <t>ZF692</t>
  </si>
  <si>
    <t>Drát NiTi 16 x 22 101-443</t>
  </si>
  <si>
    <t>ZE673</t>
  </si>
  <si>
    <t>Drát NiTi 17 x 25 101-444</t>
  </si>
  <si>
    <t>ZH893</t>
  </si>
  <si>
    <t>Drát CNA 19 x 25 101-520</t>
  </si>
  <si>
    <t>ZD397</t>
  </si>
  <si>
    <t>Cna archwires oval III 16/22 upper 101-513</t>
  </si>
  <si>
    <t>ZF632</t>
  </si>
  <si>
    <t>Kanyla NaViTip 0 bal. á 20 ks 498581</t>
  </si>
  <si>
    <t>ZG422</t>
  </si>
  <si>
    <t>Štetec opaquer Dentsply INSB32FO</t>
  </si>
  <si>
    <t>ZI394</t>
  </si>
  <si>
    <t>Drát CNA 19 x 25 101-521</t>
  </si>
  <si>
    <t>ZJ040</t>
  </si>
  <si>
    <t>Kanyla M+W pro leptací gel 0000179</t>
  </si>
  <si>
    <t>ZG985</t>
  </si>
  <si>
    <t>Páka extrakční Bein 123500010</t>
  </si>
  <si>
    <t>ZJ294</t>
  </si>
  <si>
    <t>Páka extrakční Barry 9,5 mm, 12,5 cm 397123500311</t>
  </si>
  <si>
    <t>ZJ293</t>
  </si>
  <si>
    <t>Páka extrakční Barry 9,5 mm, 12,5 cm 397123500301</t>
  </si>
  <si>
    <t>ZK616</t>
  </si>
  <si>
    <t>Kanyla RMO FLI 16 A08734</t>
  </si>
  <si>
    <t>ZK608</t>
  </si>
  <si>
    <t>Kanyla RMO FLI 26 A08735</t>
  </si>
  <si>
    <t>ZD542</t>
  </si>
  <si>
    <t>Kalíšek míchací silikon 25 ml BT453.2</t>
  </si>
  <si>
    <t>ZL713</t>
  </si>
  <si>
    <t>Pilník K - File pr. 0,30 mm délka 31 mm bal. á 6 ks 144519082</t>
  </si>
  <si>
    <t>ZK345</t>
  </si>
  <si>
    <t>Paletky míchací M+W jednorázové 0098500</t>
  </si>
  <si>
    <t>ZD580</t>
  </si>
  <si>
    <t>Kladívko laborat. ocelové 397128520111</t>
  </si>
  <si>
    <t>ZD577</t>
  </si>
  <si>
    <t>Kalíšek míchací silikon 75 ml BT4536.3</t>
  </si>
  <si>
    <t>ZJ245</t>
  </si>
  <si>
    <t>Čep gutaperčový 06 vel. 30 dentaclean bal. á 60 ks 9003559</t>
  </si>
  <si>
    <t>ZD039</t>
  </si>
  <si>
    <t>Opaquer B3 á 3g IV593167</t>
  </si>
  <si>
    <t>ZF457</t>
  </si>
  <si>
    <t>Guttasolw 15 ml</t>
  </si>
  <si>
    <t>ZH080</t>
  </si>
  <si>
    <t>Kamínek na Zirkonoxid-úzký váleček Z638</t>
  </si>
  <si>
    <t>ZO481</t>
  </si>
  <si>
    <t>Protahováček H-File 0,15 - 0,40 mm délka 21 mm sada = 6 ks 397144550422</t>
  </si>
  <si>
    <t>ZO479</t>
  </si>
  <si>
    <t>Pilník K-File průměry 0,15 - 0,40 mm délka 21 mm sada = 6 ks 397144550222</t>
  </si>
  <si>
    <t>ZO480</t>
  </si>
  <si>
    <t>Pilník K-File průměry 0,45 - 0,80 mm délka 21 mm sada = 6 ks 397144550232</t>
  </si>
  <si>
    <t>ZO482</t>
  </si>
  <si>
    <t>Protahováček H-File 0,45 - 0,80 mm délka 21 mm sada = 6 ks 397144550432</t>
  </si>
  <si>
    <t>ZJ033</t>
  </si>
  <si>
    <t>Čep gutaperčový 06 vel. 25 dentaclean 9003557</t>
  </si>
  <si>
    <t>ZM871</t>
  </si>
  <si>
    <t>Čep gutaperčový 06 vel. 20 dentaclean bal. á 60 ks 9003555</t>
  </si>
  <si>
    <t>ZD290</t>
  </si>
  <si>
    <t>Tetric Evo 2g Flow A2</t>
  </si>
  <si>
    <t>ZB374</t>
  </si>
  <si>
    <t>Ultrapak 0 UD9333</t>
  </si>
  <si>
    <t>ZO656</t>
  </si>
  <si>
    <t>Šroub k fixaci pilířů pro řadu 3.7 552.3</t>
  </si>
  <si>
    <t>ZG986</t>
  </si>
  <si>
    <t>Páka extrakční Bein 123500020</t>
  </si>
  <si>
    <t>ZD890</t>
  </si>
  <si>
    <t>Hmota zatmelovací Shera Cast 20 kg /8x2,5/</t>
  </si>
  <si>
    <t>ZO475</t>
  </si>
  <si>
    <t>Pronikač K-Reamer průměry 0,15-0,40 mm délka 21 mm sada = 6 ks 397144550025</t>
  </si>
  <si>
    <t>ZO476</t>
  </si>
  <si>
    <t>Pronikač K-Reamer průměry 0,45-0,80 mm délka 21 mm sada = 6 ks 397144550035</t>
  </si>
  <si>
    <t>ZK605</t>
  </si>
  <si>
    <t>Kanyla RMO FLI 46 A08745</t>
  </si>
  <si>
    <t>ZF156</t>
  </si>
  <si>
    <t>Kavitan A3, set 4113412</t>
  </si>
  <si>
    <t>ZH734</t>
  </si>
  <si>
    <t>Pásek matricový ocelový Hawe 6 mm 0,03 mm 3 m H399B 9005742</t>
  </si>
  <si>
    <t>ZC452</t>
  </si>
  <si>
    <t>Hmota zatmelovací sherafina rapid 6 kg 1084SH</t>
  </si>
  <si>
    <t>ZC538</t>
  </si>
  <si>
    <t>Hmota zatmelovací Bellvest SH 12,8 kg BG54252</t>
  </si>
  <si>
    <t>ZO511</t>
  </si>
  <si>
    <t>Cement pryskyřičný RelyX U 200 barva A3 automix set  tuba 8,5 g 9026796</t>
  </si>
  <si>
    <t>ZG423</t>
  </si>
  <si>
    <t>Remanium g-weich á 1000g 100-001</t>
  </si>
  <si>
    <t>ZE615</t>
  </si>
  <si>
    <t>Člen otiskovací D3.7/d4.8 533.3</t>
  </si>
  <si>
    <t>ZC312</t>
  </si>
  <si>
    <t>Remanium CS 1 kg, 102-403</t>
  </si>
  <si>
    <t>ZL660</t>
  </si>
  <si>
    <t>Drát ocelový prut 017 x 025 bal. á 10 ks 100-049</t>
  </si>
  <si>
    <t>ZG568</t>
  </si>
  <si>
    <t>Vosk cervikální, fialový,tvrdý á 50 g IN0291</t>
  </si>
  <si>
    <t>ZJ711</t>
  </si>
  <si>
    <t>Čep kořenový Preci-Post bal. á 50 ks 9008035</t>
  </si>
  <si>
    <t>ZK259</t>
  </si>
  <si>
    <t>Pásky brousící kovové 8 x 10 mm, á 12 ks, 1SU308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</si>
  <si>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</si>
  <si>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</si>
  <si>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</si>
  <si>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</si>
  <si>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ZH899</t>
  </si>
  <si>
    <t>Pásky stripovací jednostranné 106-220</t>
  </si>
  <si>
    <t>ZN789</t>
  </si>
  <si>
    <t>Materiál fotokompozitní pro kovové i bezkovové náhrady Signum Matrix Opal Transparent OTIce bal. 4 g Her66019702</t>
  </si>
  <si>
    <t>ZG421</t>
  </si>
  <si>
    <t>Drát tvrdý Interdent 0,6 mm, 3 m</t>
  </si>
  <si>
    <t>ZO850</t>
  </si>
  <si>
    <t>Pronikač K-Reamer L21 průměry 0,15-0,40 mm délka 21 mm sada = 6 ks 397144550022</t>
  </si>
  <si>
    <t>ZO851</t>
  </si>
  <si>
    <t>Pronikač K-Reamer L21 průměry 0,45-0,80 mm délka 21 mm sada = 6 ks 397144550032</t>
  </si>
  <si>
    <t>ZC320</t>
  </si>
  <si>
    <t>Písek Cobra White 50 um 5 kg</t>
  </si>
  <si>
    <t>ZK607</t>
  </si>
  <si>
    <t>Kanyla RMO FLI 37 A08746</t>
  </si>
  <si>
    <t>ZN787</t>
  </si>
  <si>
    <t>Materiál fotokompozitní pro kovové i bezkovové náhrady Signum Matrix Opal Transparent OTA bal. 4 g Her66019698</t>
  </si>
  <si>
    <t>ZN779</t>
  </si>
  <si>
    <t>Materiál fotokompozitní pro bezkovové náhrady Signum ceramis dentin C3 bal. 4g Her66022952</t>
  </si>
  <si>
    <t>ZN778</t>
  </si>
  <si>
    <t>Materiál fotokompozitní pro bezkovové náhrady Signum ceramis dentin C2 bal. 4g Her66022951</t>
  </si>
  <si>
    <t>ZN777</t>
  </si>
  <si>
    <t>Materiál fotokompozitní pro bezkovové náhrady Signum ceramis dentin B3 bal. 4g Her66022948</t>
  </si>
  <si>
    <t>ZF014</t>
  </si>
  <si>
    <t>Stojánek na vrtáčky 142911003 FG  RA</t>
  </si>
  <si>
    <t>ZG719</t>
  </si>
  <si>
    <t>Sada protetická locator á 2 ks 08519-2</t>
  </si>
  <si>
    <t>ZC663</t>
  </si>
  <si>
    <t>Calcimol LC 2 x 5 g tuba 1047</t>
  </si>
  <si>
    <t>ZD417</t>
  </si>
  <si>
    <t>Pilník K - File 397144518782</t>
  </si>
  <si>
    <t>ZE614</t>
  </si>
  <si>
    <t>Člen otiskovací D3.7/d3.7 633.3</t>
  </si>
  <si>
    <t>ZK609</t>
  </si>
  <si>
    <t>Kanyla RMO FLI 36 A08744</t>
  </si>
  <si>
    <t>ZF788</t>
  </si>
  <si>
    <t>Váleček vhojovací astra 24579</t>
  </si>
  <si>
    <t>ZF294</t>
  </si>
  <si>
    <t>Váleček vhojovací 24576</t>
  </si>
  <si>
    <t>ZM324</t>
  </si>
  <si>
    <t>Váleček vhojovací 4.5/5.0 pr. 6.5, 6 mm 24587</t>
  </si>
  <si>
    <t>ZN774</t>
  </si>
  <si>
    <t>Materiál fotokompozitní pro bezkovové náhrady Signum ceramis dentin A3 bal. 4g Her66022943</t>
  </si>
  <si>
    <t>ZN776</t>
  </si>
  <si>
    <t>Materiál fotokompozitní pro bezkovové náhrady Signum ceramis dentin B2 bal. 4g Her66022947</t>
  </si>
  <si>
    <t>ZD121</t>
  </si>
  <si>
    <t>Fréza tvrdokovová 5741.045</t>
  </si>
  <si>
    <t>ZO793</t>
  </si>
  <si>
    <t>Redukce k ráčně pro implantáty Astra 25775</t>
  </si>
  <si>
    <t>ZK611</t>
  </si>
  <si>
    <t>Kanyla RMO FLI 47 A08747</t>
  </si>
  <si>
    <t>ZG017</t>
  </si>
  <si>
    <t>Pilíř estetický plus přímý D3.7/D5.4/L1 515252</t>
  </si>
  <si>
    <t>ZE622</t>
  </si>
  <si>
    <t>Implantát univerzální manipulační D3.7 513.3</t>
  </si>
  <si>
    <t>ZL331</t>
  </si>
  <si>
    <t>Adhezivum dentální single bond universal  kit 9020890</t>
  </si>
  <si>
    <t>ZG149</t>
  </si>
  <si>
    <t>Kazeta a stojánek na rotační nástroje 397139500740</t>
  </si>
  <si>
    <t>ZD811</t>
  </si>
  <si>
    <t>Pilíř attachment kulový classic D3.7/d3.7/L1 21432:3</t>
  </si>
  <si>
    <t>ZO774</t>
  </si>
  <si>
    <t>Výplň kořenová AH Plus pasta 2 x 4 ml 0088316</t>
  </si>
  <si>
    <t>ZL044</t>
  </si>
  <si>
    <t>Implantát astra tech TX 4.0 S 24941</t>
  </si>
  <si>
    <t>ZC447</t>
  </si>
  <si>
    <t>Matrice Hawe Striproll šířka 8 mm délka 15 m transparentní HW685</t>
  </si>
  <si>
    <t>ZC336</t>
  </si>
  <si>
    <t>Matrice Hawe Striproll šířka 6 mm délka 15 m transparentní HW686</t>
  </si>
  <si>
    <t>ZL699</t>
  </si>
  <si>
    <t>Opal effect 1 á 20g IV593275</t>
  </si>
  <si>
    <t>ZI518</t>
  </si>
  <si>
    <t>Kartáček pro předleštění a leštění okluzálních restaurací Occlubrush č. 2505 štětiny do špičky (do kolénka) sterilizovatelné do 134°C bal. á 3 ks</t>
  </si>
  <si>
    <t>ZE858</t>
  </si>
  <si>
    <t>Šroub ortodontický 600-300</t>
  </si>
  <si>
    <t>ZJ200</t>
  </si>
  <si>
    <t>Šroub ortodontický 600-301</t>
  </si>
  <si>
    <t>ZC316</t>
  </si>
  <si>
    <t>Orthocryl Neon oranž. 160-001</t>
  </si>
  <si>
    <t>ZC004</t>
  </si>
  <si>
    <t>Orthocryl Neon zel.á 1000g, 160-005</t>
  </si>
  <si>
    <t>ZB044</t>
  </si>
  <si>
    <t>Šroub ortodontický Bertoni 602-606-1</t>
  </si>
  <si>
    <t>ZO907</t>
  </si>
  <si>
    <t>Pomůcka k odtažení rtů Optragate Regular bezlatexová bal. á 80 ks 0091611</t>
  </si>
  <si>
    <t>ZO895</t>
  </si>
  <si>
    <t>Membrána titanová Frios Boneshild oválná 24 x 20 mm 59-7020</t>
  </si>
  <si>
    <t>ZO871</t>
  </si>
  <si>
    <t>Implantát astra tech TX 5. 0S 24972</t>
  </si>
  <si>
    <t>ZO870</t>
  </si>
  <si>
    <t>Implantát astra tech TX 4. 0S 24940</t>
  </si>
  <si>
    <t>ZB196</t>
  </si>
  <si>
    <t>Šití prolene bl 4-0 bal. á 36 ks EH7151H</t>
  </si>
  <si>
    <t>ZB461</t>
  </si>
  <si>
    <t>Šití silkam černý 3/0 (2) bal. á 36 ks C0760307</t>
  </si>
  <si>
    <t>ZB978</t>
  </si>
  <si>
    <t>Šití dafilon modrý 5/0 (1) bal. á 36 ks C0932124</t>
  </si>
  <si>
    <t>ZD736</t>
  </si>
  <si>
    <t>Šití silkam černý 4/0 (1.5) bal. á 36 ks C0760293</t>
  </si>
  <si>
    <t>ZB443</t>
  </si>
  <si>
    <t>Šití silkam černý 4/0 (1.5) bal. á 36 ks C0760137</t>
  </si>
  <si>
    <t>ZJ018</t>
  </si>
  <si>
    <t>Šití chirlac pletený fialový 3/0 bal. á 24 ks PG0257</t>
  </si>
  <si>
    <t>ZC151</t>
  </si>
  <si>
    <t>Šití safil quick 3/0 (2) bal. á 36 ks C1046014</t>
  </si>
  <si>
    <t>ZB444</t>
  </si>
  <si>
    <t>Šití silkam černý 4/0 (1.5) bal. á 36 ks C0761290</t>
  </si>
  <si>
    <t>ZD983</t>
  </si>
  <si>
    <t>Šití silkam černý 3/0 (2) bal. á 36 ks C0764248</t>
  </si>
  <si>
    <t>ZI407</t>
  </si>
  <si>
    <t>Šití premilene 6/0 (0.7) bal. á 36 ks C2090211</t>
  </si>
  <si>
    <t>ZB447</t>
  </si>
  <si>
    <t>Šití silkam černý 3/0 (2) bal. á 36 ks C0760145</t>
  </si>
  <si>
    <t>ZO261</t>
  </si>
  <si>
    <t>Šití glycolon 4/0 HRT 18 bal. á 24 ks PB40605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</si>
  <si>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</si>
  <si>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</si>
  <si>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</si>
  <si>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</si>
  <si>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</si>
  <si>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</si>
  <si>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</si>
  <si>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</si>
  <si>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</si>
  <si>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</si>
  <si>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Jehla jednorázová septoject modrá G30 0,3 x 25 mm á 100 ks 0038505</t>
  </si>
  <si>
    <t>ZE993</t>
  </si>
  <si>
    <t>Rukavice operační ansell sensi - touch vel. 6,5 bal. á 40 párů 8050152</t>
  </si>
  <si>
    <t>ZF431</t>
  </si>
  <si>
    <t>Rukavice operační gammex PF sensitive vel. 7,5 bal. á 50 ks 330051075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</si>
  <si>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</si>
  <si>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</si>
  <si>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</si>
  <si>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</si>
  <si>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</si>
  <si>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</si>
  <si>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</si>
  <si>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303502EU (302762)</t>
  </si>
  <si>
    <t>Rukavice operační latexové s pudrem ansell medigrip plus vel. 6,0 6035500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</si>
  <si>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</si>
  <si>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</si>
  <si>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</si>
  <si>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</si>
  <si>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</si>
  <si>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</si>
  <si>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</si>
  <si>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</si>
  <si>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</si>
  <si>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</si>
  <si>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</si>
  <si>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</si>
  <si>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</si>
  <si>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</si>
  <si>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</si>
  <si>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</si>
  <si>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 á 200 ks XS 13938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</si>
  <si>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</si>
  <si>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</si>
  <si>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</si>
  <si>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</si>
  <si>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</si>
  <si>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</si>
  <si>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</si>
  <si>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</si>
  <si>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</si>
  <si>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330048075</t>
  </si>
  <si>
    <t>ZD517</t>
  </si>
  <si>
    <t>Rukavice latex s p. XS bal. á 100 ks 01010 - povoleno pouze pro ÚČOCH a KZL</t>
  </si>
  <si>
    <t>ZK094</t>
  </si>
  <si>
    <t>Rukavice latex s p. M karton 2000 ks 8955565 - povoleno pouze pro ÚČOCH a KZL</t>
  </si>
  <si>
    <t>ZN711</t>
  </si>
  <si>
    <t>Maska anesteziologická č.3 EcoMask ( s proužky ) 7093</t>
  </si>
  <si>
    <t>ZB464</t>
  </si>
  <si>
    <t>Maska anesteziologická č.2 7192</t>
  </si>
  <si>
    <t>ZB465</t>
  </si>
  <si>
    <t>Maska anesteziologická č.1 7191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</si>
  <si>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</si>
  <si>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</si>
  <si>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</si>
  <si>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</si>
  <si>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</si>
  <si>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</si>
  <si>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</si>
  <si>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</si>
  <si>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</si>
  <si>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</si>
  <si>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</si>
  <si>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</si>
  <si>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</si>
  <si>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</si>
  <si>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</si>
  <si>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</si>
  <si>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</si>
  <si>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</si>
  <si>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</si>
  <si>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</si>
  <si>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</si>
  <si>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</si>
  <si>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</si>
  <si>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</si>
  <si>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</si>
  <si>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</si>
  <si>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</si>
  <si>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</si>
  <si>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</si>
  <si>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</si>
  <si>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</si>
  <si>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</si>
  <si>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0071042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</si>
  <si>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</si>
  <si>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</si>
  <si>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</si>
  <si>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</si>
  <si>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</si>
  <si>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</si>
  <si>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</si>
  <si>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</si>
  <si>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</si>
  <si>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</si>
  <si>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</si>
  <si>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</si>
  <si>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</si>
  <si>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</si>
  <si>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</si>
  <si>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</si>
  <si>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</si>
  <si>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</si>
  <si>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</si>
  <si>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</si>
  <si>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</si>
  <si>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</si>
  <si>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</si>
  <si>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</si>
  <si>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</si>
  <si>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</si>
  <si>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</si>
  <si>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</si>
  <si>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</si>
  <si>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</si>
  <si>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</si>
  <si>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</si>
  <si>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</si>
  <si>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</si>
  <si>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</si>
  <si>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</si>
  <si>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</si>
  <si>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</si>
  <si>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</si>
  <si>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</si>
  <si>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</si>
  <si>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</si>
  <si>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</si>
  <si>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</si>
  <si>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</si>
  <si>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0084031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</si>
  <si>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</si>
  <si>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</si>
  <si>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</si>
  <si>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</si>
  <si>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</si>
  <si>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</si>
  <si>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</si>
  <si>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</si>
  <si>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</si>
  <si>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</si>
  <si>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</si>
  <si>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</si>
  <si>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</si>
  <si>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</si>
  <si>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</si>
  <si>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</si>
  <si>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</si>
  <si>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</si>
  <si>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</si>
  <si>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0082351</t>
  </si>
  <si>
    <t>0071114</t>
  </si>
  <si>
    <t>0081032</t>
  </si>
  <si>
    <t>0081123</t>
  </si>
  <si>
    <t>0071132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</si>
  <si>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</si>
  <si>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</si>
  <si>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</si>
  <si>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</si>
  <si>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</si>
  <si>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</si>
  <si>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</si>
  <si>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</si>
  <si>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</si>
  <si>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</si>
  <si>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</si>
  <si>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</si>
  <si>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</si>
  <si>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</si>
  <si>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</si>
  <si>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</si>
  <si>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</si>
  <si>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</si>
  <si>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</si>
  <si>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</si>
  <si>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</si>
  <si>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</si>
  <si>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</si>
  <si>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</si>
  <si>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</si>
  <si>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</si>
  <si>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</si>
  <si>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</si>
  <si>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</si>
  <si>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</si>
  <si>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</si>
  <si>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</si>
  <si>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</si>
  <si>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</si>
  <si>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</si>
  <si>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</si>
  <si>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</si>
  <si>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</si>
  <si>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</si>
  <si>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</si>
  <si>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</si>
  <si>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</si>
  <si>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</si>
  <si>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</si>
  <si>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</si>
  <si>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</si>
  <si>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</si>
  <si>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</si>
  <si>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</si>
  <si>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</si>
  <si>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</si>
  <si>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</si>
  <si>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</si>
  <si>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</si>
  <si>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</si>
  <si>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</si>
  <si>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</si>
  <si>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</si>
  <si>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</si>
  <si>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</si>
  <si>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</si>
  <si>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</si>
  <si>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</si>
  <si>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</si>
  <si>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</si>
  <si>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</si>
  <si>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</si>
  <si>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</si>
  <si>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</si>
  <si>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</si>
  <si>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</si>
  <si>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</si>
  <si>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09547</t>
  </si>
  <si>
    <t>REGULAČNÍ POPLATEK -- POJIŠTĚNEC OD ÚHRADY POPLATK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</si>
  <si>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</si>
  <si>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</si>
  <si>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</si>
  <si>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</si>
  <si>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</si>
  <si>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</si>
  <si>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</si>
  <si>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</si>
  <si>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0070001</t>
  </si>
  <si>
    <t>0072001</t>
  </si>
  <si>
    <t>0072041</t>
  </si>
  <si>
    <t>0072301</t>
  </si>
  <si>
    <t>0074001</t>
  </si>
  <si>
    <t>0072311</t>
  </si>
  <si>
    <t>0071111</t>
  </si>
  <si>
    <t>00956</t>
  </si>
  <si>
    <t>00960</t>
  </si>
  <si>
    <t>ZEVNÍ INCIZE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</si>
  <si>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</si>
  <si>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</si>
  <si>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</si>
  <si>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</si>
  <si>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</si>
  <si>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</si>
  <si>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00933</t>
  </si>
  <si>
    <t>CHIRURGICKÁ LÉČBA ONEMOCNĚNÍ PARODONTU MALÉHO ROZS</t>
  </si>
  <si>
    <t>00924</t>
  </si>
  <si>
    <t>KONZERVATIVNÍ LÉČBA KOMPLIKACÍ ZUBNÍHO KAZU - DOČA</t>
  </si>
  <si>
    <t>0071122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</si>
  <si>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</si>
  <si>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</si>
  <si>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</si>
  <si>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</si>
  <si>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</si>
  <si>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</si>
  <si>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</si>
  <si>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</si>
  <si>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</si>
  <si>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</si>
  <si>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</si>
  <si>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</si>
  <si>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</si>
  <si>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</si>
  <si>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</si>
  <si>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</si>
  <si>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</si>
  <si>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</si>
  <si>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</si>
  <si>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</si>
  <si>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</si>
  <si>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</si>
  <si>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</si>
  <si>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</si>
  <si>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</si>
  <si>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</si>
  <si>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</si>
  <si>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</si>
  <si>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</si>
  <si>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</si>
  <si>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</si>
  <si>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</si>
  <si>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0080004</t>
  </si>
  <si>
    <t>0086001</t>
  </si>
  <si>
    <t>0086031</t>
  </si>
  <si>
    <t>0086034</t>
  </si>
  <si>
    <t>0086041</t>
  </si>
  <si>
    <t>0086071</t>
  </si>
  <si>
    <t>0086080</t>
  </si>
  <si>
    <t>0086081</t>
  </si>
  <si>
    <t>9999999</t>
  </si>
  <si>
    <t>0076010</t>
  </si>
  <si>
    <t>0086070</t>
  </si>
  <si>
    <t>0086030</t>
  </si>
  <si>
    <t>0086040</t>
  </si>
  <si>
    <t>0086011</t>
  </si>
  <si>
    <t>0076037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</si>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</sst>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0.59948236196946636</c:v>
                </c:pt>
                <c:pt idx="1">
                  <c:v>0.62386831251104691</c:v>
                </c:pt>
                <c:pt idx="2">
                  <c:v>0.61644813201886051</c:v>
                </c:pt>
                <c:pt idx="3">
                  <c:v>0.6246465789156731</c:v>
                </c:pt>
                <c:pt idx="4">
                  <c:v>0.60432527500562272</c:v>
                </c:pt>
                <c:pt idx="5">
                  <c:v>0.55235111846562723</c:v>
                </c:pt>
                <c:pt idx="6">
                  <c:v>0.50271259191601991</c:v>
                </c:pt>
                <c:pt idx="7">
                  <c:v>0.46950612713271139</c:v>
                </c:pt>
                <c:pt idx="8">
                  <c:v>0.47010296032027304</c:v>
                </c:pt>
                <c:pt idx="9">
                  <c:v>0.48639198836669584</c:v>
                </c:pt>
                <c:pt idx="10">
                  <c:v>0.47980799243292732</c:v>
                </c:pt>
                <c:pt idx="11">
                  <c:v>0.46195369706956901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9109520"/>
        <c:axId val="-9646212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0.52529620915594077</c:v>
                </c:pt>
                <c:pt idx="1">
                  <c:v>0.52529620915594077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15856"/>
        <c:axId val="-964620752"/>
      </c:scatterChart>
      <c:catAx>
        <c:axId val="-52910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2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21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29109520"/>
        <c:crosses val="autoZero"/>
        <c:crossBetween val="between"/>
      </c:valAx>
      <c:valAx>
        <c:axId val="-9646158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20752"/>
        <c:crosses val="max"/>
        <c:crossBetween val="midCat"/>
      </c:valAx>
      <c:valAx>
        <c:axId val="-9646207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646158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227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229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138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709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183</v>
      </c>
      <c r="C15" s="47" t="s">
        <v>193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2028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2032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2041</v>
      </c>
      <c r="C22" s="47" t="s">
        <v>196</v>
      </c>
    </row>
    <row r="23" spans="1:3" ht="14.4" customHeight="1" x14ac:dyDescent="0.3">
      <c r="A23" s="130" t="str">
        <f t="shared" si="4"/>
        <v>ZV Vykáz.-A Detail</v>
      </c>
      <c r="B23" s="76" t="s">
        <v>2291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709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227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1</v>
      </c>
      <c r="G3" s="43">
        <f>SUBTOTAL(9,G6:G1048576)</f>
        <v>35.089999999999996</v>
      </c>
      <c r="H3" s="44">
        <f>IF(M3=0,0,G3/M3)</f>
        <v>2.7589724982366174E-2</v>
      </c>
      <c r="I3" s="43">
        <f>SUBTOTAL(9,I6:I1048576)</f>
        <v>12</v>
      </c>
      <c r="J3" s="43">
        <f>SUBTOTAL(9,J6:J1048576)</f>
        <v>1236.7603001544085</v>
      </c>
      <c r="K3" s="44">
        <f>IF(M3=0,0,J3/M3)</f>
        <v>0.97241027501763388</v>
      </c>
      <c r="L3" s="43">
        <f>SUBTOTAL(9,L6:L1048576)</f>
        <v>13</v>
      </c>
      <c r="M3" s="45">
        <f>SUBTOTAL(9,M6:M1048576)</f>
        <v>1271.8503001544084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5" t="s">
        <v>112</v>
      </c>
      <c r="C5" s="455" t="s">
        <v>58</v>
      </c>
      <c r="D5" s="455" t="s">
        <v>113</v>
      </c>
      <c r="E5" s="455" t="s">
        <v>114</v>
      </c>
      <c r="F5" s="456" t="s">
        <v>15</v>
      </c>
      <c r="G5" s="456" t="s">
        <v>14</v>
      </c>
      <c r="H5" s="436" t="s">
        <v>115</v>
      </c>
      <c r="I5" s="435" t="s">
        <v>15</v>
      </c>
      <c r="J5" s="456" t="s">
        <v>14</v>
      </c>
      <c r="K5" s="436" t="s">
        <v>115</v>
      </c>
      <c r="L5" s="435" t="s">
        <v>15</v>
      </c>
      <c r="M5" s="457" t="s">
        <v>14</v>
      </c>
    </row>
    <row r="6" spans="1:13" ht="14.4" customHeight="1" x14ac:dyDescent="0.3">
      <c r="A6" s="416" t="s">
        <v>418</v>
      </c>
      <c r="B6" s="417" t="s">
        <v>702</v>
      </c>
      <c r="C6" s="417" t="s">
        <v>680</v>
      </c>
      <c r="D6" s="417" t="s">
        <v>681</v>
      </c>
      <c r="E6" s="417" t="s">
        <v>703</v>
      </c>
      <c r="F6" s="420">
        <v>1</v>
      </c>
      <c r="G6" s="420">
        <v>35.089999999999996</v>
      </c>
      <c r="H6" s="439">
        <v>1</v>
      </c>
      <c r="I6" s="420"/>
      <c r="J6" s="420"/>
      <c r="K6" s="439">
        <v>0</v>
      </c>
      <c r="L6" s="420">
        <v>1</v>
      </c>
      <c r="M6" s="421">
        <v>35.089999999999996</v>
      </c>
    </row>
    <row r="7" spans="1:13" ht="14.4" customHeight="1" x14ac:dyDescent="0.3">
      <c r="A7" s="422" t="s">
        <v>418</v>
      </c>
      <c r="B7" s="423" t="s">
        <v>702</v>
      </c>
      <c r="C7" s="423" t="s">
        <v>692</v>
      </c>
      <c r="D7" s="423" t="s">
        <v>704</v>
      </c>
      <c r="E7" s="423" t="s">
        <v>703</v>
      </c>
      <c r="F7" s="426"/>
      <c r="G7" s="426"/>
      <c r="H7" s="448">
        <v>0</v>
      </c>
      <c r="I7" s="426">
        <v>10</v>
      </c>
      <c r="J7" s="426">
        <v>1156.3703001544084</v>
      </c>
      <c r="K7" s="448">
        <v>1</v>
      </c>
      <c r="L7" s="426">
        <v>10</v>
      </c>
      <c r="M7" s="427">
        <v>1156.3703001544084</v>
      </c>
    </row>
    <row r="8" spans="1:13" ht="14.4" customHeight="1" x14ac:dyDescent="0.3">
      <c r="A8" s="422" t="s">
        <v>418</v>
      </c>
      <c r="B8" s="423" t="s">
        <v>705</v>
      </c>
      <c r="C8" s="423" t="s">
        <v>676</v>
      </c>
      <c r="D8" s="423" t="s">
        <v>677</v>
      </c>
      <c r="E8" s="423" t="s">
        <v>706</v>
      </c>
      <c r="F8" s="426"/>
      <c r="G8" s="426"/>
      <c r="H8" s="448">
        <v>0</v>
      </c>
      <c r="I8" s="426">
        <v>1</v>
      </c>
      <c r="J8" s="426">
        <v>50.170000000000023</v>
      </c>
      <c r="K8" s="448">
        <v>1</v>
      </c>
      <c r="L8" s="426">
        <v>1</v>
      </c>
      <c r="M8" s="427">
        <v>50.170000000000023</v>
      </c>
    </row>
    <row r="9" spans="1:13" ht="14.4" customHeight="1" thickBot="1" x14ac:dyDescent="0.35">
      <c r="A9" s="428" t="s">
        <v>418</v>
      </c>
      <c r="B9" s="429" t="s">
        <v>707</v>
      </c>
      <c r="C9" s="429" t="s">
        <v>672</v>
      </c>
      <c r="D9" s="429" t="s">
        <v>673</v>
      </c>
      <c r="E9" s="429" t="s">
        <v>708</v>
      </c>
      <c r="F9" s="432"/>
      <c r="G9" s="432"/>
      <c r="H9" s="440">
        <v>0</v>
      </c>
      <c r="I9" s="432">
        <v>1</v>
      </c>
      <c r="J9" s="432">
        <v>30.22</v>
      </c>
      <c r="K9" s="440">
        <v>1</v>
      </c>
      <c r="L9" s="432">
        <v>1</v>
      </c>
      <c r="M9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183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227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810</v>
      </c>
      <c r="C3" s="283">
        <f>SUM(C6:C1048576)</f>
        <v>1</v>
      </c>
      <c r="D3" s="283">
        <f>SUM(D6:D1048576)</f>
        <v>0</v>
      </c>
      <c r="E3" s="284">
        <f>SUM(E6:E1048576)</f>
        <v>0</v>
      </c>
      <c r="F3" s="281">
        <f>IF(SUM($B3:$E3)=0,"",B3/SUM($B3:$E3))</f>
        <v>0.998766954377312</v>
      </c>
      <c r="G3" s="279">
        <f t="shared" ref="G3:I3" si="0">IF(SUM($B3:$E3)=0,"",C3/SUM($B3:$E3))</f>
        <v>1.2330456226880395E-3</v>
      </c>
      <c r="H3" s="279">
        <f t="shared" si="0"/>
        <v>0</v>
      </c>
      <c r="I3" s="280">
        <f t="shared" si="0"/>
        <v>0</v>
      </c>
      <c r="J3" s="283">
        <f>SUM(J6:J1048576)</f>
        <v>143</v>
      </c>
      <c r="K3" s="283">
        <f>SUM(K6:K1048576)</f>
        <v>1</v>
      </c>
      <c r="L3" s="283">
        <f>SUM(L6:L1048576)</f>
        <v>0</v>
      </c>
      <c r="M3" s="284">
        <f>SUM(M6:M1048576)</f>
        <v>0</v>
      </c>
      <c r="N3" s="281">
        <f>IF(SUM($J3:$M3)=0,"",J3/SUM($J3:$M3))</f>
        <v>0.99305555555555558</v>
      </c>
      <c r="O3" s="279">
        <f t="shared" ref="O3:Q3" si="1">IF(SUM($J3:$M3)=0,"",K3/SUM($J3:$M3))</f>
        <v>6.9444444444444441E-3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185</v>
      </c>
      <c r="C4" s="354"/>
      <c r="D4" s="354"/>
      <c r="E4" s="355"/>
      <c r="F4" s="350" t="s">
        <v>190</v>
      </c>
      <c r="G4" s="351"/>
      <c r="H4" s="351"/>
      <c r="I4" s="352"/>
      <c r="J4" s="353" t="s">
        <v>191</v>
      </c>
      <c r="K4" s="354"/>
      <c r="L4" s="354"/>
      <c r="M4" s="355"/>
      <c r="N4" s="350" t="s">
        <v>192</v>
      </c>
      <c r="O4" s="351"/>
      <c r="P4" s="351"/>
      <c r="Q4" s="352"/>
    </row>
    <row r="5" spans="1:17" ht="14.4" customHeight="1" thickBot="1" x14ac:dyDescent="0.35">
      <c r="A5" s="458" t="s">
        <v>184</v>
      </c>
      <c r="B5" s="459" t="s">
        <v>186</v>
      </c>
      <c r="C5" s="459" t="s">
        <v>187</v>
      </c>
      <c r="D5" s="459" t="s">
        <v>188</v>
      </c>
      <c r="E5" s="460" t="s">
        <v>189</v>
      </c>
      <c r="F5" s="461" t="s">
        <v>186</v>
      </c>
      <c r="G5" s="462" t="s">
        <v>187</v>
      </c>
      <c r="H5" s="462" t="s">
        <v>188</v>
      </c>
      <c r="I5" s="463" t="s">
        <v>189</v>
      </c>
      <c r="J5" s="459" t="s">
        <v>186</v>
      </c>
      <c r="K5" s="459" t="s">
        <v>187</v>
      </c>
      <c r="L5" s="459" t="s">
        <v>188</v>
      </c>
      <c r="M5" s="460" t="s">
        <v>189</v>
      </c>
      <c r="N5" s="461" t="s">
        <v>186</v>
      </c>
      <c r="O5" s="462" t="s">
        <v>187</v>
      </c>
      <c r="P5" s="462" t="s">
        <v>188</v>
      </c>
      <c r="Q5" s="463" t="s">
        <v>189</v>
      </c>
    </row>
    <row r="6" spans="1:17" ht="14.4" customHeight="1" x14ac:dyDescent="0.3">
      <c r="A6" s="466" t="s">
        <v>710</v>
      </c>
      <c r="B6" s="470"/>
      <c r="C6" s="420"/>
      <c r="D6" s="420"/>
      <c r="E6" s="421"/>
      <c r="F6" s="468"/>
      <c r="G6" s="439"/>
      <c r="H6" s="439"/>
      <c r="I6" s="472"/>
      <c r="J6" s="470"/>
      <c r="K6" s="420"/>
      <c r="L6" s="420"/>
      <c r="M6" s="421"/>
      <c r="N6" s="468"/>
      <c r="O6" s="439"/>
      <c r="P6" s="439"/>
      <c r="Q6" s="464"/>
    </row>
    <row r="7" spans="1:17" ht="14.4" customHeight="1" thickBot="1" x14ac:dyDescent="0.35">
      <c r="A7" s="467" t="s">
        <v>711</v>
      </c>
      <c r="B7" s="471">
        <v>810</v>
      </c>
      <c r="C7" s="432">
        <v>1</v>
      </c>
      <c r="D7" s="432"/>
      <c r="E7" s="433"/>
      <c r="F7" s="469">
        <v>0.998766954377312</v>
      </c>
      <c r="G7" s="440">
        <v>1.2330456226880395E-3</v>
      </c>
      <c r="H7" s="440">
        <v>0</v>
      </c>
      <c r="I7" s="473">
        <v>0</v>
      </c>
      <c r="J7" s="471">
        <v>143</v>
      </c>
      <c r="K7" s="432">
        <v>1</v>
      </c>
      <c r="L7" s="432"/>
      <c r="M7" s="433"/>
      <c r="N7" s="469">
        <v>0.99305555555555558</v>
      </c>
      <c r="O7" s="440">
        <v>6.9444444444444441E-3</v>
      </c>
      <c r="P7" s="440">
        <v>0</v>
      </c>
      <c r="Q7" s="46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413</v>
      </c>
      <c r="B5" s="405" t="s">
        <v>414</v>
      </c>
      <c r="C5" s="406" t="s">
        <v>415</v>
      </c>
      <c r="D5" s="406" t="s">
        <v>415</v>
      </c>
      <c r="E5" s="406"/>
      <c r="F5" s="406" t="s">
        <v>415</v>
      </c>
      <c r="G5" s="406" t="s">
        <v>415</v>
      </c>
      <c r="H5" s="406" t="s">
        <v>415</v>
      </c>
      <c r="I5" s="407" t="s">
        <v>415</v>
      </c>
      <c r="J5" s="408" t="s">
        <v>56</v>
      </c>
    </row>
    <row r="6" spans="1:10" ht="14.4" customHeight="1" x14ac:dyDescent="0.3">
      <c r="A6" s="404" t="s">
        <v>413</v>
      </c>
      <c r="B6" s="405" t="s">
        <v>712</v>
      </c>
      <c r="C6" s="406">
        <v>0</v>
      </c>
      <c r="D6" s="406" t="s">
        <v>415</v>
      </c>
      <c r="E6" s="406"/>
      <c r="F6" s="406" t="s">
        <v>415</v>
      </c>
      <c r="G6" s="406" t="s">
        <v>415</v>
      </c>
      <c r="H6" s="406" t="s">
        <v>415</v>
      </c>
      <c r="I6" s="407" t="s">
        <v>415</v>
      </c>
      <c r="J6" s="408" t="s">
        <v>1</v>
      </c>
    </row>
    <row r="7" spans="1:10" ht="14.4" customHeight="1" x14ac:dyDescent="0.3">
      <c r="A7" s="404" t="s">
        <v>413</v>
      </c>
      <c r="B7" s="405" t="s">
        <v>713</v>
      </c>
      <c r="C7" s="406">
        <v>0</v>
      </c>
      <c r="D7" s="406" t="s">
        <v>415</v>
      </c>
      <c r="E7" s="406"/>
      <c r="F7" s="406" t="s">
        <v>415</v>
      </c>
      <c r="G7" s="406" t="s">
        <v>415</v>
      </c>
      <c r="H7" s="406" t="s">
        <v>415</v>
      </c>
      <c r="I7" s="407" t="s">
        <v>415</v>
      </c>
      <c r="J7" s="408" t="s">
        <v>1</v>
      </c>
    </row>
    <row r="8" spans="1:10" ht="14.4" customHeight="1" x14ac:dyDescent="0.3">
      <c r="A8" s="404" t="s">
        <v>413</v>
      </c>
      <c r="B8" s="405" t="s">
        <v>242</v>
      </c>
      <c r="C8" s="406">
        <v>0.77522999999999997</v>
      </c>
      <c r="D8" s="406">
        <v>1.4217500000000001</v>
      </c>
      <c r="E8" s="406"/>
      <c r="F8" s="406">
        <v>0.86099999999999999</v>
      </c>
      <c r="G8" s="406">
        <v>1.252350113061</v>
      </c>
      <c r="H8" s="406">
        <v>-0.39135011306099998</v>
      </c>
      <c r="I8" s="407">
        <v>0.68750742385892372</v>
      </c>
      <c r="J8" s="408" t="s">
        <v>1</v>
      </c>
    </row>
    <row r="9" spans="1:10" ht="14.4" customHeight="1" x14ac:dyDescent="0.3">
      <c r="A9" s="404" t="s">
        <v>413</v>
      </c>
      <c r="B9" s="405" t="s">
        <v>243</v>
      </c>
      <c r="C9" s="406">
        <v>58.391559999999998</v>
      </c>
      <c r="D9" s="406">
        <v>69.606379999998978</v>
      </c>
      <c r="E9" s="406"/>
      <c r="F9" s="406">
        <v>57.330399999999997</v>
      </c>
      <c r="G9" s="406">
        <v>60.000005416769</v>
      </c>
      <c r="H9" s="406">
        <v>-2.6696054167690022</v>
      </c>
      <c r="I9" s="407">
        <v>0.95550658040402625</v>
      </c>
      <c r="J9" s="408" t="s">
        <v>1</v>
      </c>
    </row>
    <row r="10" spans="1:10" ht="14.4" customHeight="1" x14ac:dyDescent="0.3">
      <c r="A10" s="404" t="s">
        <v>413</v>
      </c>
      <c r="B10" s="405" t="s">
        <v>244</v>
      </c>
      <c r="C10" s="406">
        <v>83.550460000000001</v>
      </c>
      <c r="D10" s="406">
        <v>69.0655</v>
      </c>
      <c r="E10" s="406"/>
      <c r="F10" s="406">
        <v>82.366669999999019</v>
      </c>
      <c r="G10" s="406">
        <v>88.000007944594003</v>
      </c>
      <c r="H10" s="406">
        <v>-5.6333379445949845</v>
      </c>
      <c r="I10" s="407">
        <v>0.93598480186340649</v>
      </c>
      <c r="J10" s="408" t="s">
        <v>1</v>
      </c>
    </row>
    <row r="11" spans="1:10" ht="14.4" customHeight="1" x14ac:dyDescent="0.3">
      <c r="A11" s="404" t="s">
        <v>413</v>
      </c>
      <c r="B11" s="405" t="s">
        <v>245</v>
      </c>
      <c r="C11" s="406">
        <v>73.231430000000003</v>
      </c>
      <c r="D11" s="406">
        <v>71.452539999999999</v>
      </c>
      <c r="E11" s="406"/>
      <c r="F11" s="406">
        <v>75.110209999999014</v>
      </c>
      <c r="G11" s="406">
        <v>75.000006770960994</v>
      </c>
      <c r="H11" s="406">
        <v>0.11020322903802082</v>
      </c>
      <c r="I11" s="407">
        <v>1.001469376254519</v>
      </c>
      <c r="J11" s="408" t="s">
        <v>1</v>
      </c>
    </row>
    <row r="12" spans="1:10" ht="14.4" customHeight="1" x14ac:dyDescent="0.3">
      <c r="A12" s="404" t="s">
        <v>413</v>
      </c>
      <c r="B12" s="405" t="s">
        <v>246</v>
      </c>
      <c r="C12" s="406">
        <v>5.9203900000000012</v>
      </c>
      <c r="D12" s="406">
        <v>5.8178000000000001</v>
      </c>
      <c r="E12" s="406"/>
      <c r="F12" s="406">
        <v>7.8138800000000002</v>
      </c>
      <c r="G12" s="406">
        <v>6.0000005416760001</v>
      </c>
      <c r="H12" s="406">
        <v>1.8138794583240001</v>
      </c>
      <c r="I12" s="407">
        <v>1.3023132157613644</v>
      </c>
      <c r="J12" s="408" t="s">
        <v>1</v>
      </c>
    </row>
    <row r="13" spans="1:10" ht="14.4" customHeight="1" x14ac:dyDescent="0.3">
      <c r="A13" s="404" t="s">
        <v>413</v>
      </c>
      <c r="B13" s="405" t="s">
        <v>247</v>
      </c>
      <c r="C13" s="406">
        <v>181.35648999999998</v>
      </c>
      <c r="D13" s="406">
        <v>186.83237000000003</v>
      </c>
      <c r="E13" s="406"/>
      <c r="F13" s="406">
        <v>177.42264000000003</v>
      </c>
      <c r="G13" s="406">
        <v>180.000016250307</v>
      </c>
      <c r="H13" s="406">
        <v>-2.577376250306969</v>
      </c>
      <c r="I13" s="407">
        <v>0.98568124434654003</v>
      </c>
      <c r="J13" s="408" t="s">
        <v>1</v>
      </c>
    </row>
    <row r="14" spans="1:10" ht="14.4" customHeight="1" x14ac:dyDescent="0.3">
      <c r="A14" s="404" t="s">
        <v>413</v>
      </c>
      <c r="B14" s="405" t="s">
        <v>248</v>
      </c>
      <c r="C14" s="406" t="s">
        <v>415</v>
      </c>
      <c r="D14" s="406">
        <v>7.4749999999999997E-2</v>
      </c>
      <c r="E14" s="406"/>
      <c r="F14" s="406">
        <v>2.2835899999999998</v>
      </c>
      <c r="G14" s="406">
        <v>7.4750006748000003E-2</v>
      </c>
      <c r="H14" s="406">
        <v>2.208839993252</v>
      </c>
      <c r="I14" s="407">
        <v>30.549696238804675</v>
      </c>
      <c r="J14" s="408" t="s">
        <v>1</v>
      </c>
    </row>
    <row r="15" spans="1:10" ht="14.4" customHeight="1" x14ac:dyDescent="0.3">
      <c r="A15" s="404" t="s">
        <v>413</v>
      </c>
      <c r="B15" s="405" t="s">
        <v>249</v>
      </c>
      <c r="C15" s="406">
        <v>3455.6821700000005</v>
      </c>
      <c r="D15" s="406">
        <v>3441.2671800000003</v>
      </c>
      <c r="E15" s="406"/>
      <c r="F15" s="406">
        <v>3025.0450899999996</v>
      </c>
      <c r="G15" s="406">
        <v>3456.0003120059</v>
      </c>
      <c r="H15" s="406">
        <v>-430.9552220059004</v>
      </c>
      <c r="I15" s="407">
        <v>0.87530231970500916</v>
      </c>
      <c r="J15" s="408" t="s">
        <v>1</v>
      </c>
    </row>
    <row r="16" spans="1:10" ht="14.4" customHeight="1" x14ac:dyDescent="0.3">
      <c r="A16" s="404" t="s">
        <v>413</v>
      </c>
      <c r="B16" s="405" t="s">
        <v>416</v>
      </c>
      <c r="C16" s="406">
        <v>3858.9077300000004</v>
      </c>
      <c r="D16" s="406">
        <v>3845.5382699999991</v>
      </c>
      <c r="E16" s="406"/>
      <c r="F16" s="406">
        <v>3428.2334799999976</v>
      </c>
      <c r="G16" s="406">
        <v>3866.3274490500162</v>
      </c>
      <c r="H16" s="406">
        <v>-438.09396905001859</v>
      </c>
      <c r="I16" s="407">
        <v>0.88668989504299189</v>
      </c>
      <c r="J16" s="408" t="s">
        <v>417</v>
      </c>
    </row>
    <row r="18" spans="1:10" ht="14.4" customHeight="1" x14ac:dyDescent="0.3">
      <c r="A18" s="404" t="s">
        <v>413</v>
      </c>
      <c r="B18" s="405" t="s">
        <v>414</v>
      </c>
      <c r="C18" s="406" t="s">
        <v>415</v>
      </c>
      <c r="D18" s="406" t="s">
        <v>415</v>
      </c>
      <c r="E18" s="406"/>
      <c r="F18" s="406" t="s">
        <v>415</v>
      </c>
      <c r="G18" s="406" t="s">
        <v>415</v>
      </c>
      <c r="H18" s="406" t="s">
        <v>415</v>
      </c>
      <c r="I18" s="407" t="s">
        <v>415</v>
      </c>
      <c r="J18" s="408" t="s">
        <v>56</v>
      </c>
    </row>
    <row r="19" spans="1:10" ht="14.4" customHeight="1" x14ac:dyDescent="0.3">
      <c r="A19" s="404" t="s">
        <v>418</v>
      </c>
      <c r="B19" s="405" t="s">
        <v>419</v>
      </c>
      <c r="C19" s="406" t="s">
        <v>415</v>
      </c>
      <c r="D19" s="406" t="s">
        <v>415</v>
      </c>
      <c r="E19" s="406"/>
      <c r="F19" s="406" t="s">
        <v>415</v>
      </c>
      <c r="G19" s="406" t="s">
        <v>415</v>
      </c>
      <c r="H19" s="406" t="s">
        <v>415</v>
      </c>
      <c r="I19" s="407" t="s">
        <v>415</v>
      </c>
      <c r="J19" s="408" t="s">
        <v>0</v>
      </c>
    </row>
    <row r="20" spans="1:10" ht="14.4" customHeight="1" x14ac:dyDescent="0.3">
      <c r="A20" s="404" t="s">
        <v>418</v>
      </c>
      <c r="B20" s="405" t="s">
        <v>712</v>
      </c>
      <c r="C20" s="406">
        <v>0</v>
      </c>
      <c r="D20" s="406" t="s">
        <v>415</v>
      </c>
      <c r="E20" s="406"/>
      <c r="F20" s="406" t="s">
        <v>415</v>
      </c>
      <c r="G20" s="406" t="s">
        <v>415</v>
      </c>
      <c r="H20" s="406" t="s">
        <v>415</v>
      </c>
      <c r="I20" s="407" t="s">
        <v>415</v>
      </c>
      <c r="J20" s="408" t="s">
        <v>1</v>
      </c>
    </row>
    <row r="21" spans="1:10" ht="14.4" customHeight="1" x14ac:dyDescent="0.3">
      <c r="A21" s="404" t="s">
        <v>418</v>
      </c>
      <c r="B21" s="405" t="s">
        <v>713</v>
      </c>
      <c r="C21" s="406">
        <v>0</v>
      </c>
      <c r="D21" s="406" t="s">
        <v>415</v>
      </c>
      <c r="E21" s="406"/>
      <c r="F21" s="406" t="s">
        <v>415</v>
      </c>
      <c r="G21" s="406" t="s">
        <v>415</v>
      </c>
      <c r="H21" s="406" t="s">
        <v>415</v>
      </c>
      <c r="I21" s="407" t="s">
        <v>415</v>
      </c>
      <c r="J21" s="408" t="s">
        <v>1</v>
      </c>
    </row>
    <row r="22" spans="1:10" ht="14.4" customHeight="1" x14ac:dyDescent="0.3">
      <c r="A22" s="404" t="s">
        <v>418</v>
      </c>
      <c r="B22" s="405" t="s">
        <v>242</v>
      </c>
      <c r="C22" s="406">
        <v>0.77522999999999997</v>
      </c>
      <c r="D22" s="406">
        <v>1.4217500000000001</v>
      </c>
      <c r="E22" s="406"/>
      <c r="F22" s="406">
        <v>0.86099999999999999</v>
      </c>
      <c r="G22" s="406">
        <v>1.252350113061</v>
      </c>
      <c r="H22" s="406">
        <v>-0.39135011306099998</v>
      </c>
      <c r="I22" s="407">
        <v>0.68750742385892372</v>
      </c>
      <c r="J22" s="408" t="s">
        <v>1</v>
      </c>
    </row>
    <row r="23" spans="1:10" ht="14.4" customHeight="1" x14ac:dyDescent="0.3">
      <c r="A23" s="404" t="s">
        <v>418</v>
      </c>
      <c r="B23" s="405" t="s">
        <v>243</v>
      </c>
      <c r="C23" s="406">
        <v>58.391559999999998</v>
      </c>
      <c r="D23" s="406">
        <v>69.606379999998978</v>
      </c>
      <c r="E23" s="406"/>
      <c r="F23" s="406">
        <v>57.330399999999997</v>
      </c>
      <c r="G23" s="406">
        <v>60.000005416769</v>
      </c>
      <c r="H23" s="406">
        <v>-2.6696054167690022</v>
      </c>
      <c r="I23" s="407">
        <v>0.95550658040402625</v>
      </c>
      <c r="J23" s="408" t="s">
        <v>1</v>
      </c>
    </row>
    <row r="24" spans="1:10" ht="14.4" customHeight="1" x14ac:dyDescent="0.3">
      <c r="A24" s="404" t="s">
        <v>418</v>
      </c>
      <c r="B24" s="405" t="s">
        <v>244</v>
      </c>
      <c r="C24" s="406">
        <v>83.550460000000001</v>
      </c>
      <c r="D24" s="406">
        <v>69.0655</v>
      </c>
      <c r="E24" s="406"/>
      <c r="F24" s="406">
        <v>82.366669999999019</v>
      </c>
      <c r="G24" s="406">
        <v>88.000007944594003</v>
      </c>
      <c r="H24" s="406">
        <v>-5.6333379445949845</v>
      </c>
      <c r="I24" s="407">
        <v>0.93598480186340649</v>
      </c>
      <c r="J24" s="408" t="s">
        <v>1</v>
      </c>
    </row>
    <row r="25" spans="1:10" ht="14.4" customHeight="1" x14ac:dyDescent="0.3">
      <c r="A25" s="404" t="s">
        <v>418</v>
      </c>
      <c r="B25" s="405" t="s">
        <v>245</v>
      </c>
      <c r="C25" s="406">
        <v>73.231430000000003</v>
      </c>
      <c r="D25" s="406">
        <v>71.452539999999999</v>
      </c>
      <c r="E25" s="406"/>
      <c r="F25" s="406">
        <v>75.110209999999014</v>
      </c>
      <c r="G25" s="406">
        <v>75.000006770960994</v>
      </c>
      <c r="H25" s="406">
        <v>0.11020322903802082</v>
      </c>
      <c r="I25" s="407">
        <v>1.001469376254519</v>
      </c>
      <c r="J25" s="408" t="s">
        <v>1</v>
      </c>
    </row>
    <row r="26" spans="1:10" ht="14.4" customHeight="1" x14ac:dyDescent="0.3">
      <c r="A26" s="404" t="s">
        <v>418</v>
      </c>
      <c r="B26" s="405" t="s">
        <v>246</v>
      </c>
      <c r="C26" s="406">
        <v>5.9203900000000012</v>
      </c>
      <c r="D26" s="406">
        <v>5.8178000000000001</v>
      </c>
      <c r="E26" s="406"/>
      <c r="F26" s="406">
        <v>7.8138800000000002</v>
      </c>
      <c r="G26" s="406">
        <v>6.0000005416760001</v>
      </c>
      <c r="H26" s="406">
        <v>1.8138794583240001</v>
      </c>
      <c r="I26" s="407">
        <v>1.3023132157613644</v>
      </c>
      <c r="J26" s="408" t="s">
        <v>1</v>
      </c>
    </row>
    <row r="27" spans="1:10" ht="14.4" customHeight="1" x14ac:dyDescent="0.3">
      <c r="A27" s="404" t="s">
        <v>418</v>
      </c>
      <c r="B27" s="405" t="s">
        <v>247</v>
      </c>
      <c r="C27" s="406">
        <v>181.35648999999998</v>
      </c>
      <c r="D27" s="406">
        <v>186.83237000000003</v>
      </c>
      <c r="E27" s="406"/>
      <c r="F27" s="406">
        <v>177.42264000000003</v>
      </c>
      <c r="G27" s="406">
        <v>180.000016250307</v>
      </c>
      <c r="H27" s="406">
        <v>-2.577376250306969</v>
      </c>
      <c r="I27" s="407">
        <v>0.98568124434654003</v>
      </c>
      <c r="J27" s="408" t="s">
        <v>1</v>
      </c>
    </row>
    <row r="28" spans="1:10" ht="14.4" customHeight="1" x14ac:dyDescent="0.3">
      <c r="A28" s="404" t="s">
        <v>418</v>
      </c>
      <c r="B28" s="405" t="s">
        <v>248</v>
      </c>
      <c r="C28" s="406" t="s">
        <v>415</v>
      </c>
      <c r="D28" s="406">
        <v>7.4749999999999997E-2</v>
      </c>
      <c r="E28" s="406"/>
      <c r="F28" s="406">
        <v>2.2835899999999998</v>
      </c>
      <c r="G28" s="406">
        <v>7.4750006748000003E-2</v>
      </c>
      <c r="H28" s="406">
        <v>2.208839993252</v>
      </c>
      <c r="I28" s="407">
        <v>30.549696238804675</v>
      </c>
      <c r="J28" s="408" t="s">
        <v>1</v>
      </c>
    </row>
    <row r="29" spans="1:10" ht="14.4" customHeight="1" x14ac:dyDescent="0.3">
      <c r="A29" s="404" t="s">
        <v>418</v>
      </c>
      <c r="B29" s="405" t="s">
        <v>249</v>
      </c>
      <c r="C29" s="406">
        <v>3455.6821700000005</v>
      </c>
      <c r="D29" s="406">
        <v>3441.2671800000003</v>
      </c>
      <c r="E29" s="406"/>
      <c r="F29" s="406">
        <v>3025.0450899999996</v>
      </c>
      <c r="G29" s="406">
        <v>3456.0003120059</v>
      </c>
      <c r="H29" s="406">
        <v>-430.9552220059004</v>
      </c>
      <c r="I29" s="407">
        <v>0.87530231970500916</v>
      </c>
      <c r="J29" s="408" t="s">
        <v>1</v>
      </c>
    </row>
    <row r="30" spans="1:10" ht="14.4" customHeight="1" x14ac:dyDescent="0.3">
      <c r="A30" s="404" t="s">
        <v>418</v>
      </c>
      <c r="B30" s="405" t="s">
        <v>420</v>
      </c>
      <c r="C30" s="406">
        <v>3858.9077300000004</v>
      </c>
      <c r="D30" s="406">
        <v>3845.5382699999991</v>
      </c>
      <c r="E30" s="406"/>
      <c r="F30" s="406">
        <v>3428.2334799999976</v>
      </c>
      <c r="G30" s="406">
        <v>3866.3274490500162</v>
      </c>
      <c r="H30" s="406">
        <v>-438.09396905001859</v>
      </c>
      <c r="I30" s="407">
        <v>0.88668989504299189</v>
      </c>
      <c r="J30" s="408" t="s">
        <v>421</v>
      </c>
    </row>
    <row r="31" spans="1:10" ht="14.4" customHeight="1" x14ac:dyDescent="0.3">
      <c r="A31" s="404" t="s">
        <v>415</v>
      </c>
      <c r="B31" s="405" t="s">
        <v>415</v>
      </c>
      <c r="C31" s="406" t="s">
        <v>415</v>
      </c>
      <c r="D31" s="406" t="s">
        <v>415</v>
      </c>
      <c r="E31" s="406"/>
      <c r="F31" s="406" t="s">
        <v>415</v>
      </c>
      <c r="G31" s="406" t="s">
        <v>415</v>
      </c>
      <c r="H31" s="406" t="s">
        <v>415</v>
      </c>
      <c r="I31" s="407" t="s">
        <v>415</v>
      </c>
      <c r="J31" s="408" t="s">
        <v>422</v>
      </c>
    </row>
    <row r="32" spans="1:10" ht="14.4" customHeight="1" x14ac:dyDescent="0.3">
      <c r="A32" s="404" t="s">
        <v>413</v>
      </c>
      <c r="B32" s="405" t="s">
        <v>416</v>
      </c>
      <c r="C32" s="406">
        <v>3858.9077300000004</v>
      </c>
      <c r="D32" s="406">
        <v>3845.5382699999991</v>
      </c>
      <c r="E32" s="406"/>
      <c r="F32" s="406">
        <v>3428.2334799999976</v>
      </c>
      <c r="G32" s="406">
        <v>3866.3274490500162</v>
      </c>
      <c r="H32" s="406">
        <v>-438.09396905001859</v>
      </c>
      <c r="I32" s="407">
        <v>0.88668989504299189</v>
      </c>
      <c r="J32" s="408" t="s">
        <v>417</v>
      </c>
    </row>
  </sheetData>
  <mergeCells count="3">
    <mergeCell ref="A1:I1"/>
    <mergeCell ref="F3:I3"/>
    <mergeCell ref="C4:D4"/>
  </mergeCells>
  <conditionalFormatting sqref="F17 F33:F65537">
    <cfRule type="cellIs" dxfId="24" priority="18" stopIfTrue="1" operator="greaterThan">
      <formula>1</formula>
    </cfRule>
  </conditionalFormatting>
  <conditionalFormatting sqref="H5:H16">
    <cfRule type="expression" dxfId="23" priority="14">
      <formula>$H5&gt;0</formula>
    </cfRule>
  </conditionalFormatting>
  <conditionalFormatting sqref="I5:I16">
    <cfRule type="expression" dxfId="22" priority="15">
      <formula>$I5&gt;1</formula>
    </cfRule>
  </conditionalFormatting>
  <conditionalFormatting sqref="B5:B16">
    <cfRule type="expression" dxfId="21" priority="11">
      <formula>OR($J5="NS",$J5="SumaNS",$J5="Účet")</formula>
    </cfRule>
  </conditionalFormatting>
  <conditionalFormatting sqref="F5:I16 B5:D16">
    <cfRule type="expression" dxfId="20" priority="17">
      <formula>AND($J5&lt;&gt;"",$J5&lt;&gt;"mezeraKL")</formula>
    </cfRule>
  </conditionalFormatting>
  <conditionalFormatting sqref="B5:D16 F5:I16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8" priority="13">
      <formula>OR($J5="SumaNS",$J5="NS")</formula>
    </cfRule>
  </conditionalFormatting>
  <conditionalFormatting sqref="A5:A16">
    <cfRule type="expression" dxfId="17" priority="9">
      <formula>AND($J5&lt;&gt;"mezeraKL",$J5&lt;&gt;"")</formula>
    </cfRule>
  </conditionalFormatting>
  <conditionalFormatting sqref="A5:A16">
    <cfRule type="expression" dxfId="16" priority="10">
      <formula>AND($J5&lt;&gt;"",$J5&lt;&gt;"mezeraKL")</formula>
    </cfRule>
  </conditionalFormatting>
  <conditionalFormatting sqref="H18:H32">
    <cfRule type="expression" dxfId="15" priority="5">
      <formula>$H18&gt;0</formula>
    </cfRule>
  </conditionalFormatting>
  <conditionalFormatting sqref="A18:A32">
    <cfRule type="expression" dxfId="14" priority="2">
      <formula>AND($J18&lt;&gt;"mezeraKL",$J18&lt;&gt;"")</formula>
    </cfRule>
  </conditionalFormatting>
  <conditionalFormatting sqref="I18:I32">
    <cfRule type="expression" dxfId="13" priority="6">
      <formula>$I18&gt;1</formula>
    </cfRule>
  </conditionalFormatting>
  <conditionalFormatting sqref="B18:B32">
    <cfRule type="expression" dxfId="12" priority="1">
      <formula>OR($J18="NS",$J18="SumaNS",$J18="Účet")</formula>
    </cfRule>
  </conditionalFormatting>
  <conditionalFormatting sqref="A18:D32 F18:I32">
    <cfRule type="expression" dxfId="11" priority="8">
      <formula>AND($J18&lt;&gt;"",$J18&lt;&gt;"mezeraKL")</formula>
    </cfRule>
  </conditionalFormatting>
  <conditionalFormatting sqref="B18:D32 F18:I32">
    <cfRule type="expression" dxfId="1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9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2028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9.0954116768245203</v>
      </c>
      <c r="J3" s="84">
        <f>SUBTOTAL(9,J5:J1048576)</f>
        <v>378853</v>
      </c>
      <c r="K3" s="85">
        <f>SUBTOTAL(9,K5:K1048576)</f>
        <v>3445824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413</v>
      </c>
      <c r="B5" s="417" t="s">
        <v>414</v>
      </c>
      <c r="C5" s="418" t="s">
        <v>418</v>
      </c>
      <c r="D5" s="419" t="s">
        <v>695</v>
      </c>
      <c r="E5" s="418" t="s">
        <v>2012</v>
      </c>
      <c r="F5" s="419" t="s">
        <v>2013</v>
      </c>
      <c r="G5" s="418" t="s">
        <v>714</v>
      </c>
      <c r="H5" s="418" t="s">
        <v>715</v>
      </c>
      <c r="I5" s="420">
        <v>0.3</v>
      </c>
      <c r="J5" s="420">
        <v>20000</v>
      </c>
      <c r="K5" s="421">
        <v>6000</v>
      </c>
    </row>
    <row r="6" spans="1:11" ht="14.4" customHeight="1" x14ac:dyDescent="0.3">
      <c r="A6" s="422" t="s">
        <v>413</v>
      </c>
      <c r="B6" s="423" t="s">
        <v>414</v>
      </c>
      <c r="C6" s="424" t="s">
        <v>418</v>
      </c>
      <c r="D6" s="425" t="s">
        <v>695</v>
      </c>
      <c r="E6" s="424" t="s">
        <v>2012</v>
      </c>
      <c r="F6" s="425" t="s">
        <v>2013</v>
      </c>
      <c r="G6" s="424" t="s">
        <v>716</v>
      </c>
      <c r="H6" s="424" t="s">
        <v>717</v>
      </c>
      <c r="I6" s="426">
        <v>46.32</v>
      </c>
      <c r="J6" s="426">
        <v>9</v>
      </c>
      <c r="K6" s="427">
        <v>416.88</v>
      </c>
    </row>
    <row r="7" spans="1:11" ht="14.4" customHeight="1" x14ac:dyDescent="0.3">
      <c r="A7" s="422" t="s">
        <v>413</v>
      </c>
      <c r="B7" s="423" t="s">
        <v>414</v>
      </c>
      <c r="C7" s="424" t="s">
        <v>418</v>
      </c>
      <c r="D7" s="425" t="s">
        <v>695</v>
      </c>
      <c r="E7" s="424" t="s">
        <v>2012</v>
      </c>
      <c r="F7" s="425" t="s">
        <v>2013</v>
      </c>
      <c r="G7" s="424" t="s">
        <v>718</v>
      </c>
      <c r="H7" s="424" t="s">
        <v>719</v>
      </c>
      <c r="I7" s="426">
        <v>0.27</v>
      </c>
      <c r="J7" s="426">
        <v>6000</v>
      </c>
      <c r="K7" s="427">
        <v>1620</v>
      </c>
    </row>
    <row r="8" spans="1:11" ht="14.4" customHeight="1" x14ac:dyDescent="0.3">
      <c r="A8" s="422" t="s">
        <v>413</v>
      </c>
      <c r="B8" s="423" t="s">
        <v>414</v>
      </c>
      <c r="C8" s="424" t="s">
        <v>418</v>
      </c>
      <c r="D8" s="425" t="s">
        <v>695</v>
      </c>
      <c r="E8" s="424" t="s">
        <v>2012</v>
      </c>
      <c r="F8" s="425" t="s">
        <v>2013</v>
      </c>
      <c r="G8" s="424" t="s">
        <v>720</v>
      </c>
      <c r="H8" s="424" t="s">
        <v>721</v>
      </c>
      <c r="I8" s="426">
        <v>18.399999999999999</v>
      </c>
      <c r="J8" s="426">
        <v>110</v>
      </c>
      <c r="K8" s="427">
        <v>2024</v>
      </c>
    </row>
    <row r="9" spans="1:11" ht="14.4" customHeight="1" x14ac:dyDescent="0.3">
      <c r="A9" s="422" t="s">
        <v>413</v>
      </c>
      <c r="B9" s="423" t="s">
        <v>414</v>
      </c>
      <c r="C9" s="424" t="s">
        <v>418</v>
      </c>
      <c r="D9" s="425" t="s">
        <v>695</v>
      </c>
      <c r="E9" s="424" t="s">
        <v>2012</v>
      </c>
      <c r="F9" s="425" t="s">
        <v>2013</v>
      </c>
      <c r="G9" s="424" t="s">
        <v>722</v>
      </c>
      <c r="H9" s="424" t="s">
        <v>723</v>
      </c>
      <c r="I9" s="426">
        <v>1.94</v>
      </c>
      <c r="J9" s="426">
        <v>100</v>
      </c>
      <c r="K9" s="427">
        <v>193.8</v>
      </c>
    </row>
    <row r="10" spans="1:11" ht="14.4" customHeight="1" x14ac:dyDescent="0.3">
      <c r="A10" s="422" t="s">
        <v>413</v>
      </c>
      <c r="B10" s="423" t="s">
        <v>414</v>
      </c>
      <c r="C10" s="424" t="s">
        <v>418</v>
      </c>
      <c r="D10" s="425" t="s">
        <v>695</v>
      </c>
      <c r="E10" s="424" t="s">
        <v>2012</v>
      </c>
      <c r="F10" s="425" t="s">
        <v>2013</v>
      </c>
      <c r="G10" s="424" t="s">
        <v>724</v>
      </c>
      <c r="H10" s="424" t="s">
        <v>725</v>
      </c>
      <c r="I10" s="426">
        <v>0.64</v>
      </c>
      <c r="J10" s="426">
        <v>5000</v>
      </c>
      <c r="K10" s="427">
        <v>3189.5</v>
      </c>
    </row>
    <row r="11" spans="1:11" ht="14.4" customHeight="1" x14ac:dyDescent="0.3">
      <c r="A11" s="422" t="s">
        <v>413</v>
      </c>
      <c r="B11" s="423" t="s">
        <v>414</v>
      </c>
      <c r="C11" s="424" t="s">
        <v>418</v>
      </c>
      <c r="D11" s="425" t="s">
        <v>695</v>
      </c>
      <c r="E11" s="424" t="s">
        <v>2012</v>
      </c>
      <c r="F11" s="425" t="s">
        <v>2013</v>
      </c>
      <c r="G11" s="424" t="s">
        <v>726</v>
      </c>
      <c r="H11" s="424" t="s">
        <v>727</v>
      </c>
      <c r="I11" s="426">
        <v>1.2433333333333334</v>
      </c>
      <c r="J11" s="426">
        <v>3000</v>
      </c>
      <c r="K11" s="427">
        <v>3730</v>
      </c>
    </row>
    <row r="12" spans="1:11" ht="14.4" customHeight="1" x14ac:dyDescent="0.3">
      <c r="A12" s="422" t="s">
        <v>413</v>
      </c>
      <c r="B12" s="423" t="s">
        <v>414</v>
      </c>
      <c r="C12" s="424" t="s">
        <v>418</v>
      </c>
      <c r="D12" s="425" t="s">
        <v>695</v>
      </c>
      <c r="E12" s="424" t="s">
        <v>2012</v>
      </c>
      <c r="F12" s="425" t="s">
        <v>2013</v>
      </c>
      <c r="G12" s="424" t="s">
        <v>728</v>
      </c>
      <c r="H12" s="424" t="s">
        <v>729</v>
      </c>
      <c r="I12" s="426">
        <v>13.018571428571425</v>
      </c>
      <c r="J12" s="426">
        <v>25</v>
      </c>
      <c r="K12" s="427">
        <v>325.46999999999997</v>
      </c>
    </row>
    <row r="13" spans="1:11" ht="14.4" customHeight="1" x14ac:dyDescent="0.3">
      <c r="A13" s="422" t="s">
        <v>413</v>
      </c>
      <c r="B13" s="423" t="s">
        <v>414</v>
      </c>
      <c r="C13" s="424" t="s">
        <v>418</v>
      </c>
      <c r="D13" s="425" t="s">
        <v>695</v>
      </c>
      <c r="E13" s="424" t="s">
        <v>2012</v>
      </c>
      <c r="F13" s="425" t="s">
        <v>2013</v>
      </c>
      <c r="G13" s="424" t="s">
        <v>730</v>
      </c>
      <c r="H13" s="424" t="s">
        <v>731</v>
      </c>
      <c r="I13" s="426">
        <v>27.873750000000001</v>
      </c>
      <c r="J13" s="426">
        <v>96</v>
      </c>
      <c r="K13" s="427">
        <v>2675.88</v>
      </c>
    </row>
    <row r="14" spans="1:11" ht="14.4" customHeight="1" x14ac:dyDescent="0.3">
      <c r="A14" s="422" t="s">
        <v>413</v>
      </c>
      <c r="B14" s="423" t="s">
        <v>414</v>
      </c>
      <c r="C14" s="424" t="s">
        <v>418</v>
      </c>
      <c r="D14" s="425" t="s">
        <v>695</v>
      </c>
      <c r="E14" s="424" t="s">
        <v>2012</v>
      </c>
      <c r="F14" s="425" t="s">
        <v>2013</v>
      </c>
      <c r="G14" s="424" t="s">
        <v>732</v>
      </c>
      <c r="H14" s="424" t="s">
        <v>733</v>
      </c>
      <c r="I14" s="426">
        <v>98.37</v>
      </c>
      <c r="J14" s="426">
        <v>5</v>
      </c>
      <c r="K14" s="427">
        <v>491.85</v>
      </c>
    </row>
    <row r="15" spans="1:11" ht="14.4" customHeight="1" x14ac:dyDescent="0.3">
      <c r="A15" s="422" t="s">
        <v>413</v>
      </c>
      <c r="B15" s="423" t="s">
        <v>414</v>
      </c>
      <c r="C15" s="424" t="s">
        <v>418</v>
      </c>
      <c r="D15" s="425" t="s">
        <v>695</v>
      </c>
      <c r="E15" s="424" t="s">
        <v>2012</v>
      </c>
      <c r="F15" s="425" t="s">
        <v>2013</v>
      </c>
      <c r="G15" s="424" t="s">
        <v>734</v>
      </c>
      <c r="H15" s="424" t="s">
        <v>735</v>
      </c>
      <c r="I15" s="426">
        <v>0.59</v>
      </c>
      <c r="J15" s="426">
        <v>12500</v>
      </c>
      <c r="K15" s="427">
        <v>7375</v>
      </c>
    </row>
    <row r="16" spans="1:11" ht="14.4" customHeight="1" x14ac:dyDescent="0.3">
      <c r="A16" s="422" t="s">
        <v>413</v>
      </c>
      <c r="B16" s="423" t="s">
        <v>414</v>
      </c>
      <c r="C16" s="424" t="s">
        <v>418</v>
      </c>
      <c r="D16" s="425" t="s">
        <v>695</v>
      </c>
      <c r="E16" s="424" t="s">
        <v>2012</v>
      </c>
      <c r="F16" s="425" t="s">
        <v>2013</v>
      </c>
      <c r="G16" s="424" t="s">
        <v>736</v>
      </c>
      <c r="H16" s="424" t="s">
        <v>737</v>
      </c>
      <c r="I16" s="426">
        <v>1342.6666666666667</v>
      </c>
      <c r="J16" s="426">
        <v>8</v>
      </c>
      <c r="K16" s="427">
        <v>10735</v>
      </c>
    </row>
    <row r="17" spans="1:11" ht="14.4" customHeight="1" x14ac:dyDescent="0.3">
      <c r="A17" s="422" t="s">
        <v>413</v>
      </c>
      <c r="B17" s="423" t="s">
        <v>414</v>
      </c>
      <c r="C17" s="424" t="s">
        <v>418</v>
      </c>
      <c r="D17" s="425" t="s">
        <v>695</v>
      </c>
      <c r="E17" s="424" t="s">
        <v>2012</v>
      </c>
      <c r="F17" s="425" t="s">
        <v>2013</v>
      </c>
      <c r="G17" s="424" t="s">
        <v>738</v>
      </c>
      <c r="H17" s="424" t="s">
        <v>739</v>
      </c>
      <c r="I17" s="426">
        <v>0.42</v>
      </c>
      <c r="J17" s="426">
        <v>1000</v>
      </c>
      <c r="K17" s="427">
        <v>419.75</v>
      </c>
    </row>
    <row r="18" spans="1:11" ht="14.4" customHeight="1" x14ac:dyDescent="0.3">
      <c r="A18" s="422" t="s">
        <v>413</v>
      </c>
      <c r="B18" s="423" t="s">
        <v>414</v>
      </c>
      <c r="C18" s="424" t="s">
        <v>418</v>
      </c>
      <c r="D18" s="425" t="s">
        <v>695</v>
      </c>
      <c r="E18" s="424" t="s">
        <v>2012</v>
      </c>
      <c r="F18" s="425" t="s">
        <v>2013</v>
      </c>
      <c r="G18" s="424" t="s">
        <v>740</v>
      </c>
      <c r="H18" s="424" t="s">
        <v>741</v>
      </c>
      <c r="I18" s="426">
        <v>5.3480000000000008</v>
      </c>
      <c r="J18" s="426">
        <v>200</v>
      </c>
      <c r="K18" s="427">
        <v>1065.9000000000001</v>
      </c>
    </row>
    <row r="19" spans="1:11" ht="14.4" customHeight="1" x14ac:dyDescent="0.3">
      <c r="A19" s="422" t="s">
        <v>413</v>
      </c>
      <c r="B19" s="423" t="s">
        <v>414</v>
      </c>
      <c r="C19" s="424" t="s">
        <v>418</v>
      </c>
      <c r="D19" s="425" t="s">
        <v>695</v>
      </c>
      <c r="E19" s="424" t="s">
        <v>2012</v>
      </c>
      <c r="F19" s="425" t="s">
        <v>2013</v>
      </c>
      <c r="G19" s="424" t="s">
        <v>742</v>
      </c>
      <c r="H19" s="424" t="s">
        <v>743</v>
      </c>
      <c r="I19" s="426">
        <v>1311</v>
      </c>
      <c r="J19" s="426">
        <v>7</v>
      </c>
      <c r="K19" s="427">
        <v>9119.5</v>
      </c>
    </row>
    <row r="20" spans="1:11" ht="14.4" customHeight="1" x14ac:dyDescent="0.3">
      <c r="A20" s="422" t="s">
        <v>413</v>
      </c>
      <c r="B20" s="423" t="s">
        <v>414</v>
      </c>
      <c r="C20" s="424" t="s">
        <v>418</v>
      </c>
      <c r="D20" s="425" t="s">
        <v>695</v>
      </c>
      <c r="E20" s="424" t="s">
        <v>2012</v>
      </c>
      <c r="F20" s="425" t="s">
        <v>2013</v>
      </c>
      <c r="G20" s="424" t="s">
        <v>744</v>
      </c>
      <c r="H20" s="424" t="s">
        <v>745</v>
      </c>
      <c r="I20" s="426">
        <v>17.61</v>
      </c>
      <c r="J20" s="426">
        <v>2</v>
      </c>
      <c r="K20" s="427">
        <v>35.22</v>
      </c>
    </row>
    <row r="21" spans="1:11" ht="14.4" customHeight="1" x14ac:dyDescent="0.3">
      <c r="A21" s="422" t="s">
        <v>413</v>
      </c>
      <c r="B21" s="423" t="s">
        <v>414</v>
      </c>
      <c r="C21" s="424" t="s">
        <v>418</v>
      </c>
      <c r="D21" s="425" t="s">
        <v>695</v>
      </c>
      <c r="E21" s="424" t="s">
        <v>2012</v>
      </c>
      <c r="F21" s="425" t="s">
        <v>2013</v>
      </c>
      <c r="G21" s="424" t="s">
        <v>746</v>
      </c>
      <c r="H21" s="424" t="s">
        <v>747</v>
      </c>
      <c r="I21" s="426">
        <v>7.1</v>
      </c>
      <c r="J21" s="426">
        <v>2</v>
      </c>
      <c r="K21" s="427">
        <v>14.2</v>
      </c>
    </row>
    <row r="22" spans="1:11" ht="14.4" customHeight="1" x14ac:dyDescent="0.3">
      <c r="A22" s="422" t="s">
        <v>413</v>
      </c>
      <c r="B22" s="423" t="s">
        <v>414</v>
      </c>
      <c r="C22" s="424" t="s">
        <v>418</v>
      </c>
      <c r="D22" s="425" t="s">
        <v>695</v>
      </c>
      <c r="E22" s="424" t="s">
        <v>2012</v>
      </c>
      <c r="F22" s="425" t="s">
        <v>2013</v>
      </c>
      <c r="G22" s="424" t="s">
        <v>748</v>
      </c>
      <c r="H22" s="424" t="s">
        <v>749</v>
      </c>
      <c r="I22" s="426">
        <v>8.2799999999999994</v>
      </c>
      <c r="J22" s="426">
        <v>2</v>
      </c>
      <c r="K22" s="427">
        <v>16.559999999999999</v>
      </c>
    </row>
    <row r="23" spans="1:11" ht="14.4" customHeight="1" x14ac:dyDescent="0.3">
      <c r="A23" s="422" t="s">
        <v>413</v>
      </c>
      <c r="B23" s="423" t="s">
        <v>414</v>
      </c>
      <c r="C23" s="424" t="s">
        <v>418</v>
      </c>
      <c r="D23" s="425" t="s">
        <v>695</v>
      </c>
      <c r="E23" s="424" t="s">
        <v>2012</v>
      </c>
      <c r="F23" s="425" t="s">
        <v>2013</v>
      </c>
      <c r="G23" s="424" t="s">
        <v>750</v>
      </c>
      <c r="H23" s="424" t="s">
        <v>751</v>
      </c>
      <c r="I23" s="426">
        <v>0.19</v>
      </c>
      <c r="J23" s="426">
        <v>10800</v>
      </c>
      <c r="K23" s="427">
        <v>2012.8399999999997</v>
      </c>
    </row>
    <row r="24" spans="1:11" ht="14.4" customHeight="1" x14ac:dyDescent="0.3">
      <c r="A24" s="422" t="s">
        <v>413</v>
      </c>
      <c r="B24" s="423" t="s">
        <v>414</v>
      </c>
      <c r="C24" s="424" t="s">
        <v>418</v>
      </c>
      <c r="D24" s="425" t="s">
        <v>695</v>
      </c>
      <c r="E24" s="424" t="s">
        <v>2012</v>
      </c>
      <c r="F24" s="425" t="s">
        <v>2013</v>
      </c>
      <c r="G24" s="424" t="s">
        <v>752</v>
      </c>
      <c r="H24" s="424" t="s">
        <v>753</v>
      </c>
      <c r="I24" s="426">
        <v>18.399999999999999</v>
      </c>
      <c r="J24" s="426">
        <v>50</v>
      </c>
      <c r="K24" s="427">
        <v>920</v>
      </c>
    </row>
    <row r="25" spans="1:11" ht="14.4" customHeight="1" x14ac:dyDescent="0.3">
      <c r="A25" s="422" t="s">
        <v>413</v>
      </c>
      <c r="B25" s="423" t="s">
        <v>414</v>
      </c>
      <c r="C25" s="424" t="s">
        <v>418</v>
      </c>
      <c r="D25" s="425" t="s">
        <v>695</v>
      </c>
      <c r="E25" s="424" t="s">
        <v>2012</v>
      </c>
      <c r="F25" s="425" t="s">
        <v>2013</v>
      </c>
      <c r="G25" s="424" t="s">
        <v>754</v>
      </c>
      <c r="H25" s="424" t="s">
        <v>755</v>
      </c>
      <c r="I25" s="426">
        <v>126.85</v>
      </c>
      <c r="J25" s="426">
        <v>10</v>
      </c>
      <c r="K25" s="427">
        <v>1268.55</v>
      </c>
    </row>
    <row r="26" spans="1:11" ht="14.4" customHeight="1" x14ac:dyDescent="0.3">
      <c r="A26" s="422" t="s">
        <v>413</v>
      </c>
      <c r="B26" s="423" t="s">
        <v>414</v>
      </c>
      <c r="C26" s="424" t="s">
        <v>418</v>
      </c>
      <c r="D26" s="425" t="s">
        <v>695</v>
      </c>
      <c r="E26" s="424" t="s">
        <v>2012</v>
      </c>
      <c r="F26" s="425" t="s">
        <v>2013</v>
      </c>
      <c r="G26" s="424" t="s">
        <v>756</v>
      </c>
      <c r="H26" s="424" t="s">
        <v>757</v>
      </c>
      <c r="I26" s="426">
        <v>19.170000000000002</v>
      </c>
      <c r="J26" s="426">
        <v>100</v>
      </c>
      <c r="K26" s="427">
        <v>1917.28</v>
      </c>
    </row>
    <row r="27" spans="1:11" ht="14.4" customHeight="1" x14ac:dyDescent="0.3">
      <c r="A27" s="422" t="s">
        <v>413</v>
      </c>
      <c r="B27" s="423" t="s">
        <v>414</v>
      </c>
      <c r="C27" s="424" t="s">
        <v>418</v>
      </c>
      <c r="D27" s="425" t="s">
        <v>695</v>
      </c>
      <c r="E27" s="424" t="s">
        <v>2012</v>
      </c>
      <c r="F27" s="425" t="s">
        <v>2013</v>
      </c>
      <c r="G27" s="424" t="s">
        <v>758</v>
      </c>
      <c r="H27" s="424" t="s">
        <v>759</v>
      </c>
      <c r="I27" s="426">
        <v>0.15</v>
      </c>
      <c r="J27" s="426">
        <v>6912</v>
      </c>
      <c r="K27" s="427">
        <v>1005.28</v>
      </c>
    </row>
    <row r="28" spans="1:11" ht="14.4" customHeight="1" x14ac:dyDescent="0.3">
      <c r="A28" s="422" t="s">
        <v>413</v>
      </c>
      <c r="B28" s="423" t="s">
        <v>414</v>
      </c>
      <c r="C28" s="424" t="s">
        <v>418</v>
      </c>
      <c r="D28" s="425" t="s">
        <v>695</v>
      </c>
      <c r="E28" s="424" t="s">
        <v>2012</v>
      </c>
      <c r="F28" s="425" t="s">
        <v>2013</v>
      </c>
      <c r="G28" s="424" t="s">
        <v>760</v>
      </c>
      <c r="H28" s="424" t="s">
        <v>761</v>
      </c>
      <c r="I28" s="426">
        <v>10.52</v>
      </c>
      <c r="J28" s="426">
        <v>2</v>
      </c>
      <c r="K28" s="427">
        <v>21.04</v>
      </c>
    </row>
    <row r="29" spans="1:11" ht="14.4" customHeight="1" x14ac:dyDescent="0.3">
      <c r="A29" s="422" t="s">
        <v>413</v>
      </c>
      <c r="B29" s="423" t="s">
        <v>414</v>
      </c>
      <c r="C29" s="424" t="s">
        <v>418</v>
      </c>
      <c r="D29" s="425" t="s">
        <v>695</v>
      </c>
      <c r="E29" s="424" t="s">
        <v>2012</v>
      </c>
      <c r="F29" s="425" t="s">
        <v>2013</v>
      </c>
      <c r="G29" s="424" t="s">
        <v>762</v>
      </c>
      <c r="H29" s="424" t="s">
        <v>763</v>
      </c>
      <c r="I29" s="426">
        <v>7.59</v>
      </c>
      <c r="J29" s="426">
        <v>4</v>
      </c>
      <c r="K29" s="427">
        <v>30.36</v>
      </c>
    </row>
    <row r="30" spans="1:11" ht="14.4" customHeight="1" x14ac:dyDescent="0.3">
      <c r="A30" s="422" t="s">
        <v>413</v>
      </c>
      <c r="B30" s="423" t="s">
        <v>414</v>
      </c>
      <c r="C30" s="424" t="s">
        <v>418</v>
      </c>
      <c r="D30" s="425" t="s">
        <v>695</v>
      </c>
      <c r="E30" s="424" t="s">
        <v>2012</v>
      </c>
      <c r="F30" s="425" t="s">
        <v>2013</v>
      </c>
      <c r="G30" s="424" t="s">
        <v>764</v>
      </c>
      <c r="H30" s="424" t="s">
        <v>765</v>
      </c>
      <c r="I30" s="426">
        <v>14.13</v>
      </c>
      <c r="J30" s="426">
        <v>50</v>
      </c>
      <c r="K30" s="427">
        <v>706.54</v>
      </c>
    </row>
    <row r="31" spans="1:11" ht="14.4" customHeight="1" x14ac:dyDescent="0.3">
      <c r="A31" s="422" t="s">
        <v>413</v>
      </c>
      <c r="B31" s="423" t="s">
        <v>414</v>
      </c>
      <c r="C31" s="424" t="s">
        <v>418</v>
      </c>
      <c r="D31" s="425" t="s">
        <v>695</v>
      </c>
      <c r="E31" s="424" t="s">
        <v>2014</v>
      </c>
      <c r="F31" s="425" t="s">
        <v>2015</v>
      </c>
      <c r="G31" s="424" t="s">
        <v>766</v>
      </c>
      <c r="H31" s="424" t="s">
        <v>767</v>
      </c>
      <c r="I31" s="426">
        <v>2.75</v>
      </c>
      <c r="J31" s="426">
        <v>50</v>
      </c>
      <c r="K31" s="427">
        <v>137.5</v>
      </c>
    </row>
    <row r="32" spans="1:11" ht="14.4" customHeight="1" x14ac:dyDescent="0.3">
      <c r="A32" s="422" t="s">
        <v>413</v>
      </c>
      <c r="B32" s="423" t="s">
        <v>414</v>
      </c>
      <c r="C32" s="424" t="s">
        <v>418</v>
      </c>
      <c r="D32" s="425" t="s">
        <v>695</v>
      </c>
      <c r="E32" s="424" t="s">
        <v>2014</v>
      </c>
      <c r="F32" s="425" t="s">
        <v>2015</v>
      </c>
      <c r="G32" s="424" t="s">
        <v>768</v>
      </c>
      <c r="H32" s="424" t="s">
        <v>769</v>
      </c>
      <c r="I32" s="426">
        <v>0.25</v>
      </c>
      <c r="J32" s="426">
        <v>200</v>
      </c>
      <c r="K32" s="427">
        <v>50</v>
      </c>
    </row>
    <row r="33" spans="1:11" ht="14.4" customHeight="1" x14ac:dyDescent="0.3">
      <c r="A33" s="422" t="s">
        <v>413</v>
      </c>
      <c r="B33" s="423" t="s">
        <v>414</v>
      </c>
      <c r="C33" s="424" t="s">
        <v>418</v>
      </c>
      <c r="D33" s="425" t="s">
        <v>695</v>
      </c>
      <c r="E33" s="424" t="s">
        <v>2014</v>
      </c>
      <c r="F33" s="425" t="s">
        <v>2015</v>
      </c>
      <c r="G33" s="424" t="s">
        <v>770</v>
      </c>
      <c r="H33" s="424" t="s">
        <v>771</v>
      </c>
      <c r="I33" s="426">
        <v>11.146666666666667</v>
      </c>
      <c r="J33" s="426">
        <v>200</v>
      </c>
      <c r="K33" s="427">
        <v>2229</v>
      </c>
    </row>
    <row r="34" spans="1:11" ht="14.4" customHeight="1" x14ac:dyDescent="0.3">
      <c r="A34" s="422" t="s">
        <v>413</v>
      </c>
      <c r="B34" s="423" t="s">
        <v>414</v>
      </c>
      <c r="C34" s="424" t="s">
        <v>418</v>
      </c>
      <c r="D34" s="425" t="s">
        <v>695</v>
      </c>
      <c r="E34" s="424" t="s">
        <v>2014</v>
      </c>
      <c r="F34" s="425" t="s">
        <v>2015</v>
      </c>
      <c r="G34" s="424" t="s">
        <v>772</v>
      </c>
      <c r="H34" s="424" t="s">
        <v>773</v>
      </c>
      <c r="I34" s="426">
        <v>6.3149999999999995</v>
      </c>
      <c r="J34" s="426">
        <v>400</v>
      </c>
      <c r="K34" s="427">
        <v>2526.06</v>
      </c>
    </row>
    <row r="35" spans="1:11" ht="14.4" customHeight="1" x14ac:dyDescent="0.3">
      <c r="A35" s="422" t="s">
        <v>413</v>
      </c>
      <c r="B35" s="423" t="s">
        <v>414</v>
      </c>
      <c r="C35" s="424" t="s">
        <v>418</v>
      </c>
      <c r="D35" s="425" t="s">
        <v>695</v>
      </c>
      <c r="E35" s="424" t="s">
        <v>2014</v>
      </c>
      <c r="F35" s="425" t="s">
        <v>2015</v>
      </c>
      <c r="G35" s="424" t="s">
        <v>774</v>
      </c>
      <c r="H35" s="424" t="s">
        <v>775</v>
      </c>
      <c r="I35" s="426">
        <v>1.0900000000000001</v>
      </c>
      <c r="J35" s="426">
        <v>100</v>
      </c>
      <c r="K35" s="427">
        <v>109</v>
      </c>
    </row>
    <row r="36" spans="1:11" ht="14.4" customHeight="1" x14ac:dyDescent="0.3">
      <c r="A36" s="422" t="s">
        <v>413</v>
      </c>
      <c r="B36" s="423" t="s">
        <v>414</v>
      </c>
      <c r="C36" s="424" t="s">
        <v>418</v>
      </c>
      <c r="D36" s="425" t="s">
        <v>695</v>
      </c>
      <c r="E36" s="424" t="s">
        <v>2014</v>
      </c>
      <c r="F36" s="425" t="s">
        <v>2015</v>
      </c>
      <c r="G36" s="424" t="s">
        <v>776</v>
      </c>
      <c r="H36" s="424" t="s">
        <v>777</v>
      </c>
      <c r="I36" s="426">
        <v>0.47749999999999987</v>
      </c>
      <c r="J36" s="426">
        <v>6500</v>
      </c>
      <c r="K36" s="427">
        <v>3107</v>
      </c>
    </row>
    <row r="37" spans="1:11" ht="14.4" customHeight="1" x14ac:dyDescent="0.3">
      <c r="A37" s="422" t="s">
        <v>413</v>
      </c>
      <c r="B37" s="423" t="s">
        <v>414</v>
      </c>
      <c r="C37" s="424" t="s">
        <v>418</v>
      </c>
      <c r="D37" s="425" t="s">
        <v>695</v>
      </c>
      <c r="E37" s="424" t="s">
        <v>2014</v>
      </c>
      <c r="F37" s="425" t="s">
        <v>2015</v>
      </c>
      <c r="G37" s="424" t="s">
        <v>778</v>
      </c>
      <c r="H37" s="424" t="s">
        <v>779</v>
      </c>
      <c r="I37" s="426">
        <v>0.67142857142857149</v>
      </c>
      <c r="J37" s="426">
        <v>12500</v>
      </c>
      <c r="K37" s="427">
        <v>8393.0499999999993</v>
      </c>
    </row>
    <row r="38" spans="1:11" ht="14.4" customHeight="1" x14ac:dyDescent="0.3">
      <c r="A38" s="422" t="s">
        <v>413</v>
      </c>
      <c r="B38" s="423" t="s">
        <v>414</v>
      </c>
      <c r="C38" s="424" t="s">
        <v>418</v>
      </c>
      <c r="D38" s="425" t="s">
        <v>695</v>
      </c>
      <c r="E38" s="424" t="s">
        <v>2014</v>
      </c>
      <c r="F38" s="425" t="s">
        <v>2015</v>
      </c>
      <c r="G38" s="424" t="s">
        <v>780</v>
      </c>
      <c r="H38" s="424" t="s">
        <v>781</v>
      </c>
      <c r="I38" s="426">
        <v>36.204999999999998</v>
      </c>
      <c r="J38" s="426">
        <v>132</v>
      </c>
      <c r="K38" s="427">
        <v>4778.82</v>
      </c>
    </row>
    <row r="39" spans="1:11" ht="14.4" customHeight="1" x14ac:dyDescent="0.3">
      <c r="A39" s="422" t="s">
        <v>413</v>
      </c>
      <c r="B39" s="423" t="s">
        <v>414</v>
      </c>
      <c r="C39" s="424" t="s">
        <v>418</v>
      </c>
      <c r="D39" s="425" t="s">
        <v>695</v>
      </c>
      <c r="E39" s="424" t="s">
        <v>2014</v>
      </c>
      <c r="F39" s="425" t="s">
        <v>2015</v>
      </c>
      <c r="G39" s="424" t="s">
        <v>782</v>
      </c>
      <c r="H39" s="424" t="s">
        <v>783</v>
      </c>
      <c r="I39" s="426">
        <v>2.9033333333333338</v>
      </c>
      <c r="J39" s="426">
        <v>900</v>
      </c>
      <c r="K39" s="427">
        <v>2613.1999999999998</v>
      </c>
    </row>
    <row r="40" spans="1:11" ht="14.4" customHeight="1" x14ac:dyDescent="0.3">
      <c r="A40" s="422" t="s">
        <v>413</v>
      </c>
      <c r="B40" s="423" t="s">
        <v>414</v>
      </c>
      <c r="C40" s="424" t="s">
        <v>418</v>
      </c>
      <c r="D40" s="425" t="s">
        <v>695</v>
      </c>
      <c r="E40" s="424" t="s">
        <v>2014</v>
      </c>
      <c r="F40" s="425" t="s">
        <v>2015</v>
      </c>
      <c r="G40" s="424" t="s">
        <v>784</v>
      </c>
      <c r="H40" s="424" t="s">
        <v>785</v>
      </c>
      <c r="I40" s="426">
        <v>14.683999999999997</v>
      </c>
      <c r="J40" s="426">
        <v>26</v>
      </c>
      <c r="K40" s="427">
        <v>374.02</v>
      </c>
    </row>
    <row r="41" spans="1:11" ht="14.4" customHeight="1" x14ac:dyDescent="0.3">
      <c r="A41" s="422" t="s">
        <v>413</v>
      </c>
      <c r="B41" s="423" t="s">
        <v>414</v>
      </c>
      <c r="C41" s="424" t="s">
        <v>418</v>
      </c>
      <c r="D41" s="425" t="s">
        <v>695</v>
      </c>
      <c r="E41" s="424" t="s">
        <v>2014</v>
      </c>
      <c r="F41" s="425" t="s">
        <v>2015</v>
      </c>
      <c r="G41" s="424" t="s">
        <v>786</v>
      </c>
      <c r="H41" s="424" t="s">
        <v>787</v>
      </c>
      <c r="I41" s="426">
        <v>12.053749999999999</v>
      </c>
      <c r="J41" s="426">
        <v>65</v>
      </c>
      <c r="K41" s="427">
        <v>780.95</v>
      </c>
    </row>
    <row r="42" spans="1:11" ht="14.4" customHeight="1" x14ac:dyDescent="0.3">
      <c r="A42" s="422" t="s">
        <v>413</v>
      </c>
      <c r="B42" s="423" t="s">
        <v>414</v>
      </c>
      <c r="C42" s="424" t="s">
        <v>418</v>
      </c>
      <c r="D42" s="425" t="s">
        <v>695</v>
      </c>
      <c r="E42" s="424" t="s">
        <v>2014</v>
      </c>
      <c r="F42" s="425" t="s">
        <v>2015</v>
      </c>
      <c r="G42" s="424" t="s">
        <v>788</v>
      </c>
      <c r="H42" s="424" t="s">
        <v>789</v>
      </c>
      <c r="I42" s="426">
        <v>21.234999999999996</v>
      </c>
      <c r="J42" s="426">
        <v>320</v>
      </c>
      <c r="K42" s="427">
        <v>6795.34</v>
      </c>
    </row>
    <row r="43" spans="1:11" ht="14.4" customHeight="1" x14ac:dyDescent="0.3">
      <c r="A43" s="422" t="s">
        <v>413</v>
      </c>
      <c r="B43" s="423" t="s">
        <v>414</v>
      </c>
      <c r="C43" s="424" t="s">
        <v>418</v>
      </c>
      <c r="D43" s="425" t="s">
        <v>695</v>
      </c>
      <c r="E43" s="424" t="s">
        <v>2014</v>
      </c>
      <c r="F43" s="425" t="s">
        <v>2015</v>
      </c>
      <c r="G43" s="424" t="s">
        <v>790</v>
      </c>
      <c r="H43" s="424" t="s">
        <v>791</v>
      </c>
      <c r="I43" s="426">
        <v>2.9</v>
      </c>
      <c r="J43" s="426">
        <v>10</v>
      </c>
      <c r="K43" s="427">
        <v>29</v>
      </c>
    </row>
    <row r="44" spans="1:11" ht="14.4" customHeight="1" x14ac:dyDescent="0.3">
      <c r="A44" s="422" t="s">
        <v>413</v>
      </c>
      <c r="B44" s="423" t="s">
        <v>414</v>
      </c>
      <c r="C44" s="424" t="s">
        <v>418</v>
      </c>
      <c r="D44" s="425" t="s">
        <v>695</v>
      </c>
      <c r="E44" s="424" t="s">
        <v>2014</v>
      </c>
      <c r="F44" s="425" t="s">
        <v>2015</v>
      </c>
      <c r="G44" s="424" t="s">
        <v>792</v>
      </c>
      <c r="H44" s="424" t="s">
        <v>793</v>
      </c>
      <c r="I44" s="426">
        <v>2.9</v>
      </c>
      <c r="J44" s="426">
        <v>400</v>
      </c>
      <c r="K44" s="427">
        <v>1161.5999999999999</v>
      </c>
    </row>
    <row r="45" spans="1:11" ht="14.4" customHeight="1" x14ac:dyDescent="0.3">
      <c r="A45" s="422" t="s">
        <v>413</v>
      </c>
      <c r="B45" s="423" t="s">
        <v>414</v>
      </c>
      <c r="C45" s="424" t="s">
        <v>418</v>
      </c>
      <c r="D45" s="425" t="s">
        <v>695</v>
      </c>
      <c r="E45" s="424" t="s">
        <v>2014</v>
      </c>
      <c r="F45" s="425" t="s">
        <v>2015</v>
      </c>
      <c r="G45" s="424" t="s">
        <v>794</v>
      </c>
      <c r="H45" s="424" t="s">
        <v>795</v>
      </c>
      <c r="I45" s="426">
        <v>949.85</v>
      </c>
      <c r="J45" s="426">
        <v>2</v>
      </c>
      <c r="K45" s="427">
        <v>1899.7</v>
      </c>
    </row>
    <row r="46" spans="1:11" ht="14.4" customHeight="1" x14ac:dyDescent="0.3">
      <c r="A46" s="422" t="s">
        <v>413</v>
      </c>
      <c r="B46" s="423" t="s">
        <v>414</v>
      </c>
      <c r="C46" s="424" t="s">
        <v>418</v>
      </c>
      <c r="D46" s="425" t="s">
        <v>695</v>
      </c>
      <c r="E46" s="424" t="s">
        <v>2014</v>
      </c>
      <c r="F46" s="425" t="s">
        <v>2015</v>
      </c>
      <c r="G46" s="424" t="s">
        <v>796</v>
      </c>
      <c r="H46" s="424" t="s">
        <v>797</v>
      </c>
      <c r="I46" s="426">
        <v>66.55</v>
      </c>
      <c r="J46" s="426">
        <v>135</v>
      </c>
      <c r="K46" s="427">
        <v>8984.25</v>
      </c>
    </row>
    <row r="47" spans="1:11" ht="14.4" customHeight="1" x14ac:dyDescent="0.3">
      <c r="A47" s="422" t="s">
        <v>413</v>
      </c>
      <c r="B47" s="423" t="s">
        <v>414</v>
      </c>
      <c r="C47" s="424" t="s">
        <v>418</v>
      </c>
      <c r="D47" s="425" t="s">
        <v>695</v>
      </c>
      <c r="E47" s="424" t="s">
        <v>2014</v>
      </c>
      <c r="F47" s="425" t="s">
        <v>2015</v>
      </c>
      <c r="G47" s="424" t="s">
        <v>796</v>
      </c>
      <c r="H47" s="424" t="s">
        <v>798</v>
      </c>
      <c r="I47" s="426">
        <v>66.55</v>
      </c>
      <c r="J47" s="426">
        <v>110</v>
      </c>
      <c r="K47" s="427">
        <v>7320.5</v>
      </c>
    </row>
    <row r="48" spans="1:11" ht="14.4" customHeight="1" x14ac:dyDescent="0.3">
      <c r="A48" s="422" t="s">
        <v>413</v>
      </c>
      <c r="B48" s="423" t="s">
        <v>414</v>
      </c>
      <c r="C48" s="424" t="s">
        <v>418</v>
      </c>
      <c r="D48" s="425" t="s">
        <v>695</v>
      </c>
      <c r="E48" s="424" t="s">
        <v>2014</v>
      </c>
      <c r="F48" s="425" t="s">
        <v>2015</v>
      </c>
      <c r="G48" s="424" t="s">
        <v>799</v>
      </c>
      <c r="H48" s="424" t="s">
        <v>800</v>
      </c>
      <c r="I48" s="426">
        <v>141.57</v>
      </c>
      <c r="J48" s="426">
        <v>20</v>
      </c>
      <c r="K48" s="427">
        <v>2831.4</v>
      </c>
    </row>
    <row r="49" spans="1:11" ht="14.4" customHeight="1" x14ac:dyDescent="0.3">
      <c r="A49" s="422" t="s">
        <v>413</v>
      </c>
      <c r="B49" s="423" t="s">
        <v>414</v>
      </c>
      <c r="C49" s="424" t="s">
        <v>418</v>
      </c>
      <c r="D49" s="425" t="s">
        <v>695</v>
      </c>
      <c r="E49" s="424" t="s">
        <v>2014</v>
      </c>
      <c r="F49" s="425" t="s">
        <v>2015</v>
      </c>
      <c r="G49" s="424" t="s">
        <v>801</v>
      </c>
      <c r="H49" s="424" t="s">
        <v>802</v>
      </c>
      <c r="I49" s="426">
        <v>5.38</v>
      </c>
      <c r="J49" s="426">
        <v>100</v>
      </c>
      <c r="K49" s="427">
        <v>538.45000000000005</v>
      </c>
    </row>
    <row r="50" spans="1:11" ht="14.4" customHeight="1" x14ac:dyDescent="0.3">
      <c r="A50" s="422" t="s">
        <v>413</v>
      </c>
      <c r="B50" s="423" t="s">
        <v>414</v>
      </c>
      <c r="C50" s="424" t="s">
        <v>418</v>
      </c>
      <c r="D50" s="425" t="s">
        <v>695</v>
      </c>
      <c r="E50" s="424" t="s">
        <v>2014</v>
      </c>
      <c r="F50" s="425" t="s">
        <v>2015</v>
      </c>
      <c r="G50" s="424" t="s">
        <v>803</v>
      </c>
      <c r="H50" s="424" t="s">
        <v>804</v>
      </c>
      <c r="I50" s="426">
        <v>136.54666666666668</v>
      </c>
      <c r="J50" s="426">
        <v>6</v>
      </c>
      <c r="K50" s="427">
        <v>819.29</v>
      </c>
    </row>
    <row r="51" spans="1:11" ht="14.4" customHeight="1" x14ac:dyDescent="0.3">
      <c r="A51" s="422" t="s">
        <v>413</v>
      </c>
      <c r="B51" s="423" t="s">
        <v>414</v>
      </c>
      <c r="C51" s="424" t="s">
        <v>418</v>
      </c>
      <c r="D51" s="425" t="s">
        <v>695</v>
      </c>
      <c r="E51" s="424" t="s">
        <v>2014</v>
      </c>
      <c r="F51" s="425" t="s">
        <v>2015</v>
      </c>
      <c r="G51" s="424" t="s">
        <v>805</v>
      </c>
      <c r="H51" s="424" t="s">
        <v>806</v>
      </c>
      <c r="I51" s="426">
        <v>37.51</v>
      </c>
      <c r="J51" s="426">
        <v>10</v>
      </c>
      <c r="K51" s="427">
        <v>375.1</v>
      </c>
    </row>
    <row r="52" spans="1:11" ht="14.4" customHeight="1" x14ac:dyDescent="0.3">
      <c r="A52" s="422" t="s">
        <v>413</v>
      </c>
      <c r="B52" s="423" t="s">
        <v>414</v>
      </c>
      <c r="C52" s="424" t="s">
        <v>418</v>
      </c>
      <c r="D52" s="425" t="s">
        <v>695</v>
      </c>
      <c r="E52" s="424" t="s">
        <v>2014</v>
      </c>
      <c r="F52" s="425" t="s">
        <v>2015</v>
      </c>
      <c r="G52" s="424" t="s">
        <v>807</v>
      </c>
      <c r="H52" s="424" t="s">
        <v>808</v>
      </c>
      <c r="I52" s="426">
        <v>62.78</v>
      </c>
      <c r="J52" s="426">
        <v>3</v>
      </c>
      <c r="K52" s="427">
        <v>188.34</v>
      </c>
    </row>
    <row r="53" spans="1:11" ht="14.4" customHeight="1" x14ac:dyDescent="0.3">
      <c r="A53" s="422" t="s">
        <v>413</v>
      </c>
      <c r="B53" s="423" t="s">
        <v>414</v>
      </c>
      <c r="C53" s="424" t="s">
        <v>418</v>
      </c>
      <c r="D53" s="425" t="s">
        <v>695</v>
      </c>
      <c r="E53" s="424" t="s">
        <v>2014</v>
      </c>
      <c r="F53" s="425" t="s">
        <v>2015</v>
      </c>
      <c r="G53" s="424" t="s">
        <v>809</v>
      </c>
      <c r="H53" s="424" t="s">
        <v>810</v>
      </c>
      <c r="I53" s="426">
        <v>405.69</v>
      </c>
      <c r="J53" s="426">
        <v>7</v>
      </c>
      <c r="K53" s="427">
        <v>2839.8199999999997</v>
      </c>
    </row>
    <row r="54" spans="1:11" ht="14.4" customHeight="1" x14ac:dyDescent="0.3">
      <c r="A54" s="422" t="s">
        <v>413</v>
      </c>
      <c r="B54" s="423" t="s">
        <v>414</v>
      </c>
      <c r="C54" s="424" t="s">
        <v>418</v>
      </c>
      <c r="D54" s="425" t="s">
        <v>695</v>
      </c>
      <c r="E54" s="424" t="s">
        <v>2014</v>
      </c>
      <c r="F54" s="425" t="s">
        <v>2015</v>
      </c>
      <c r="G54" s="424" t="s">
        <v>811</v>
      </c>
      <c r="H54" s="424" t="s">
        <v>812</v>
      </c>
      <c r="I54" s="426">
        <v>106.48</v>
      </c>
      <c r="J54" s="426">
        <v>3</v>
      </c>
      <c r="K54" s="427">
        <v>319.44</v>
      </c>
    </row>
    <row r="55" spans="1:11" ht="14.4" customHeight="1" x14ac:dyDescent="0.3">
      <c r="A55" s="422" t="s">
        <v>413</v>
      </c>
      <c r="B55" s="423" t="s">
        <v>414</v>
      </c>
      <c r="C55" s="424" t="s">
        <v>418</v>
      </c>
      <c r="D55" s="425" t="s">
        <v>695</v>
      </c>
      <c r="E55" s="424" t="s">
        <v>2014</v>
      </c>
      <c r="F55" s="425" t="s">
        <v>2015</v>
      </c>
      <c r="G55" s="424" t="s">
        <v>813</v>
      </c>
      <c r="H55" s="424" t="s">
        <v>814</v>
      </c>
      <c r="I55" s="426">
        <v>922.02</v>
      </c>
      <c r="J55" s="426">
        <v>3</v>
      </c>
      <c r="K55" s="427">
        <v>2766.06</v>
      </c>
    </row>
    <row r="56" spans="1:11" ht="14.4" customHeight="1" x14ac:dyDescent="0.3">
      <c r="A56" s="422" t="s">
        <v>413</v>
      </c>
      <c r="B56" s="423" t="s">
        <v>414</v>
      </c>
      <c r="C56" s="424" t="s">
        <v>418</v>
      </c>
      <c r="D56" s="425" t="s">
        <v>695</v>
      </c>
      <c r="E56" s="424" t="s">
        <v>2014</v>
      </c>
      <c r="F56" s="425" t="s">
        <v>2015</v>
      </c>
      <c r="G56" s="424" t="s">
        <v>815</v>
      </c>
      <c r="H56" s="424" t="s">
        <v>816</v>
      </c>
      <c r="I56" s="426">
        <v>50.9</v>
      </c>
      <c r="J56" s="426">
        <v>5</v>
      </c>
      <c r="K56" s="427">
        <v>254.5</v>
      </c>
    </row>
    <row r="57" spans="1:11" ht="14.4" customHeight="1" x14ac:dyDescent="0.3">
      <c r="A57" s="422" t="s">
        <v>413</v>
      </c>
      <c r="B57" s="423" t="s">
        <v>414</v>
      </c>
      <c r="C57" s="424" t="s">
        <v>418</v>
      </c>
      <c r="D57" s="425" t="s">
        <v>695</v>
      </c>
      <c r="E57" s="424" t="s">
        <v>2014</v>
      </c>
      <c r="F57" s="425" t="s">
        <v>2015</v>
      </c>
      <c r="G57" s="424" t="s">
        <v>817</v>
      </c>
      <c r="H57" s="424" t="s">
        <v>818</v>
      </c>
      <c r="I57" s="426">
        <v>50.9</v>
      </c>
      <c r="J57" s="426">
        <v>10</v>
      </c>
      <c r="K57" s="427">
        <v>509</v>
      </c>
    </row>
    <row r="58" spans="1:11" ht="14.4" customHeight="1" x14ac:dyDescent="0.3">
      <c r="A58" s="422" t="s">
        <v>413</v>
      </c>
      <c r="B58" s="423" t="s">
        <v>414</v>
      </c>
      <c r="C58" s="424" t="s">
        <v>418</v>
      </c>
      <c r="D58" s="425" t="s">
        <v>695</v>
      </c>
      <c r="E58" s="424" t="s">
        <v>2014</v>
      </c>
      <c r="F58" s="425" t="s">
        <v>2015</v>
      </c>
      <c r="G58" s="424" t="s">
        <v>819</v>
      </c>
      <c r="H58" s="424" t="s">
        <v>820</v>
      </c>
      <c r="I58" s="426">
        <v>57.5</v>
      </c>
      <c r="J58" s="426">
        <v>4</v>
      </c>
      <c r="K58" s="427">
        <v>230</v>
      </c>
    </row>
    <row r="59" spans="1:11" ht="14.4" customHeight="1" x14ac:dyDescent="0.3">
      <c r="A59" s="422" t="s">
        <v>413</v>
      </c>
      <c r="B59" s="423" t="s">
        <v>414</v>
      </c>
      <c r="C59" s="424" t="s">
        <v>418</v>
      </c>
      <c r="D59" s="425" t="s">
        <v>695</v>
      </c>
      <c r="E59" s="424" t="s">
        <v>2014</v>
      </c>
      <c r="F59" s="425" t="s">
        <v>2015</v>
      </c>
      <c r="G59" s="424" t="s">
        <v>821</v>
      </c>
      <c r="H59" s="424" t="s">
        <v>822</v>
      </c>
      <c r="I59" s="426">
        <v>37.51</v>
      </c>
      <c r="J59" s="426">
        <v>10</v>
      </c>
      <c r="K59" s="427">
        <v>375.1</v>
      </c>
    </row>
    <row r="60" spans="1:11" ht="14.4" customHeight="1" x14ac:dyDescent="0.3">
      <c r="A60" s="422" t="s">
        <v>413</v>
      </c>
      <c r="B60" s="423" t="s">
        <v>414</v>
      </c>
      <c r="C60" s="424" t="s">
        <v>418</v>
      </c>
      <c r="D60" s="425" t="s">
        <v>695</v>
      </c>
      <c r="E60" s="424" t="s">
        <v>2014</v>
      </c>
      <c r="F60" s="425" t="s">
        <v>2015</v>
      </c>
      <c r="G60" s="424" t="s">
        <v>823</v>
      </c>
      <c r="H60" s="424" t="s">
        <v>824</v>
      </c>
      <c r="I60" s="426">
        <v>277.91500000000002</v>
      </c>
      <c r="J60" s="426">
        <v>35</v>
      </c>
      <c r="K60" s="427">
        <v>9726.9500000000007</v>
      </c>
    </row>
    <row r="61" spans="1:11" ht="14.4" customHeight="1" x14ac:dyDescent="0.3">
      <c r="A61" s="422" t="s">
        <v>413</v>
      </c>
      <c r="B61" s="423" t="s">
        <v>414</v>
      </c>
      <c r="C61" s="424" t="s">
        <v>418</v>
      </c>
      <c r="D61" s="425" t="s">
        <v>695</v>
      </c>
      <c r="E61" s="424" t="s">
        <v>2014</v>
      </c>
      <c r="F61" s="425" t="s">
        <v>2015</v>
      </c>
      <c r="G61" s="424" t="s">
        <v>825</v>
      </c>
      <c r="H61" s="424" t="s">
        <v>826</v>
      </c>
      <c r="I61" s="426">
        <v>99.025000000000006</v>
      </c>
      <c r="J61" s="426">
        <v>45</v>
      </c>
      <c r="K61" s="427">
        <v>4456.1900000000005</v>
      </c>
    </row>
    <row r="62" spans="1:11" ht="14.4" customHeight="1" x14ac:dyDescent="0.3">
      <c r="A62" s="422" t="s">
        <v>413</v>
      </c>
      <c r="B62" s="423" t="s">
        <v>414</v>
      </c>
      <c r="C62" s="424" t="s">
        <v>418</v>
      </c>
      <c r="D62" s="425" t="s">
        <v>695</v>
      </c>
      <c r="E62" s="424" t="s">
        <v>2014</v>
      </c>
      <c r="F62" s="425" t="s">
        <v>2015</v>
      </c>
      <c r="G62" s="424" t="s">
        <v>827</v>
      </c>
      <c r="H62" s="424" t="s">
        <v>828</v>
      </c>
      <c r="I62" s="426">
        <v>202.31</v>
      </c>
      <c r="J62" s="426">
        <v>3</v>
      </c>
      <c r="K62" s="427">
        <v>606.94000000000005</v>
      </c>
    </row>
    <row r="63" spans="1:11" ht="14.4" customHeight="1" x14ac:dyDescent="0.3">
      <c r="A63" s="422" t="s">
        <v>413</v>
      </c>
      <c r="B63" s="423" t="s">
        <v>414</v>
      </c>
      <c r="C63" s="424" t="s">
        <v>418</v>
      </c>
      <c r="D63" s="425" t="s">
        <v>695</v>
      </c>
      <c r="E63" s="424" t="s">
        <v>2014</v>
      </c>
      <c r="F63" s="425" t="s">
        <v>2015</v>
      </c>
      <c r="G63" s="424" t="s">
        <v>829</v>
      </c>
      <c r="H63" s="424" t="s">
        <v>830</v>
      </c>
      <c r="I63" s="426">
        <v>134.22</v>
      </c>
      <c r="J63" s="426">
        <v>2</v>
      </c>
      <c r="K63" s="427">
        <v>268.43</v>
      </c>
    </row>
    <row r="64" spans="1:11" ht="14.4" customHeight="1" x14ac:dyDescent="0.3">
      <c r="A64" s="422" t="s">
        <v>413</v>
      </c>
      <c r="B64" s="423" t="s">
        <v>414</v>
      </c>
      <c r="C64" s="424" t="s">
        <v>418</v>
      </c>
      <c r="D64" s="425" t="s">
        <v>695</v>
      </c>
      <c r="E64" s="424" t="s">
        <v>2014</v>
      </c>
      <c r="F64" s="425" t="s">
        <v>2015</v>
      </c>
      <c r="G64" s="424" t="s">
        <v>831</v>
      </c>
      <c r="H64" s="424" t="s">
        <v>832</v>
      </c>
      <c r="I64" s="426">
        <v>744.88</v>
      </c>
      <c r="J64" s="426">
        <v>2</v>
      </c>
      <c r="K64" s="427">
        <v>1489.75</v>
      </c>
    </row>
    <row r="65" spans="1:11" ht="14.4" customHeight="1" x14ac:dyDescent="0.3">
      <c r="A65" s="422" t="s">
        <v>413</v>
      </c>
      <c r="B65" s="423" t="s">
        <v>414</v>
      </c>
      <c r="C65" s="424" t="s">
        <v>418</v>
      </c>
      <c r="D65" s="425" t="s">
        <v>695</v>
      </c>
      <c r="E65" s="424" t="s">
        <v>2014</v>
      </c>
      <c r="F65" s="425" t="s">
        <v>2015</v>
      </c>
      <c r="G65" s="424" t="s">
        <v>833</v>
      </c>
      <c r="H65" s="424" t="s">
        <v>834</v>
      </c>
      <c r="I65" s="426">
        <v>827.64</v>
      </c>
      <c r="J65" s="426">
        <v>3</v>
      </c>
      <c r="K65" s="427">
        <v>2482.92</v>
      </c>
    </row>
    <row r="66" spans="1:11" ht="14.4" customHeight="1" x14ac:dyDescent="0.3">
      <c r="A66" s="422" t="s">
        <v>413</v>
      </c>
      <c r="B66" s="423" t="s">
        <v>414</v>
      </c>
      <c r="C66" s="424" t="s">
        <v>418</v>
      </c>
      <c r="D66" s="425" t="s">
        <v>695</v>
      </c>
      <c r="E66" s="424" t="s">
        <v>2016</v>
      </c>
      <c r="F66" s="425" t="s">
        <v>2017</v>
      </c>
      <c r="G66" s="424" t="s">
        <v>835</v>
      </c>
      <c r="H66" s="424" t="s">
        <v>836</v>
      </c>
      <c r="I66" s="426">
        <v>430.5</v>
      </c>
      <c r="J66" s="426">
        <v>2</v>
      </c>
      <c r="K66" s="427">
        <v>861</v>
      </c>
    </row>
    <row r="67" spans="1:11" ht="14.4" customHeight="1" x14ac:dyDescent="0.3">
      <c r="A67" s="422" t="s">
        <v>413</v>
      </c>
      <c r="B67" s="423" t="s">
        <v>414</v>
      </c>
      <c r="C67" s="424" t="s">
        <v>418</v>
      </c>
      <c r="D67" s="425" t="s">
        <v>695</v>
      </c>
      <c r="E67" s="424" t="s">
        <v>2018</v>
      </c>
      <c r="F67" s="425" t="s">
        <v>2019</v>
      </c>
      <c r="G67" s="424" t="s">
        <v>837</v>
      </c>
      <c r="H67" s="424" t="s">
        <v>838</v>
      </c>
      <c r="I67" s="426">
        <v>2.57</v>
      </c>
      <c r="J67" s="426">
        <v>4400</v>
      </c>
      <c r="K67" s="427">
        <v>11312.840000000004</v>
      </c>
    </row>
    <row r="68" spans="1:11" ht="14.4" customHeight="1" x14ac:dyDescent="0.3">
      <c r="A68" s="422" t="s">
        <v>413</v>
      </c>
      <c r="B68" s="423" t="s">
        <v>414</v>
      </c>
      <c r="C68" s="424" t="s">
        <v>418</v>
      </c>
      <c r="D68" s="425" t="s">
        <v>695</v>
      </c>
      <c r="E68" s="424" t="s">
        <v>2018</v>
      </c>
      <c r="F68" s="425" t="s">
        <v>2019</v>
      </c>
      <c r="G68" s="424" t="s">
        <v>839</v>
      </c>
      <c r="H68" s="424" t="s">
        <v>840</v>
      </c>
      <c r="I68" s="426">
        <v>3943.3483333333329</v>
      </c>
      <c r="J68" s="426">
        <v>18</v>
      </c>
      <c r="K68" s="427">
        <v>70980.259999999995</v>
      </c>
    </row>
    <row r="69" spans="1:11" ht="14.4" customHeight="1" x14ac:dyDescent="0.3">
      <c r="A69" s="422" t="s">
        <v>413</v>
      </c>
      <c r="B69" s="423" t="s">
        <v>414</v>
      </c>
      <c r="C69" s="424" t="s">
        <v>418</v>
      </c>
      <c r="D69" s="425" t="s">
        <v>695</v>
      </c>
      <c r="E69" s="424" t="s">
        <v>2018</v>
      </c>
      <c r="F69" s="425" t="s">
        <v>2019</v>
      </c>
      <c r="G69" s="424" t="s">
        <v>841</v>
      </c>
      <c r="H69" s="424" t="s">
        <v>842</v>
      </c>
      <c r="I69" s="426">
        <v>3943.3525</v>
      </c>
      <c r="J69" s="426">
        <v>11</v>
      </c>
      <c r="K69" s="427">
        <v>43376.880000000005</v>
      </c>
    </row>
    <row r="70" spans="1:11" ht="14.4" customHeight="1" x14ac:dyDescent="0.3">
      <c r="A70" s="422" t="s">
        <v>413</v>
      </c>
      <c r="B70" s="423" t="s">
        <v>414</v>
      </c>
      <c r="C70" s="424" t="s">
        <v>418</v>
      </c>
      <c r="D70" s="425" t="s">
        <v>695</v>
      </c>
      <c r="E70" s="424" t="s">
        <v>2018</v>
      </c>
      <c r="F70" s="425" t="s">
        <v>2019</v>
      </c>
      <c r="G70" s="424" t="s">
        <v>843</v>
      </c>
      <c r="H70" s="424" t="s">
        <v>844</v>
      </c>
      <c r="I70" s="426">
        <v>3943.353333333333</v>
      </c>
      <c r="J70" s="426">
        <v>20</v>
      </c>
      <c r="K70" s="427">
        <v>78867.049999999988</v>
      </c>
    </row>
    <row r="71" spans="1:11" ht="14.4" customHeight="1" x14ac:dyDescent="0.3">
      <c r="A71" s="422" t="s">
        <v>413</v>
      </c>
      <c r="B71" s="423" t="s">
        <v>414</v>
      </c>
      <c r="C71" s="424" t="s">
        <v>418</v>
      </c>
      <c r="D71" s="425" t="s">
        <v>695</v>
      </c>
      <c r="E71" s="424" t="s">
        <v>2018</v>
      </c>
      <c r="F71" s="425" t="s">
        <v>2019</v>
      </c>
      <c r="G71" s="424" t="s">
        <v>845</v>
      </c>
      <c r="H71" s="424" t="s">
        <v>846</v>
      </c>
      <c r="I71" s="426">
        <v>130.52888888888887</v>
      </c>
      <c r="J71" s="426">
        <v>42</v>
      </c>
      <c r="K71" s="427">
        <v>5485.43</v>
      </c>
    </row>
    <row r="72" spans="1:11" ht="14.4" customHeight="1" x14ac:dyDescent="0.3">
      <c r="A72" s="422" t="s">
        <v>413</v>
      </c>
      <c r="B72" s="423" t="s">
        <v>414</v>
      </c>
      <c r="C72" s="424" t="s">
        <v>418</v>
      </c>
      <c r="D72" s="425" t="s">
        <v>695</v>
      </c>
      <c r="E72" s="424" t="s">
        <v>2018</v>
      </c>
      <c r="F72" s="425" t="s">
        <v>2019</v>
      </c>
      <c r="G72" s="424" t="s">
        <v>847</v>
      </c>
      <c r="H72" s="424" t="s">
        <v>848</v>
      </c>
      <c r="I72" s="426">
        <v>279.3</v>
      </c>
      <c r="J72" s="426">
        <v>4</v>
      </c>
      <c r="K72" s="427">
        <v>1117.21</v>
      </c>
    </row>
    <row r="73" spans="1:11" ht="14.4" customHeight="1" x14ac:dyDescent="0.3">
      <c r="A73" s="422" t="s">
        <v>413</v>
      </c>
      <c r="B73" s="423" t="s">
        <v>414</v>
      </c>
      <c r="C73" s="424" t="s">
        <v>418</v>
      </c>
      <c r="D73" s="425" t="s">
        <v>695</v>
      </c>
      <c r="E73" s="424" t="s">
        <v>2018</v>
      </c>
      <c r="F73" s="425" t="s">
        <v>2019</v>
      </c>
      <c r="G73" s="424" t="s">
        <v>849</v>
      </c>
      <c r="H73" s="424" t="s">
        <v>850</v>
      </c>
      <c r="I73" s="426">
        <v>356.87090909090909</v>
      </c>
      <c r="J73" s="426">
        <v>26</v>
      </c>
      <c r="K73" s="427">
        <v>9322.4800000000014</v>
      </c>
    </row>
    <row r="74" spans="1:11" ht="14.4" customHeight="1" x14ac:dyDescent="0.3">
      <c r="A74" s="422" t="s">
        <v>413</v>
      </c>
      <c r="B74" s="423" t="s">
        <v>414</v>
      </c>
      <c r="C74" s="424" t="s">
        <v>418</v>
      </c>
      <c r="D74" s="425" t="s">
        <v>695</v>
      </c>
      <c r="E74" s="424" t="s">
        <v>2018</v>
      </c>
      <c r="F74" s="425" t="s">
        <v>2019</v>
      </c>
      <c r="G74" s="424" t="s">
        <v>851</v>
      </c>
      <c r="H74" s="424" t="s">
        <v>852</v>
      </c>
      <c r="I74" s="426">
        <v>286.2263157894738</v>
      </c>
      <c r="J74" s="426">
        <v>120</v>
      </c>
      <c r="K74" s="427">
        <v>34347.070000000007</v>
      </c>
    </row>
    <row r="75" spans="1:11" ht="14.4" customHeight="1" x14ac:dyDescent="0.3">
      <c r="A75" s="422" t="s">
        <v>413</v>
      </c>
      <c r="B75" s="423" t="s">
        <v>414</v>
      </c>
      <c r="C75" s="424" t="s">
        <v>418</v>
      </c>
      <c r="D75" s="425" t="s">
        <v>695</v>
      </c>
      <c r="E75" s="424" t="s">
        <v>2018</v>
      </c>
      <c r="F75" s="425" t="s">
        <v>2019</v>
      </c>
      <c r="G75" s="424" t="s">
        <v>853</v>
      </c>
      <c r="H75" s="424" t="s">
        <v>854</v>
      </c>
      <c r="I75" s="426">
        <v>579.11399999999992</v>
      </c>
      <c r="J75" s="426">
        <v>11</v>
      </c>
      <c r="K75" s="427">
        <v>6378.58</v>
      </c>
    </row>
    <row r="76" spans="1:11" ht="14.4" customHeight="1" x14ac:dyDescent="0.3">
      <c r="A76" s="422" t="s">
        <v>413</v>
      </c>
      <c r="B76" s="423" t="s">
        <v>414</v>
      </c>
      <c r="C76" s="424" t="s">
        <v>418</v>
      </c>
      <c r="D76" s="425" t="s">
        <v>695</v>
      </c>
      <c r="E76" s="424" t="s">
        <v>2018</v>
      </c>
      <c r="F76" s="425" t="s">
        <v>2019</v>
      </c>
      <c r="G76" s="424" t="s">
        <v>855</v>
      </c>
      <c r="H76" s="424" t="s">
        <v>856</v>
      </c>
      <c r="I76" s="426">
        <v>211.34571428571425</v>
      </c>
      <c r="J76" s="426">
        <v>14</v>
      </c>
      <c r="K76" s="427">
        <v>2976.0300000000007</v>
      </c>
    </row>
    <row r="77" spans="1:11" ht="14.4" customHeight="1" x14ac:dyDescent="0.3">
      <c r="A77" s="422" t="s">
        <v>413</v>
      </c>
      <c r="B77" s="423" t="s">
        <v>414</v>
      </c>
      <c r="C77" s="424" t="s">
        <v>418</v>
      </c>
      <c r="D77" s="425" t="s">
        <v>695</v>
      </c>
      <c r="E77" s="424" t="s">
        <v>2018</v>
      </c>
      <c r="F77" s="425" t="s">
        <v>2019</v>
      </c>
      <c r="G77" s="424" t="s">
        <v>857</v>
      </c>
      <c r="H77" s="424" t="s">
        <v>858</v>
      </c>
      <c r="I77" s="426">
        <v>175.45000000000002</v>
      </c>
      <c r="J77" s="426">
        <v>100</v>
      </c>
      <c r="K77" s="427">
        <v>17545</v>
      </c>
    </row>
    <row r="78" spans="1:11" ht="14.4" customHeight="1" x14ac:dyDescent="0.3">
      <c r="A78" s="422" t="s">
        <v>413</v>
      </c>
      <c r="B78" s="423" t="s">
        <v>414</v>
      </c>
      <c r="C78" s="424" t="s">
        <v>418</v>
      </c>
      <c r="D78" s="425" t="s">
        <v>695</v>
      </c>
      <c r="E78" s="424" t="s">
        <v>2018</v>
      </c>
      <c r="F78" s="425" t="s">
        <v>2019</v>
      </c>
      <c r="G78" s="424" t="s">
        <v>859</v>
      </c>
      <c r="H78" s="424" t="s">
        <v>860</v>
      </c>
      <c r="I78" s="426">
        <v>1436.72</v>
      </c>
      <c r="J78" s="426">
        <v>5</v>
      </c>
      <c r="K78" s="427">
        <v>7180.6100000000006</v>
      </c>
    </row>
    <row r="79" spans="1:11" ht="14.4" customHeight="1" x14ac:dyDescent="0.3">
      <c r="A79" s="422" t="s">
        <v>413</v>
      </c>
      <c r="B79" s="423" t="s">
        <v>414</v>
      </c>
      <c r="C79" s="424" t="s">
        <v>418</v>
      </c>
      <c r="D79" s="425" t="s">
        <v>695</v>
      </c>
      <c r="E79" s="424" t="s">
        <v>2018</v>
      </c>
      <c r="F79" s="425" t="s">
        <v>2019</v>
      </c>
      <c r="G79" s="424" t="s">
        <v>861</v>
      </c>
      <c r="H79" s="424" t="s">
        <v>862</v>
      </c>
      <c r="I79" s="426">
        <v>32.19</v>
      </c>
      <c r="J79" s="426">
        <v>675</v>
      </c>
      <c r="K79" s="427">
        <v>21725.55</v>
      </c>
    </row>
    <row r="80" spans="1:11" ht="14.4" customHeight="1" x14ac:dyDescent="0.3">
      <c r="A80" s="422" t="s">
        <v>413</v>
      </c>
      <c r="B80" s="423" t="s">
        <v>414</v>
      </c>
      <c r="C80" s="424" t="s">
        <v>418</v>
      </c>
      <c r="D80" s="425" t="s">
        <v>695</v>
      </c>
      <c r="E80" s="424" t="s">
        <v>2018</v>
      </c>
      <c r="F80" s="425" t="s">
        <v>2019</v>
      </c>
      <c r="G80" s="424" t="s">
        <v>863</v>
      </c>
      <c r="H80" s="424" t="s">
        <v>864</v>
      </c>
      <c r="I80" s="426">
        <v>33.699999999999996</v>
      </c>
      <c r="J80" s="426">
        <v>325</v>
      </c>
      <c r="K80" s="427">
        <v>10953.58</v>
      </c>
    </row>
    <row r="81" spans="1:11" ht="14.4" customHeight="1" x14ac:dyDescent="0.3">
      <c r="A81" s="422" t="s">
        <v>413</v>
      </c>
      <c r="B81" s="423" t="s">
        <v>414</v>
      </c>
      <c r="C81" s="424" t="s">
        <v>418</v>
      </c>
      <c r="D81" s="425" t="s">
        <v>695</v>
      </c>
      <c r="E81" s="424" t="s">
        <v>2018</v>
      </c>
      <c r="F81" s="425" t="s">
        <v>2019</v>
      </c>
      <c r="G81" s="424" t="s">
        <v>865</v>
      </c>
      <c r="H81" s="424" t="s">
        <v>866</v>
      </c>
      <c r="I81" s="426">
        <v>5232.5</v>
      </c>
      <c r="J81" s="426">
        <v>15</v>
      </c>
      <c r="K81" s="427">
        <v>78487.5</v>
      </c>
    </row>
    <row r="82" spans="1:11" ht="14.4" customHeight="1" x14ac:dyDescent="0.3">
      <c r="A82" s="422" t="s">
        <v>413</v>
      </c>
      <c r="B82" s="423" t="s">
        <v>414</v>
      </c>
      <c r="C82" s="424" t="s">
        <v>418</v>
      </c>
      <c r="D82" s="425" t="s">
        <v>695</v>
      </c>
      <c r="E82" s="424" t="s">
        <v>2018</v>
      </c>
      <c r="F82" s="425" t="s">
        <v>2019</v>
      </c>
      <c r="G82" s="424" t="s">
        <v>867</v>
      </c>
      <c r="H82" s="424" t="s">
        <v>868</v>
      </c>
      <c r="I82" s="426">
        <v>26.013636363636362</v>
      </c>
      <c r="J82" s="426">
        <v>210</v>
      </c>
      <c r="K82" s="427">
        <v>5463.16</v>
      </c>
    </row>
    <row r="83" spans="1:11" ht="14.4" customHeight="1" x14ac:dyDescent="0.3">
      <c r="A83" s="422" t="s">
        <v>413</v>
      </c>
      <c r="B83" s="423" t="s">
        <v>414</v>
      </c>
      <c r="C83" s="424" t="s">
        <v>418</v>
      </c>
      <c r="D83" s="425" t="s">
        <v>695</v>
      </c>
      <c r="E83" s="424" t="s">
        <v>2018</v>
      </c>
      <c r="F83" s="425" t="s">
        <v>2019</v>
      </c>
      <c r="G83" s="424" t="s">
        <v>869</v>
      </c>
      <c r="H83" s="424" t="s">
        <v>870</v>
      </c>
      <c r="I83" s="426">
        <v>1.1883870967741934</v>
      </c>
      <c r="J83" s="426">
        <v>23000</v>
      </c>
      <c r="K83" s="427">
        <v>27276.5</v>
      </c>
    </row>
    <row r="84" spans="1:11" ht="14.4" customHeight="1" x14ac:dyDescent="0.3">
      <c r="A84" s="422" t="s">
        <v>413</v>
      </c>
      <c r="B84" s="423" t="s">
        <v>414</v>
      </c>
      <c r="C84" s="424" t="s">
        <v>418</v>
      </c>
      <c r="D84" s="425" t="s">
        <v>695</v>
      </c>
      <c r="E84" s="424" t="s">
        <v>2018</v>
      </c>
      <c r="F84" s="425" t="s">
        <v>2019</v>
      </c>
      <c r="G84" s="424" t="s">
        <v>871</v>
      </c>
      <c r="H84" s="424" t="s">
        <v>872</v>
      </c>
      <c r="I84" s="426">
        <v>288.01555555555552</v>
      </c>
      <c r="J84" s="426">
        <v>13</v>
      </c>
      <c r="K84" s="427">
        <v>3764.62</v>
      </c>
    </row>
    <row r="85" spans="1:11" ht="14.4" customHeight="1" x14ac:dyDescent="0.3">
      <c r="A85" s="422" t="s">
        <v>413</v>
      </c>
      <c r="B85" s="423" t="s">
        <v>414</v>
      </c>
      <c r="C85" s="424" t="s">
        <v>418</v>
      </c>
      <c r="D85" s="425" t="s">
        <v>695</v>
      </c>
      <c r="E85" s="424" t="s">
        <v>2018</v>
      </c>
      <c r="F85" s="425" t="s">
        <v>2019</v>
      </c>
      <c r="G85" s="424" t="s">
        <v>873</v>
      </c>
      <c r="H85" s="424" t="s">
        <v>874</v>
      </c>
      <c r="I85" s="426">
        <v>180.29</v>
      </c>
      <c r="J85" s="426">
        <v>136</v>
      </c>
      <c r="K85" s="427">
        <v>24519.440000000002</v>
      </c>
    </row>
    <row r="86" spans="1:11" ht="14.4" customHeight="1" x14ac:dyDescent="0.3">
      <c r="A86" s="422" t="s">
        <v>413</v>
      </c>
      <c r="B86" s="423" t="s">
        <v>414</v>
      </c>
      <c r="C86" s="424" t="s">
        <v>418</v>
      </c>
      <c r="D86" s="425" t="s">
        <v>695</v>
      </c>
      <c r="E86" s="424" t="s">
        <v>2018</v>
      </c>
      <c r="F86" s="425" t="s">
        <v>2019</v>
      </c>
      <c r="G86" s="424" t="s">
        <v>875</v>
      </c>
      <c r="H86" s="424" t="s">
        <v>876</v>
      </c>
      <c r="I86" s="426">
        <v>125.29999999999998</v>
      </c>
      <c r="J86" s="426">
        <v>42</v>
      </c>
      <c r="K86" s="427">
        <v>5262.42</v>
      </c>
    </row>
    <row r="87" spans="1:11" ht="14.4" customHeight="1" x14ac:dyDescent="0.3">
      <c r="A87" s="422" t="s">
        <v>413</v>
      </c>
      <c r="B87" s="423" t="s">
        <v>414</v>
      </c>
      <c r="C87" s="424" t="s">
        <v>418</v>
      </c>
      <c r="D87" s="425" t="s">
        <v>695</v>
      </c>
      <c r="E87" s="424" t="s">
        <v>2018</v>
      </c>
      <c r="F87" s="425" t="s">
        <v>2019</v>
      </c>
      <c r="G87" s="424" t="s">
        <v>877</v>
      </c>
      <c r="H87" s="424" t="s">
        <v>878</v>
      </c>
      <c r="I87" s="426">
        <v>21.009999999999998</v>
      </c>
      <c r="J87" s="426">
        <v>500</v>
      </c>
      <c r="K87" s="427">
        <v>10506.4</v>
      </c>
    </row>
    <row r="88" spans="1:11" ht="14.4" customHeight="1" x14ac:dyDescent="0.3">
      <c r="A88" s="422" t="s">
        <v>413</v>
      </c>
      <c r="B88" s="423" t="s">
        <v>414</v>
      </c>
      <c r="C88" s="424" t="s">
        <v>418</v>
      </c>
      <c r="D88" s="425" t="s">
        <v>695</v>
      </c>
      <c r="E88" s="424" t="s">
        <v>2018</v>
      </c>
      <c r="F88" s="425" t="s">
        <v>2019</v>
      </c>
      <c r="G88" s="424" t="s">
        <v>879</v>
      </c>
      <c r="H88" s="424" t="s">
        <v>880</v>
      </c>
      <c r="I88" s="426">
        <v>776.82</v>
      </c>
      <c r="J88" s="426">
        <v>6</v>
      </c>
      <c r="K88" s="427">
        <v>4660.92</v>
      </c>
    </row>
    <row r="89" spans="1:11" ht="14.4" customHeight="1" x14ac:dyDescent="0.3">
      <c r="A89" s="422" t="s">
        <v>413</v>
      </c>
      <c r="B89" s="423" t="s">
        <v>414</v>
      </c>
      <c r="C89" s="424" t="s">
        <v>418</v>
      </c>
      <c r="D89" s="425" t="s">
        <v>695</v>
      </c>
      <c r="E89" s="424" t="s">
        <v>2018</v>
      </c>
      <c r="F89" s="425" t="s">
        <v>2019</v>
      </c>
      <c r="G89" s="424" t="s">
        <v>881</v>
      </c>
      <c r="H89" s="424" t="s">
        <v>882</v>
      </c>
      <c r="I89" s="426">
        <v>138</v>
      </c>
      <c r="J89" s="426">
        <v>365</v>
      </c>
      <c r="K89" s="427">
        <v>50370</v>
      </c>
    </row>
    <row r="90" spans="1:11" ht="14.4" customHeight="1" x14ac:dyDescent="0.3">
      <c r="A90" s="422" t="s">
        <v>413</v>
      </c>
      <c r="B90" s="423" t="s">
        <v>414</v>
      </c>
      <c r="C90" s="424" t="s">
        <v>418</v>
      </c>
      <c r="D90" s="425" t="s">
        <v>695</v>
      </c>
      <c r="E90" s="424" t="s">
        <v>2018</v>
      </c>
      <c r="F90" s="425" t="s">
        <v>2019</v>
      </c>
      <c r="G90" s="424" t="s">
        <v>883</v>
      </c>
      <c r="H90" s="424" t="s">
        <v>884</v>
      </c>
      <c r="I90" s="426">
        <v>2288.5</v>
      </c>
      <c r="J90" s="426">
        <v>16</v>
      </c>
      <c r="K90" s="427">
        <v>36616</v>
      </c>
    </row>
    <row r="91" spans="1:11" ht="14.4" customHeight="1" x14ac:dyDescent="0.3">
      <c r="A91" s="422" t="s">
        <v>413</v>
      </c>
      <c r="B91" s="423" t="s">
        <v>414</v>
      </c>
      <c r="C91" s="424" t="s">
        <v>418</v>
      </c>
      <c r="D91" s="425" t="s">
        <v>695</v>
      </c>
      <c r="E91" s="424" t="s">
        <v>2018</v>
      </c>
      <c r="F91" s="425" t="s">
        <v>2019</v>
      </c>
      <c r="G91" s="424" t="s">
        <v>885</v>
      </c>
      <c r="H91" s="424" t="s">
        <v>886</v>
      </c>
      <c r="I91" s="426">
        <v>138</v>
      </c>
      <c r="J91" s="426">
        <v>510</v>
      </c>
      <c r="K91" s="427">
        <v>70380</v>
      </c>
    </row>
    <row r="92" spans="1:11" ht="14.4" customHeight="1" x14ac:dyDescent="0.3">
      <c r="A92" s="422" t="s">
        <v>413</v>
      </c>
      <c r="B92" s="423" t="s">
        <v>414</v>
      </c>
      <c r="C92" s="424" t="s">
        <v>418</v>
      </c>
      <c r="D92" s="425" t="s">
        <v>695</v>
      </c>
      <c r="E92" s="424" t="s">
        <v>2018</v>
      </c>
      <c r="F92" s="425" t="s">
        <v>2019</v>
      </c>
      <c r="G92" s="424" t="s">
        <v>887</v>
      </c>
      <c r="H92" s="424" t="s">
        <v>888</v>
      </c>
      <c r="I92" s="426">
        <v>52.432000000000002</v>
      </c>
      <c r="J92" s="426">
        <v>140</v>
      </c>
      <c r="K92" s="427">
        <v>7128.2</v>
      </c>
    </row>
    <row r="93" spans="1:11" ht="14.4" customHeight="1" x14ac:dyDescent="0.3">
      <c r="A93" s="422" t="s">
        <v>413</v>
      </c>
      <c r="B93" s="423" t="s">
        <v>414</v>
      </c>
      <c r="C93" s="424" t="s">
        <v>418</v>
      </c>
      <c r="D93" s="425" t="s">
        <v>695</v>
      </c>
      <c r="E93" s="424" t="s">
        <v>2018</v>
      </c>
      <c r="F93" s="425" t="s">
        <v>2019</v>
      </c>
      <c r="G93" s="424" t="s">
        <v>889</v>
      </c>
      <c r="H93" s="424" t="s">
        <v>890</v>
      </c>
      <c r="I93" s="426">
        <v>4207.84</v>
      </c>
      <c r="J93" s="426">
        <v>26</v>
      </c>
      <c r="K93" s="427">
        <v>109403.92</v>
      </c>
    </row>
    <row r="94" spans="1:11" ht="14.4" customHeight="1" x14ac:dyDescent="0.3">
      <c r="A94" s="422" t="s">
        <v>413</v>
      </c>
      <c r="B94" s="423" t="s">
        <v>414</v>
      </c>
      <c r="C94" s="424" t="s">
        <v>418</v>
      </c>
      <c r="D94" s="425" t="s">
        <v>695</v>
      </c>
      <c r="E94" s="424" t="s">
        <v>2018</v>
      </c>
      <c r="F94" s="425" t="s">
        <v>2019</v>
      </c>
      <c r="G94" s="424" t="s">
        <v>891</v>
      </c>
      <c r="H94" s="424" t="s">
        <v>892</v>
      </c>
      <c r="I94" s="426">
        <v>232.5</v>
      </c>
      <c r="J94" s="426">
        <v>48</v>
      </c>
      <c r="K94" s="427">
        <v>11160.04</v>
      </c>
    </row>
    <row r="95" spans="1:11" ht="14.4" customHeight="1" x14ac:dyDescent="0.3">
      <c r="A95" s="422" t="s">
        <v>413</v>
      </c>
      <c r="B95" s="423" t="s">
        <v>414</v>
      </c>
      <c r="C95" s="424" t="s">
        <v>418</v>
      </c>
      <c r="D95" s="425" t="s">
        <v>695</v>
      </c>
      <c r="E95" s="424" t="s">
        <v>2018</v>
      </c>
      <c r="F95" s="425" t="s">
        <v>2019</v>
      </c>
      <c r="G95" s="424" t="s">
        <v>893</v>
      </c>
      <c r="H95" s="424" t="s">
        <v>894</v>
      </c>
      <c r="I95" s="426">
        <v>20.962500000000002</v>
      </c>
      <c r="J95" s="426">
        <v>600</v>
      </c>
      <c r="K95" s="427">
        <v>12433.179999999998</v>
      </c>
    </row>
    <row r="96" spans="1:11" ht="14.4" customHeight="1" x14ac:dyDescent="0.3">
      <c r="A96" s="422" t="s">
        <v>413</v>
      </c>
      <c r="B96" s="423" t="s">
        <v>414</v>
      </c>
      <c r="C96" s="424" t="s">
        <v>418</v>
      </c>
      <c r="D96" s="425" t="s">
        <v>695</v>
      </c>
      <c r="E96" s="424" t="s">
        <v>2018</v>
      </c>
      <c r="F96" s="425" t="s">
        <v>2019</v>
      </c>
      <c r="G96" s="424" t="s">
        <v>895</v>
      </c>
      <c r="H96" s="424" t="s">
        <v>896</v>
      </c>
      <c r="I96" s="426">
        <v>4207.8440000000001</v>
      </c>
      <c r="J96" s="426">
        <v>16</v>
      </c>
      <c r="K96" s="427">
        <v>67325.510000000009</v>
      </c>
    </row>
    <row r="97" spans="1:11" ht="14.4" customHeight="1" x14ac:dyDescent="0.3">
      <c r="A97" s="422" t="s">
        <v>413</v>
      </c>
      <c r="B97" s="423" t="s">
        <v>414</v>
      </c>
      <c r="C97" s="424" t="s">
        <v>418</v>
      </c>
      <c r="D97" s="425" t="s">
        <v>695</v>
      </c>
      <c r="E97" s="424" t="s">
        <v>2018</v>
      </c>
      <c r="F97" s="425" t="s">
        <v>2019</v>
      </c>
      <c r="G97" s="424" t="s">
        <v>897</v>
      </c>
      <c r="H97" s="424" t="s">
        <v>898</v>
      </c>
      <c r="I97" s="426">
        <v>605</v>
      </c>
      <c r="J97" s="426">
        <v>1</v>
      </c>
      <c r="K97" s="427">
        <v>605</v>
      </c>
    </row>
    <row r="98" spans="1:11" ht="14.4" customHeight="1" x14ac:dyDescent="0.3">
      <c r="A98" s="422" t="s">
        <v>413</v>
      </c>
      <c r="B98" s="423" t="s">
        <v>414</v>
      </c>
      <c r="C98" s="424" t="s">
        <v>418</v>
      </c>
      <c r="D98" s="425" t="s">
        <v>695</v>
      </c>
      <c r="E98" s="424" t="s">
        <v>2018</v>
      </c>
      <c r="F98" s="425" t="s">
        <v>2019</v>
      </c>
      <c r="G98" s="424" t="s">
        <v>899</v>
      </c>
      <c r="H98" s="424" t="s">
        <v>900</v>
      </c>
      <c r="I98" s="426">
        <v>826.1825</v>
      </c>
      <c r="J98" s="426">
        <v>11</v>
      </c>
      <c r="K98" s="427">
        <v>9088.0300000000007</v>
      </c>
    </row>
    <row r="99" spans="1:11" ht="14.4" customHeight="1" x14ac:dyDescent="0.3">
      <c r="A99" s="422" t="s">
        <v>413</v>
      </c>
      <c r="B99" s="423" t="s">
        <v>414</v>
      </c>
      <c r="C99" s="424" t="s">
        <v>418</v>
      </c>
      <c r="D99" s="425" t="s">
        <v>695</v>
      </c>
      <c r="E99" s="424" t="s">
        <v>2018</v>
      </c>
      <c r="F99" s="425" t="s">
        <v>2019</v>
      </c>
      <c r="G99" s="424" t="s">
        <v>899</v>
      </c>
      <c r="H99" s="424" t="s">
        <v>901</v>
      </c>
      <c r="I99" s="426">
        <v>826.18</v>
      </c>
      <c r="J99" s="426">
        <v>4</v>
      </c>
      <c r="K99" s="427">
        <v>3304.73</v>
      </c>
    </row>
    <row r="100" spans="1:11" ht="14.4" customHeight="1" x14ac:dyDescent="0.3">
      <c r="A100" s="422" t="s">
        <v>413</v>
      </c>
      <c r="B100" s="423" t="s">
        <v>414</v>
      </c>
      <c r="C100" s="424" t="s">
        <v>418</v>
      </c>
      <c r="D100" s="425" t="s">
        <v>695</v>
      </c>
      <c r="E100" s="424" t="s">
        <v>2018</v>
      </c>
      <c r="F100" s="425" t="s">
        <v>2019</v>
      </c>
      <c r="G100" s="424" t="s">
        <v>902</v>
      </c>
      <c r="H100" s="424" t="s">
        <v>903</v>
      </c>
      <c r="I100" s="426">
        <v>1122.8733333333332</v>
      </c>
      <c r="J100" s="426">
        <v>10</v>
      </c>
      <c r="K100" s="427">
        <v>11228.73</v>
      </c>
    </row>
    <row r="101" spans="1:11" ht="14.4" customHeight="1" x14ac:dyDescent="0.3">
      <c r="A101" s="422" t="s">
        <v>413</v>
      </c>
      <c r="B101" s="423" t="s">
        <v>414</v>
      </c>
      <c r="C101" s="424" t="s">
        <v>418</v>
      </c>
      <c r="D101" s="425" t="s">
        <v>695</v>
      </c>
      <c r="E101" s="424" t="s">
        <v>2018</v>
      </c>
      <c r="F101" s="425" t="s">
        <v>2019</v>
      </c>
      <c r="G101" s="424" t="s">
        <v>904</v>
      </c>
      <c r="H101" s="424" t="s">
        <v>905</v>
      </c>
      <c r="I101" s="426">
        <v>491.99</v>
      </c>
      <c r="J101" s="426">
        <v>4</v>
      </c>
      <c r="K101" s="427">
        <v>1967.96</v>
      </c>
    </row>
    <row r="102" spans="1:11" ht="14.4" customHeight="1" x14ac:dyDescent="0.3">
      <c r="A102" s="422" t="s">
        <v>413</v>
      </c>
      <c r="B102" s="423" t="s">
        <v>414</v>
      </c>
      <c r="C102" s="424" t="s">
        <v>418</v>
      </c>
      <c r="D102" s="425" t="s">
        <v>695</v>
      </c>
      <c r="E102" s="424" t="s">
        <v>2018</v>
      </c>
      <c r="F102" s="425" t="s">
        <v>2019</v>
      </c>
      <c r="G102" s="424" t="s">
        <v>906</v>
      </c>
      <c r="H102" s="424" t="s">
        <v>907</v>
      </c>
      <c r="I102" s="426">
        <v>1385.4624999999996</v>
      </c>
      <c r="J102" s="426">
        <v>41</v>
      </c>
      <c r="K102" s="427">
        <v>56763.08</v>
      </c>
    </row>
    <row r="103" spans="1:11" ht="14.4" customHeight="1" x14ac:dyDescent="0.3">
      <c r="A103" s="422" t="s">
        <v>413</v>
      </c>
      <c r="B103" s="423" t="s">
        <v>414</v>
      </c>
      <c r="C103" s="424" t="s">
        <v>418</v>
      </c>
      <c r="D103" s="425" t="s">
        <v>695</v>
      </c>
      <c r="E103" s="424" t="s">
        <v>2018</v>
      </c>
      <c r="F103" s="425" t="s">
        <v>2019</v>
      </c>
      <c r="G103" s="424" t="s">
        <v>908</v>
      </c>
      <c r="H103" s="424" t="s">
        <v>909</v>
      </c>
      <c r="I103" s="426">
        <v>1001</v>
      </c>
      <c r="J103" s="426">
        <v>77</v>
      </c>
      <c r="K103" s="427">
        <v>74799.990000000005</v>
      </c>
    </row>
    <row r="104" spans="1:11" ht="14.4" customHeight="1" x14ac:dyDescent="0.3">
      <c r="A104" s="422" t="s">
        <v>413</v>
      </c>
      <c r="B104" s="423" t="s">
        <v>414</v>
      </c>
      <c r="C104" s="424" t="s">
        <v>418</v>
      </c>
      <c r="D104" s="425" t="s">
        <v>695</v>
      </c>
      <c r="E104" s="424" t="s">
        <v>2018</v>
      </c>
      <c r="F104" s="425" t="s">
        <v>2019</v>
      </c>
      <c r="G104" s="424" t="s">
        <v>910</v>
      </c>
      <c r="H104" s="424" t="s">
        <v>911</v>
      </c>
      <c r="I104" s="426">
        <v>435.6</v>
      </c>
      <c r="J104" s="426">
        <v>8</v>
      </c>
      <c r="K104" s="427">
        <v>3484.8</v>
      </c>
    </row>
    <row r="105" spans="1:11" ht="14.4" customHeight="1" x14ac:dyDescent="0.3">
      <c r="A105" s="422" t="s">
        <v>413</v>
      </c>
      <c r="B105" s="423" t="s">
        <v>414</v>
      </c>
      <c r="C105" s="424" t="s">
        <v>418</v>
      </c>
      <c r="D105" s="425" t="s">
        <v>695</v>
      </c>
      <c r="E105" s="424" t="s">
        <v>2018</v>
      </c>
      <c r="F105" s="425" t="s">
        <v>2019</v>
      </c>
      <c r="G105" s="424" t="s">
        <v>912</v>
      </c>
      <c r="H105" s="424" t="s">
        <v>913</v>
      </c>
      <c r="I105" s="426">
        <v>1237.5041666666668</v>
      </c>
      <c r="J105" s="426">
        <v>30</v>
      </c>
      <c r="K105" s="427">
        <v>37414.68</v>
      </c>
    </row>
    <row r="106" spans="1:11" ht="14.4" customHeight="1" x14ac:dyDescent="0.3">
      <c r="A106" s="422" t="s">
        <v>413</v>
      </c>
      <c r="B106" s="423" t="s">
        <v>414</v>
      </c>
      <c r="C106" s="424" t="s">
        <v>418</v>
      </c>
      <c r="D106" s="425" t="s">
        <v>695</v>
      </c>
      <c r="E106" s="424" t="s">
        <v>2018</v>
      </c>
      <c r="F106" s="425" t="s">
        <v>2019</v>
      </c>
      <c r="G106" s="424" t="s">
        <v>914</v>
      </c>
      <c r="H106" s="424" t="s">
        <v>915</v>
      </c>
      <c r="I106" s="426">
        <v>118.58</v>
      </c>
      <c r="J106" s="426">
        <v>10</v>
      </c>
      <c r="K106" s="427">
        <v>1185.8</v>
      </c>
    </row>
    <row r="107" spans="1:11" ht="14.4" customHeight="1" x14ac:dyDescent="0.3">
      <c r="A107" s="422" t="s">
        <v>413</v>
      </c>
      <c r="B107" s="423" t="s">
        <v>414</v>
      </c>
      <c r="C107" s="424" t="s">
        <v>418</v>
      </c>
      <c r="D107" s="425" t="s">
        <v>695</v>
      </c>
      <c r="E107" s="424" t="s">
        <v>2018</v>
      </c>
      <c r="F107" s="425" t="s">
        <v>2019</v>
      </c>
      <c r="G107" s="424" t="s">
        <v>916</v>
      </c>
      <c r="H107" s="424" t="s">
        <v>917</v>
      </c>
      <c r="I107" s="426">
        <v>1840</v>
      </c>
      <c r="J107" s="426">
        <v>1</v>
      </c>
      <c r="K107" s="427">
        <v>1840</v>
      </c>
    </row>
    <row r="108" spans="1:11" ht="14.4" customHeight="1" x14ac:dyDescent="0.3">
      <c r="A108" s="422" t="s">
        <v>413</v>
      </c>
      <c r="B108" s="423" t="s">
        <v>414</v>
      </c>
      <c r="C108" s="424" t="s">
        <v>418</v>
      </c>
      <c r="D108" s="425" t="s">
        <v>695</v>
      </c>
      <c r="E108" s="424" t="s">
        <v>2018</v>
      </c>
      <c r="F108" s="425" t="s">
        <v>2019</v>
      </c>
      <c r="G108" s="424" t="s">
        <v>918</v>
      </c>
      <c r="H108" s="424" t="s">
        <v>919</v>
      </c>
      <c r="I108" s="426">
        <v>758.67</v>
      </c>
      <c r="J108" s="426">
        <v>5</v>
      </c>
      <c r="K108" s="427">
        <v>3793.3499999999995</v>
      </c>
    </row>
    <row r="109" spans="1:11" ht="14.4" customHeight="1" x14ac:dyDescent="0.3">
      <c r="A109" s="422" t="s">
        <v>413</v>
      </c>
      <c r="B109" s="423" t="s">
        <v>414</v>
      </c>
      <c r="C109" s="424" t="s">
        <v>418</v>
      </c>
      <c r="D109" s="425" t="s">
        <v>695</v>
      </c>
      <c r="E109" s="424" t="s">
        <v>2018</v>
      </c>
      <c r="F109" s="425" t="s">
        <v>2019</v>
      </c>
      <c r="G109" s="424" t="s">
        <v>920</v>
      </c>
      <c r="H109" s="424" t="s">
        <v>921</v>
      </c>
      <c r="I109" s="426">
        <v>577.61999999999989</v>
      </c>
      <c r="J109" s="426">
        <v>11</v>
      </c>
      <c r="K109" s="427">
        <v>6422.25</v>
      </c>
    </row>
    <row r="110" spans="1:11" ht="14.4" customHeight="1" x14ac:dyDescent="0.3">
      <c r="A110" s="422" t="s">
        <v>413</v>
      </c>
      <c r="B110" s="423" t="s">
        <v>414</v>
      </c>
      <c r="C110" s="424" t="s">
        <v>418</v>
      </c>
      <c r="D110" s="425" t="s">
        <v>695</v>
      </c>
      <c r="E110" s="424" t="s">
        <v>2018</v>
      </c>
      <c r="F110" s="425" t="s">
        <v>2019</v>
      </c>
      <c r="G110" s="424" t="s">
        <v>922</v>
      </c>
      <c r="H110" s="424" t="s">
        <v>923</v>
      </c>
      <c r="I110" s="426">
        <v>1331.4836363636364</v>
      </c>
      <c r="J110" s="426">
        <v>18</v>
      </c>
      <c r="K110" s="427">
        <v>23968.48</v>
      </c>
    </row>
    <row r="111" spans="1:11" ht="14.4" customHeight="1" x14ac:dyDescent="0.3">
      <c r="A111" s="422" t="s">
        <v>413</v>
      </c>
      <c r="B111" s="423" t="s">
        <v>414</v>
      </c>
      <c r="C111" s="424" t="s">
        <v>418</v>
      </c>
      <c r="D111" s="425" t="s">
        <v>695</v>
      </c>
      <c r="E111" s="424" t="s">
        <v>2018</v>
      </c>
      <c r="F111" s="425" t="s">
        <v>2019</v>
      </c>
      <c r="G111" s="424" t="s">
        <v>924</v>
      </c>
      <c r="H111" s="424" t="s">
        <v>925</v>
      </c>
      <c r="I111" s="426">
        <v>599.77999999999986</v>
      </c>
      <c r="J111" s="426">
        <v>24</v>
      </c>
      <c r="K111" s="427">
        <v>14394.77</v>
      </c>
    </row>
    <row r="112" spans="1:11" ht="14.4" customHeight="1" x14ac:dyDescent="0.3">
      <c r="A112" s="422" t="s">
        <v>413</v>
      </c>
      <c r="B112" s="423" t="s">
        <v>414</v>
      </c>
      <c r="C112" s="424" t="s">
        <v>418</v>
      </c>
      <c r="D112" s="425" t="s">
        <v>695</v>
      </c>
      <c r="E112" s="424" t="s">
        <v>2018</v>
      </c>
      <c r="F112" s="425" t="s">
        <v>2019</v>
      </c>
      <c r="G112" s="424" t="s">
        <v>926</v>
      </c>
      <c r="H112" s="424" t="s">
        <v>927</v>
      </c>
      <c r="I112" s="426">
        <v>160.55000000000001</v>
      </c>
      <c r="J112" s="426">
        <v>4</v>
      </c>
      <c r="K112" s="427">
        <v>642.20000000000005</v>
      </c>
    </row>
    <row r="113" spans="1:11" ht="14.4" customHeight="1" x14ac:dyDescent="0.3">
      <c r="A113" s="422" t="s">
        <v>413</v>
      </c>
      <c r="B113" s="423" t="s">
        <v>414</v>
      </c>
      <c r="C113" s="424" t="s">
        <v>418</v>
      </c>
      <c r="D113" s="425" t="s">
        <v>695</v>
      </c>
      <c r="E113" s="424" t="s">
        <v>2018</v>
      </c>
      <c r="F113" s="425" t="s">
        <v>2019</v>
      </c>
      <c r="G113" s="424" t="s">
        <v>928</v>
      </c>
      <c r="H113" s="424" t="s">
        <v>929</v>
      </c>
      <c r="I113" s="426">
        <v>53.215000000000003</v>
      </c>
      <c r="J113" s="426">
        <v>120</v>
      </c>
      <c r="K113" s="427">
        <v>6461.2000000000007</v>
      </c>
    </row>
    <row r="114" spans="1:11" ht="14.4" customHeight="1" x14ac:dyDescent="0.3">
      <c r="A114" s="422" t="s">
        <v>413</v>
      </c>
      <c r="B114" s="423" t="s">
        <v>414</v>
      </c>
      <c r="C114" s="424" t="s">
        <v>418</v>
      </c>
      <c r="D114" s="425" t="s">
        <v>695</v>
      </c>
      <c r="E114" s="424" t="s">
        <v>2018</v>
      </c>
      <c r="F114" s="425" t="s">
        <v>2019</v>
      </c>
      <c r="G114" s="424" t="s">
        <v>930</v>
      </c>
      <c r="H114" s="424" t="s">
        <v>931</v>
      </c>
      <c r="I114" s="426">
        <v>83.7</v>
      </c>
      <c r="J114" s="426">
        <v>30</v>
      </c>
      <c r="K114" s="427">
        <v>2511</v>
      </c>
    </row>
    <row r="115" spans="1:11" ht="14.4" customHeight="1" x14ac:dyDescent="0.3">
      <c r="A115" s="422" t="s">
        <v>413</v>
      </c>
      <c r="B115" s="423" t="s">
        <v>414</v>
      </c>
      <c r="C115" s="424" t="s">
        <v>418</v>
      </c>
      <c r="D115" s="425" t="s">
        <v>695</v>
      </c>
      <c r="E115" s="424" t="s">
        <v>2018</v>
      </c>
      <c r="F115" s="425" t="s">
        <v>2019</v>
      </c>
      <c r="G115" s="424" t="s">
        <v>932</v>
      </c>
      <c r="H115" s="424" t="s">
        <v>933</v>
      </c>
      <c r="I115" s="426">
        <v>2577.3000000000002</v>
      </c>
      <c r="J115" s="426">
        <v>1</v>
      </c>
      <c r="K115" s="427">
        <v>2577.3000000000002</v>
      </c>
    </row>
    <row r="116" spans="1:11" ht="14.4" customHeight="1" x14ac:dyDescent="0.3">
      <c r="A116" s="422" t="s">
        <v>413</v>
      </c>
      <c r="B116" s="423" t="s">
        <v>414</v>
      </c>
      <c r="C116" s="424" t="s">
        <v>418</v>
      </c>
      <c r="D116" s="425" t="s">
        <v>695</v>
      </c>
      <c r="E116" s="424" t="s">
        <v>2018</v>
      </c>
      <c r="F116" s="425" t="s">
        <v>2019</v>
      </c>
      <c r="G116" s="424" t="s">
        <v>934</v>
      </c>
      <c r="H116" s="424" t="s">
        <v>935</v>
      </c>
      <c r="I116" s="426">
        <v>911.53000000000009</v>
      </c>
      <c r="J116" s="426">
        <v>18</v>
      </c>
      <c r="K116" s="427">
        <v>16407.599999999999</v>
      </c>
    </row>
    <row r="117" spans="1:11" ht="14.4" customHeight="1" x14ac:dyDescent="0.3">
      <c r="A117" s="422" t="s">
        <v>413</v>
      </c>
      <c r="B117" s="423" t="s">
        <v>414</v>
      </c>
      <c r="C117" s="424" t="s">
        <v>418</v>
      </c>
      <c r="D117" s="425" t="s">
        <v>695</v>
      </c>
      <c r="E117" s="424" t="s">
        <v>2018</v>
      </c>
      <c r="F117" s="425" t="s">
        <v>2019</v>
      </c>
      <c r="G117" s="424" t="s">
        <v>936</v>
      </c>
      <c r="H117" s="424" t="s">
        <v>937</v>
      </c>
      <c r="I117" s="426">
        <v>5.4019999999999992</v>
      </c>
      <c r="J117" s="426">
        <v>330</v>
      </c>
      <c r="K117" s="427">
        <v>1778.8799999999999</v>
      </c>
    </row>
    <row r="118" spans="1:11" ht="14.4" customHeight="1" x14ac:dyDescent="0.3">
      <c r="A118" s="422" t="s">
        <v>413</v>
      </c>
      <c r="B118" s="423" t="s">
        <v>414</v>
      </c>
      <c r="C118" s="424" t="s">
        <v>418</v>
      </c>
      <c r="D118" s="425" t="s">
        <v>695</v>
      </c>
      <c r="E118" s="424" t="s">
        <v>2018</v>
      </c>
      <c r="F118" s="425" t="s">
        <v>2019</v>
      </c>
      <c r="G118" s="424" t="s">
        <v>938</v>
      </c>
      <c r="H118" s="424" t="s">
        <v>939</v>
      </c>
      <c r="I118" s="426">
        <v>471.90000000000003</v>
      </c>
      <c r="J118" s="426">
        <v>32</v>
      </c>
      <c r="K118" s="427">
        <v>15100.800000000001</v>
      </c>
    </row>
    <row r="119" spans="1:11" ht="14.4" customHeight="1" x14ac:dyDescent="0.3">
      <c r="A119" s="422" t="s">
        <v>413</v>
      </c>
      <c r="B119" s="423" t="s">
        <v>414</v>
      </c>
      <c r="C119" s="424" t="s">
        <v>418</v>
      </c>
      <c r="D119" s="425" t="s">
        <v>695</v>
      </c>
      <c r="E119" s="424" t="s">
        <v>2018</v>
      </c>
      <c r="F119" s="425" t="s">
        <v>2019</v>
      </c>
      <c r="G119" s="424" t="s">
        <v>940</v>
      </c>
      <c r="H119" s="424" t="s">
        <v>941</v>
      </c>
      <c r="I119" s="426">
        <v>3.31</v>
      </c>
      <c r="J119" s="426">
        <v>350</v>
      </c>
      <c r="K119" s="427">
        <v>1157.73</v>
      </c>
    </row>
    <row r="120" spans="1:11" ht="14.4" customHeight="1" x14ac:dyDescent="0.3">
      <c r="A120" s="422" t="s">
        <v>413</v>
      </c>
      <c r="B120" s="423" t="s">
        <v>414</v>
      </c>
      <c r="C120" s="424" t="s">
        <v>418</v>
      </c>
      <c r="D120" s="425" t="s">
        <v>695</v>
      </c>
      <c r="E120" s="424" t="s">
        <v>2018</v>
      </c>
      <c r="F120" s="425" t="s">
        <v>2019</v>
      </c>
      <c r="G120" s="424" t="s">
        <v>942</v>
      </c>
      <c r="H120" s="424" t="s">
        <v>943</v>
      </c>
      <c r="I120" s="426">
        <v>62.92</v>
      </c>
      <c r="J120" s="426">
        <v>120</v>
      </c>
      <c r="K120" s="427">
        <v>7550.4</v>
      </c>
    </row>
    <row r="121" spans="1:11" ht="14.4" customHeight="1" x14ac:dyDescent="0.3">
      <c r="A121" s="422" t="s">
        <v>413</v>
      </c>
      <c r="B121" s="423" t="s">
        <v>414</v>
      </c>
      <c r="C121" s="424" t="s">
        <v>418</v>
      </c>
      <c r="D121" s="425" t="s">
        <v>695</v>
      </c>
      <c r="E121" s="424" t="s">
        <v>2018</v>
      </c>
      <c r="F121" s="425" t="s">
        <v>2019</v>
      </c>
      <c r="G121" s="424" t="s">
        <v>944</v>
      </c>
      <c r="H121" s="424" t="s">
        <v>945</v>
      </c>
      <c r="I121" s="426">
        <v>264.90600000000006</v>
      </c>
      <c r="J121" s="426">
        <v>37</v>
      </c>
      <c r="K121" s="427">
        <v>9793.4</v>
      </c>
    </row>
    <row r="122" spans="1:11" ht="14.4" customHeight="1" x14ac:dyDescent="0.3">
      <c r="A122" s="422" t="s">
        <v>413</v>
      </c>
      <c r="B122" s="423" t="s">
        <v>414</v>
      </c>
      <c r="C122" s="424" t="s">
        <v>418</v>
      </c>
      <c r="D122" s="425" t="s">
        <v>695</v>
      </c>
      <c r="E122" s="424" t="s">
        <v>2018</v>
      </c>
      <c r="F122" s="425" t="s">
        <v>2019</v>
      </c>
      <c r="G122" s="424" t="s">
        <v>946</v>
      </c>
      <c r="H122" s="424" t="s">
        <v>947</v>
      </c>
      <c r="I122" s="426">
        <v>1018.82</v>
      </c>
      <c r="J122" s="426">
        <v>5</v>
      </c>
      <c r="K122" s="427">
        <v>5094.1000000000004</v>
      </c>
    </row>
    <row r="123" spans="1:11" ht="14.4" customHeight="1" x14ac:dyDescent="0.3">
      <c r="A123" s="422" t="s">
        <v>413</v>
      </c>
      <c r="B123" s="423" t="s">
        <v>414</v>
      </c>
      <c r="C123" s="424" t="s">
        <v>418</v>
      </c>
      <c r="D123" s="425" t="s">
        <v>695</v>
      </c>
      <c r="E123" s="424" t="s">
        <v>2018</v>
      </c>
      <c r="F123" s="425" t="s">
        <v>2019</v>
      </c>
      <c r="G123" s="424" t="s">
        <v>948</v>
      </c>
      <c r="H123" s="424" t="s">
        <v>949</v>
      </c>
      <c r="I123" s="426">
        <v>865.15</v>
      </c>
      <c r="J123" s="426">
        <v>2</v>
      </c>
      <c r="K123" s="427">
        <v>1730.3</v>
      </c>
    </row>
    <row r="124" spans="1:11" ht="14.4" customHeight="1" x14ac:dyDescent="0.3">
      <c r="A124" s="422" t="s">
        <v>413</v>
      </c>
      <c r="B124" s="423" t="s">
        <v>414</v>
      </c>
      <c r="C124" s="424" t="s">
        <v>418</v>
      </c>
      <c r="D124" s="425" t="s">
        <v>695</v>
      </c>
      <c r="E124" s="424" t="s">
        <v>2018</v>
      </c>
      <c r="F124" s="425" t="s">
        <v>2019</v>
      </c>
      <c r="G124" s="424" t="s">
        <v>950</v>
      </c>
      <c r="H124" s="424" t="s">
        <v>951</v>
      </c>
      <c r="I124" s="426">
        <v>865.15</v>
      </c>
      <c r="J124" s="426">
        <v>4</v>
      </c>
      <c r="K124" s="427">
        <v>3460.6</v>
      </c>
    </row>
    <row r="125" spans="1:11" ht="14.4" customHeight="1" x14ac:dyDescent="0.3">
      <c r="A125" s="422" t="s">
        <v>413</v>
      </c>
      <c r="B125" s="423" t="s">
        <v>414</v>
      </c>
      <c r="C125" s="424" t="s">
        <v>418</v>
      </c>
      <c r="D125" s="425" t="s">
        <v>695</v>
      </c>
      <c r="E125" s="424" t="s">
        <v>2018</v>
      </c>
      <c r="F125" s="425" t="s">
        <v>2019</v>
      </c>
      <c r="G125" s="424" t="s">
        <v>952</v>
      </c>
      <c r="H125" s="424" t="s">
        <v>953</v>
      </c>
      <c r="I125" s="426">
        <v>1005.1</v>
      </c>
      <c r="J125" s="426">
        <v>5</v>
      </c>
      <c r="K125" s="427">
        <v>5025.5200000000004</v>
      </c>
    </row>
    <row r="126" spans="1:11" ht="14.4" customHeight="1" x14ac:dyDescent="0.3">
      <c r="A126" s="422" t="s">
        <v>413</v>
      </c>
      <c r="B126" s="423" t="s">
        <v>414</v>
      </c>
      <c r="C126" s="424" t="s">
        <v>418</v>
      </c>
      <c r="D126" s="425" t="s">
        <v>695</v>
      </c>
      <c r="E126" s="424" t="s">
        <v>2018</v>
      </c>
      <c r="F126" s="425" t="s">
        <v>2019</v>
      </c>
      <c r="G126" s="424" t="s">
        <v>954</v>
      </c>
      <c r="H126" s="424" t="s">
        <v>955</v>
      </c>
      <c r="I126" s="426">
        <v>2384.6999999999998</v>
      </c>
      <c r="J126" s="426">
        <v>2</v>
      </c>
      <c r="K126" s="427">
        <v>4769.3999999999996</v>
      </c>
    </row>
    <row r="127" spans="1:11" ht="14.4" customHeight="1" x14ac:dyDescent="0.3">
      <c r="A127" s="422" t="s">
        <v>413</v>
      </c>
      <c r="B127" s="423" t="s">
        <v>414</v>
      </c>
      <c r="C127" s="424" t="s">
        <v>418</v>
      </c>
      <c r="D127" s="425" t="s">
        <v>695</v>
      </c>
      <c r="E127" s="424" t="s">
        <v>2018</v>
      </c>
      <c r="F127" s="425" t="s">
        <v>2019</v>
      </c>
      <c r="G127" s="424" t="s">
        <v>956</v>
      </c>
      <c r="H127" s="424" t="s">
        <v>957</v>
      </c>
      <c r="I127" s="426">
        <v>690.91</v>
      </c>
      <c r="J127" s="426">
        <v>1</v>
      </c>
      <c r="K127" s="427">
        <v>690.91</v>
      </c>
    </row>
    <row r="128" spans="1:11" ht="14.4" customHeight="1" x14ac:dyDescent="0.3">
      <c r="A128" s="422" t="s">
        <v>413</v>
      </c>
      <c r="B128" s="423" t="s">
        <v>414</v>
      </c>
      <c r="C128" s="424" t="s">
        <v>418</v>
      </c>
      <c r="D128" s="425" t="s">
        <v>695</v>
      </c>
      <c r="E128" s="424" t="s">
        <v>2018</v>
      </c>
      <c r="F128" s="425" t="s">
        <v>2019</v>
      </c>
      <c r="G128" s="424" t="s">
        <v>958</v>
      </c>
      <c r="H128" s="424" t="s">
        <v>959</v>
      </c>
      <c r="I128" s="426">
        <v>852.92750000000001</v>
      </c>
      <c r="J128" s="426">
        <v>9</v>
      </c>
      <c r="K128" s="427">
        <v>7631.5199999999995</v>
      </c>
    </row>
    <row r="129" spans="1:11" ht="14.4" customHeight="1" x14ac:dyDescent="0.3">
      <c r="A129" s="422" t="s">
        <v>413</v>
      </c>
      <c r="B129" s="423" t="s">
        <v>414</v>
      </c>
      <c r="C129" s="424" t="s">
        <v>418</v>
      </c>
      <c r="D129" s="425" t="s">
        <v>695</v>
      </c>
      <c r="E129" s="424" t="s">
        <v>2018</v>
      </c>
      <c r="F129" s="425" t="s">
        <v>2019</v>
      </c>
      <c r="G129" s="424" t="s">
        <v>960</v>
      </c>
      <c r="H129" s="424" t="s">
        <v>961</v>
      </c>
      <c r="I129" s="426">
        <v>1128.8185714285714</v>
      </c>
      <c r="J129" s="426">
        <v>15</v>
      </c>
      <c r="K129" s="427">
        <v>16932.25</v>
      </c>
    </row>
    <row r="130" spans="1:11" ht="14.4" customHeight="1" x14ac:dyDescent="0.3">
      <c r="A130" s="422" t="s">
        <v>413</v>
      </c>
      <c r="B130" s="423" t="s">
        <v>414</v>
      </c>
      <c r="C130" s="424" t="s">
        <v>418</v>
      </c>
      <c r="D130" s="425" t="s">
        <v>695</v>
      </c>
      <c r="E130" s="424" t="s">
        <v>2018</v>
      </c>
      <c r="F130" s="425" t="s">
        <v>2019</v>
      </c>
      <c r="G130" s="424" t="s">
        <v>962</v>
      </c>
      <c r="H130" s="424" t="s">
        <v>963</v>
      </c>
      <c r="I130" s="426">
        <v>405.35</v>
      </c>
      <c r="J130" s="426">
        <v>1</v>
      </c>
      <c r="K130" s="427">
        <v>405.35</v>
      </c>
    </row>
    <row r="131" spans="1:11" ht="14.4" customHeight="1" x14ac:dyDescent="0.3">
      <c r="A131" s="422" t="s">
        <v>413</v>
      </c>
      <c r="B131" s="423" t="s">
        <v>414</v>
      </c>
      <c r="C131" s="424" t="s">
        <v>418</v>
      </c>
      <c r="D131" s="425" t="s">
        <v>695</v>
      </c>
      <c r="E131" s="424" t="s">
        <v>2018</v>
      </c>
      <c r="F131" s="425" t="s">
        <v>2019</v>
      </c>
      <c r="G131" s="424" t="s">
        <v>964</v>
      </c>
      <c r="H131" s="424" t="s">
        <v>965</v>
      </c>
      <c r="I131" s="426">
        <v>20.743333333333336</v>
      </c>
      <c r="J131" s="426">
        <v>450</v>
      </c>
      <c r="K131" s="427">
        <v>9190.7799999999988</v>
      </c>
    </row>
    <row r="132" spans="1:11" ht="14.4" customHeight="1" x14ac:dyDescent="0.3">
      <c r="A132" s="422" t="s">
        <v>413</v>
      </c>
      <c r="B132" s="423" t="s">
        <v>414</v>
      </c>
      <c r="C132" s="424" t="s">
        <v>418</v>
      </c>
      <c r="D132" s="425" t="s">
        <v>695</v>
      </c>
      <c r="E132" s="424" t="s">
        <v>2018</v>
      </c>
      <c r="F132" s="425" t="s">
        <v>2019</v>
      </c>
      <c r="G132" s="424" t="s">
        <v>966</v>
      </c>
      <c r="H132" s="424" t="s">
        <v>967</v>
      </c>
      <c r="I132" s="426">
        <v>2.38</v>
      </c>
      <c r="J132" s="426">
        <v>400</v>
      </c>
      <c r="K132" s="427">
        <v>953.48</v>
      </c>
    </row>
    <row r="133" spans="1:11" ht="14.4" customHeight="1" x14ac:dyDescent="0.3">
      <c r="A133" s="422" t="s">
        <v>413</v>
      </c>
      <c r="B133" s="423" t="s">
        <v>414</v>
      </c>
      <c r="C133" s="424" t="s">
        <v>418</v>
      </c>
      <c r="D133" s="425" t="s">
        <v>695</v>
      </c>
      <c r="E133" s="424" t="s">
        <v>2018</v>
      </c>
      <c r="F133" s="425" t="s">
        <v>2019</v>
      </c>
      <c r="G133" s="424" t="s">
        <v>968</v>
      </c>
      <c r="H133" s="424" t="s">
        <v>969</v>
      </c>
      <c r="I133" s="426">
        <v>520.14642857142883</v>
      </c>
      <c r="J133" s="426">
        <v>23</v>
      </c>
      <c r="K133" s="427">
        <v>11949.060000000001</v>
      </c>
    </row>
    <row r="134" spans="1:11" ht="14.4" customHeight="1" x14ac:dyDescent="0.3">
      <c r="A134" s="422" t="s">
        <v>413</v>
      </c>
      <c r="B134" s="423" t="s">
        <v>414</v>
      </c>
      <c r="C134" s="424" t="s">
        <v>418</v>
      </c>
      <c r="D134" s="425" t="s">
        <v>695</v>
      </c>
      <c r="E134" s="424" t="s">
        <v>2018</v>
      </c>
      <c r="F134" s="425" t="s">
        <v>2019</v>
      </c>
      <c r="G134" s="424" t="s">
        <v>970</v>
      </c>
      <c r="H134" s="424" t="s">
        <v>971</v>
      </c>
      <c r="I134" s="426">
        <v>1102.31</v>
      </c>
      <c r="J134" s="426">
        <v>2</v>
      </c>
      <c r="K134" s="427">
        <v>2204.62</v>
      </c>
    </row>
    <row r="135" spans="1:11" ht="14.4" customHeight="1" x14ac:dyDescent="0.3">
      <c r="A135" s="422" t="s">
        <v>413</v>
      </c>
      <c r="B135" s="423" t="s">
        <v>414</v>
      </c>
      <c r="C135" s="424" t="s">
        <v>418</v>
      </c>
      <c r="D135" s="425" t="s">
        <v>695</v>
      </c>
      <c r="E135" s="424" t="s">
        <v>2018</v>
      </c>
      <c r="F135" s="425" t="s">
        <v>2019</v>
      </c>
      <c r="G135" s="424" t="s">
        <v>972</v>
      </c>
      <c r="H135" s="424" t="s">
        <v>973</v>
      </c>
      <c r="I135" s="426">
        <v>83.13</v>
      </c>
      <c r="J135" s="426">
        <v>200</v>
      </c>
      <c r="K135" s="427">
        <v>16626.399999999998</v>
      </c>
    </row>
    <row r="136" spans="1:11" ht="14.4" customHeight="1" x14ac:dyDescent="0.3">
      <c r="A136" s="422" t="s">
        <v>413</v>
      </c>
      <c r="B136" s="423" t="s">
        <v>414</v>
      </c>
      <c r="C136" s="424" t="s">
        <v>418</v>
      </c>
      <c r="D136" s="425" t="s">
        <v>695</v>
      </c>
      <c r="E136" s="424" t="s">
        <v>2018</v>
      </c>
      <c r="F136" s="425" t="s">
        <v>2019</v>
      </c>
      <c r="G136" s="424" t="s">
        <v>974</v>
      </c>
      <c r="H136" s="424" t="s">
        <v>975</v>
      </c>
      <c r="I136" s="426">
        <v>523.77600000000007</v>
      </c>
      <c r="J136" s="426">
        <v>100</v>
      </c>
      <c r="K136" s="427">
        <v>52349.5</v>
      </c>
    </row>
    <row r="137" spans="1:11" ht="14.4" customHeight="1" x14ac:dyDescent="0.3">
      <c r="A137" s="422" t="s">
        <v>413</v>
      </c>
      <c r="B137" s="423" t="s">
        <v>414</v>
      </c>
      <c r="C137" s="424" t="s">
        <v>418</v>
      </c>
      <c r="D137" s="425" t="s">
        <v>695</v>
      </c>
      <c r="E137" s="424" t="s">
        <v>2018</v>
      </c>
      <c r="F137" s="425" t="s">
        <v>2019</v>
      </c>
      <c r="G137" s="424" t="s">
        <v>976</v>
      </c>
      <c r="H137" s="424" t="s">
        <v>977</v>
      </c>
      <c r="I137" s="426">
        <v>619.52</v>
      </c>
      <c r="J137" s="426">
        <v>8</v>
      </c>
      <c r="K137" s="427">
        <v>4956.16</v>
      </c>
    </row>
    <row r="138" spans="1:11" ht="14.4" customHeight="1" x14ac:dyDescent="0.3">
      <c r="A138" s="422" t="s">
        <v>413</v>
      </c>
      <c r="B138" s="423" t="s">
        <v>414</v>
      </c>
      <c r="C138" s="424" t="s">
        <v>418</v>
      </c>
      <c r="D138" s="425" t="s">
        <v>695</v>
      </c>
      <c r="E138" s="424" t="s">
        <v>2018</v>
      </c>
      <c r="F138" s="425" t="s">
        <v>2019</v>
      </c>
      <c r="G138" s="424" t="s">
        <v>978</v>
      </c>
      <c r="H138" s="424" t="s">
        <v>979</v>
      </c>
      <c r="I138" s="426">
        <v>1633</v>
      </c>
      <c r="J138" s="426">
        <v>2</v>
      </c>
      <c r="K138" s="427">
        <v>3266</v>
      </c>
    </row>
    <row r="139" spans="1:11" ht="14.4" customHeight="1" x14ac:dyDescent="0.3">
      <c r="A139" s="422" t="s">
        <v>413</v>
      </c>
      <c r="B139" s="423" t="s">
        <v>414</v>
      </c>
      <c r="C139" s="424" t="s">
        <v>418</v>
      </c>
      <c r="D139" s="425" t="s">
        <v>695</v>
      </c>
      <c r="E139" s="424" t="s">
        <v>2018</v>
      </c>
      <c r="F139" s="425" t="s">
        <v>2019</v>
      </c>
      <c r="G139" s="424" t="s">
        <v>980</v>
      </c>
      <c r="H139" s="424" t="s">
        <v>981</v>
      </c>
      <c r="I139" s="426">
        <v>3243</v>
      </c>
      <c r="J139" s="426">
        <v>2</v>
      </c>
      <c r="K139" s="427">
        <v>6486</v>
      </c>
    </row>
    <row r="140" spans="1:11" ht="14.4" customHeight="1" x14ac:dyDescent="0.3">
      <c r="A140" s="422" t="s">
        <v>413</v>
      </c>
      <c r="B140" s="423" t="s">
        <v>414</v>
      </c>
      <c r="C140" s="424" t="s">
        <v>418</v>
      </c>
      <c r="D140" s="425" t="s">
        <v>695</v>
      </c>
      <c r="E140" s="424" t="s">
        <v>2018</v>
      </c>
      <c r="F140" s="425" t="s">
        <v>2019</v>
      </c>
      <c r="G140" s="424" t="s">
        <v>982</v>
      </c>
      <c r="H140" s="424" t="s">
        <v>983</v>
      </c>
      <c r="I140" s="426">
        <v>938.96</v>
      </c>
      <c r="J140" s="426">
        <v>5</v>
      </c>
      <c r="K140" s="427">
        <v>4694.8</v>
      </c>
    </row>
    <row r="141" spans="1:11" ht="14.4" customHeight="1" x14ac:dyDescent="0.3">
      <c r="A141" s="422" t="s">
        <v>413</v>
      </c>
      <c r="B141" s="423" t="s">
        <v>414</v>
      </c>
      <c r="C141" s="424" t="s">
        <v>418</v>
      </c>
      <c r="D141" s="425" t="s">
        <v>695</v>
      </c>
      <c r="E141" s="424" t="s">
        <v>2018</v>
      </c>
      <c r="F141" s="425" t="s">
        <v>2019</v>
      </c>
      <c r="G141" s="424" t="s">
        <v>984</v>
      </c>
      <c r="H141" s="424" t="s">
        <v>985</v>
      </c>
      <c r="I141" s="426">
        <v>166.06</v>
      </c>
      <c r="J141" s="426">
        <v>9</v>
      </c>
      <c r="K141" s="427">
        <v>1494.54</v>
      </c>
    </row>
    <row r="142" spans="1:11" ht="14.4" customHeight="1" x14ac:dyDescent="0.3">
      <c r="A142" s="422" t="s">
        <v>413</v>
      </c>
      <c r="B142" s="423" t="s">
        <v>414</v>
      </c>
      <c r="C142" s="424" t="s">
        <v>418</v>
      </c>
      <c r="D142" s="425" t="s">
        <v>695</v>
      </c>
      <c r="E142" s="424" t="s">
        <v>2018</v>
      </c>
      <c r="F142" s="425" t="s">
        <v>2019</v>
      </c>
      <c r="G142" s="424" t="s">
        <v>986</v>
      </c>
      <c r="H142" s="424" t="s">
        <v>987</v>
      </c>
      <c r="I142" s="426">
        <v>798.49250000000006</v>
      </c>
      <c r="J142" s="426">
        <v>6</v>
      </c>
      <c r="K142" s="427">
        <v>4790.95</v>
      </c>
    </row>
    <row r="143" spans="1:11" ht="14.4" customHeight="1" x14ac:dyDescent="0.3">
      <c r="A143" s="422" t="s">
        <v>413</v>
      </c>
      <c r="B143" s="423" t="s">
        <v>414</v>
      </c>
      <c r="C143" s="424" t="s">
        <v>418</v>
      </c>
      <c r="D143" s="425" t="s">
        <v>695</v>
      </c>
      <c r="E143" s="424" t="s">
        <v>2018</v>
      </c>
      <c r="F143" s="425" t="s">
        <v>2019</v>
      </c>
      <c r="G143" s="424" t="s">
        <v>988</v>
      </c>
      <c r="H143" s="424" t="s">
        <v>989</v>
      </c>
      <c r="I143" s="426">
        <v>62.92</v>
      </c>
      <c r="J143" s="426">
        <v>30</v>
      </c>
      <c r="K143" s="427">
        <v>1887.6</v>
      </c>
    </row>
    <row r="144" spans="1:11" ht="14.4" customHeight="1" x14ac:dyDescent="0.3">
      <c r="A144" s="422" t="s">
        <v>413</v>
      </c>
      <c r="B144" s="423" t="s">
        <v>414</v>
      </c>
      <c r="C144" s="424" t="s">
        <v>418</v>
      </c>
      <c r="D144" s="425" t="s">
        <v>695</v>
      </c>
      <c r="E144" s="424" t="s">
        <v>2018</v>
      </c>
      <c r="F144" s="425" t="s">
        <v>2019</v>
      </c>
      <c r="G144" s="424" t="s">
        <v>990</v>
      </c>
      <c r="H144" s="424" t="s">
        <v>991</v>
      </c>
      <c r="I144" s="426">
        <v>1884.05</v>
      </c>
      <c r="J144" s="426">
        <v>5</v>
      </c>
      <c r="K144" s="427">
        <v>9420.23</v>
      </c>
    </row>
    <row r="145" spans="1:11" ht="14.4" customHeight="1" x14ac:dyDescent="0.3">
      <c r="A145" s="422" t="s">
        <v>413</v>
      </c>
      <c r="B145" s="423" t="s">
        <v>414</v>
      </c>
      <c r="C145" s="424" t="s">
        <v>418</v>
      </c>
      <c r="D145" s="425" t="s">
        <v>695</v>
      </c>
      <c r="E145" s="424" t="s">
        <v>2018</v>
      </c>
      <c r="F145" s="425" t="s">
        <v>2019</v>
      </c>
      <c r="G145" s="424" t="s">
        <v>992</v>
      </c>
      <c r="H145" s="424" t="s">
        <v>993</v>
      </c>
      <c r="I145" s="426">
        <v>62.92</v>
      </c>
      <c r="J145" s="426">
        <v>30</v>
      </c>
      <c r="K145" s="427">
        <v>1887.6</v>
      </c>
    </row>
    <row r="146" spans="1:11" ht="14.4" customHeight="1" x14ac:dyDescent="0.3">
      <c r="A146" s="422" t="s">
        <v>413</v>
      </c>
      <c r="B146" s="423" t="s">
        <v>414</v>
      </c>
      <c r="C146" s="424" t="s">
        <v>418</v>
      </c>
      <c r="D146" s="425" t="s">
        <v>695</v>
      </c>
      <c r="E146" s="424" t="s">
        <v>2018</v>
      </c>
      <c r="F146" s="425" t="s">
        <v>2019</v>
      </c>
      <c r="G146" s="424" t="s">
        <v>994</v>
      </c>
      <c r="H146" s="424" t="s">
        <v>995</v>
      </c>
      <c r="I146" s="426">
        <v>1.81</v>
      </c>
      <c r="J146" s="426">
        <v>300</v>
      </c>
      <c r="K146" s="427">
        <v>532</v>
      </c>
    </row>
    <row r="147" spans="1:11" ht="14.4" customHeight="1" x14ac:dyDescent="0.3">
      <c r="A147" s="422" t="s">
        <v>413</v>
      </c>
      <c r="B147" s="423" t="s">
        <v>414</v>
      </c>
      <c r="C147" s="424" t="s">
        <v>418</v>
      </c>
      <c r="D147" s="425" t="s">
        <v>695</v>
      </c>
      <c r="E147" s="424" t="s">
        <v>2018</v>
      </c>
      <c r="F147" s="425" t="s">
        <v>2019</v>
      </c>
      <c r="G147" s="424" t="s">
        <v>996</v>
      </c>
      <c r="H147" s="424" t="s">
        <v>997</v>
      </c>
      <c r="I147" s="426">
        <v>2429.6849999999999</v>
      </c>
      <c r="J147" s="426">
        <v>5</v>
      </c>
      <c r="K147" s="427">
        <v>12148.43</v>
      </c>
    </row>
    <row r="148" spans="1:11" ht="14.4" customHeight="1" x14ac:dyDescent="0.3">
      <c r="A148" s="422" t="s">
        <v>413</v>
      </c>
      <c r="B148" s="423" t="s">
        <v>414</v>
      </c>
      <c r="C148" s="424" t="s">
        <v>418</v>
      </c>
      <c r="D148" s="425" t="s">
        <v>695</v>
      </c>
      <c r="E148" s="424" t="s">
        <v>2018</v>
      </c>
      <c r="F148" s="425" t="s">
        <v>2019</v>
      </c>
      <c r="G148" s="424" t="s">
        <v>998</v>
      </c>
      <c r="H148" s="424" t="s">
        <v>999</v>
      </c>
      <c r="I148" s="426">
        <v>505.77999999999986</v>
      </c>
      <c r="J148" s="426">
        <v>9</v>
      </c>
      <c r="K148" s="427">
        <v>4552.0199999999986</v>
      </c>
    </row>
    <row r="149" spans="1:11" ht="14.4" customHeight="1" x14ac:dyDescent="0.3">
      <c r="A149" s="422" t="s">
        <v>413</v>
      </c>
      <c r="B149" s="423" t="s">
        <v>414</v>
      </c>
      <c r="C149" s="424" t="s">
        <v>418</v>
      </c>
      <c r="D149" s="425" t="s">
        <v>695</v>
      </c>
      <c r="E149" s="424" t="s">
        <v>2018</v>
      </c>
      <c r="F149" s="425" t="s">
        <v>2019</v>
      </c>
      <c r="G149" s="424" t="s">
        <v>1000</v>
      </c>
      <c r="H149" s="424" t="s">
        <v>1001</v>
      </c>
      <c r="I149" s="426">
        <v>738.84625000000005</v>
      </c>
      <c r="J149" s="426">
        <v>23</v>
      </c>
      <c r="K149" s="427">
        <v>17141.650000000001</v>
      </c>
    </row>
    <row r="150" spans="1:11" ht="14.4" customHeight="1" x14ac:dyDescent="0.3">
      <c r="A150" s="422" t="s">
        <v>413</v>
      </c>
      <c r="B150" s="423" t="s">
        <v>414</v>
      </c>
      <c r="C150" s="424" t="s">
        <v>418</v>
      </c>
      <c r="D150" s="425" t="s">
        <v>695</v>
      </c>
      <c r="E150" s="424" t="s">
        <v>2018</v>
      </c>
      <c r="F150" s="425" t="s">
        <v>2019</v>
      </c>
      <c r="G150" s="424" t="s">
        <v>1002</v>
      </c>
      <c r="H150" s="424" t="s">
        <v>1003</v>
      </c>
      <c r="I150" s="426">
        <v>831.01</v>
      </c>
      <c r="J150" s="426">
        <v>1</v>
      </c>
      <c r="K150" s="427">
        <v>831.01</v>
      </c>
    </row>
    <row r="151" spans="1:11" ht="14.4" customHeight="1" x14ac:dyDescent="0.3">
      <c r="A151" s="422" t="s">
        <v>413</v>
      </c>
      <c r="B151" s="423" t="s">
        <v>414</v>
      </c>
      <c r="C151" s="424" t="s">
        <v>418</v>
      </c>
      <c r="D151" s="425" t="s">
        <v>695</v>
      </c>
      <c r="E151" s="424" t="s">
        <v>2018</v>
      </c>
      <c r="F151" s="425" t="s">
        <v>2019</v>
      </c>
      <c r="G151" s="424" t="s">
        <v>1004</v>
      </c>
      <c r="H151" s="424" t="s">
        <v>1005</v>
      </c>
      <c r="I151" s="426">
        <v>387.2</v>
      </c>
      <c r="J151" s="426">
        <v>10</v>
      </c>
      <c r="K151" s="427">
        <v>3871.9999999999995</v>
      </c>
    </row>
    <row r="152" spans="1:11" ht="14.4" customHeight="1" x14ac:dyDescent="0.3">
      <c r="A152" s="422" t="s">
        <v>413</v>
      </c>
      <c r="B152" s="423" t="s">
        <v>414</v>
      </c>
      <c r="C152" s="424" t="s">
        <v>418</v>
      </c>
      <c r="D152" s="425" t="s">
        <v>695</v>
      </c>
      <c r="E152" s="424" t="s">
        <v>2018</v>
      </c>
      <c r="F152" s="425" t="s">
        <v>2019</v>
      </c>
      <c r="G152" s="424" t="s">
        <v>1006</v>
      </c>
      <c r="H152" s="424" t="s">
        <v>1007</v>
      </c>
      <c r="I152" s="426">
        <v>591.64</v>
      </c>
      <c r="J152" s="426">
        <v>4</v>
      </c>
      <c r="K152" s="427">
        <v>2366.56</v>
      </c>
    </row>
    <row r="153" spans="1:11" ht="14.4" customHeight="1" x14ac:dyDescent="0.3">
      <c r="A153" s="422" t="s">
        <v>413</v>
      </c>
      <c r="B153" s="423" t="s">
        <v>414</v>
      </c>
      <c r="C153" s="424" t="s">
        <v>418</v>
      </c>
      <c r="D153" s="425" t="s">
        <v>695</v>
      </c>
      <c r="E153" s="424" t="s">
        <v>2018</v>
      </c>
      <c r="F153" s="425" t="s">
        <v>2019</v>
      </c>
      <c r="G153" s="424" t="s">
        <v>1008</v>
      </c>
      <c r="H153" s="424" t="s">
        <v>1009</v>
      </c>
      <c r="I153" s="426">
        <v>385.9899999999999</v>
      </c>
      <c r="J153" s="426">
        <v>42</v>
      </c>
      <c r="K153" s="427">
        <v>16211.579999999996</v>
      </c>
    </row>
    <row r="154" spans="1:11" ht="14.4" customHeight="1" x14ac:dyDescent="0.3">
      <c r="A154" s="422" t="s">
        <v>413</v>
      </c>
      <c r="B154" s="423" t="s">
        <v>414</v>
      </c>
      <c r="C154" s="424" t="s">
        <v>418</v>
      </c>
      <c r="D154" s="425" t="s">
        <v>695</v>
      </c>
      <c r="E154" s="424" t="s">
        <v>2018</v>
      </c>
      <c r="F154" s="425" t="s">
        <v>2019</v>
      </c>
      <c r="G154" s="424" t="s">
        <v>1010</v>
      </c>
      <c r="H154" s="424" t="s">
        <v>1011</v>
      </c>
      <c r="I154" s="426">
        <v>133.34</v>
      </c>
      <c r="J154" s="426">
        <v>2</v>
      </c>
      <c r="K154" s="427">
        <v>266.68</v>
      </c>
    </row>
    <row r="155" spans="1:11" ht="14.4" customHeight="1" x14ac:dyDescent="0.3">
      <c r="A155" s="422" t="s">
        <v>413</v>
      </c>
      <c r="B155" s="423" t="s">
        <v>414</v>
      </c>
      <c r="C155" s="424" t="s">
        <v>418</v>
      </c>
      <c r="D155" s="425" t="s">
        <v>695</v>
      </c>
      <c r="E155" s="424" t="s">
        <v>2018</v>
      </c>
      <c r="F155" s="425" t="s">
        <v>2019</v>
      </c>
      <c r="G155" s="424" t="s">
        <v>1012</v>
      </c>
      <c r="H155" s="424" t="s">
        <v>1013</v>
      </c>
      <c r="I155" s="426">
        <v>1.7879999999999998</v>
      </c>
      <c r="J155" s="426">
        <v>1100</v>
      </c>
      <c r="K155" s="427">
        <v>1936</v>
      </c>
    </row>
    <row r="156" spans="1:11" ht="14.4" customHeight="1" x14ac:dyDescent="0.3">
      <c r="A156" s="422" t="s">
        <v>413</v>
      </c>
      <c r="B156" s="423" t="s">
        <v>414</v>
      </c>
      <c r="C156" s="424" t="s">
        <v>418</v>
      </c>
      <c r="D156" s="425" t="s">
        <v>695</v>
      </c>
      <c r="E156" s="424" t="s">
        <v>2018</v>
      </c>
      <c r="F156" s="425" t="s">
        <v>2019</v>
      </c>
      <c r="G156" s="424" t="s">
        <v>1014</v>
      </c>
      <c r="H156" s="424" t="s">
        <v>1015</v>
      </c>
      <c r="I156" s="426">
        <v>1.8320000000000001</v>
      </c>
      <c r="J156" s="426">
        <v>1100</v>
      </c>
      <c r="K156" s="427">
        <v>1980</v>
      </c>
    </row>
    <row r="157" spans="1:11" ht="14.4" customHeight="1" x14ac:dyDescent="0.3">
      <c r="A157" s="422" t="s">
        <v>413</v>
      </c>
      <c r="B157" s="423" t="s">
        <v>414</v>
      </c>
      <c r="C157" s="424" t="s">
        <v>418</v>
      </c>
      <c r="D157" s="425" t="s">
        <v>695</v>
      </c>
      <c r="E157" s="424" t="s">
        <v>2018</v>
      </c>
      <c r="F157" s="425" t="s">
        <v>2019</v>
      </c>
      <c r="G157" s="424" t="s">
        <v>1016</v>
      </c>
      <c r="H157" s="424" t="s">
        <v>1017</v>
      </c>
      <c r="I157" s="426">
        <v>2413</v>
      </c>
      <c r="J157" s="426">
        <v>2</v>
      </c>
      <c r="K157" s="427">
        <v>4826</v>
      </c>
    </row>
    <row r="158" spans="1:11" ht="14.4" customHeight="1" x14ac:dyDescent="0.3">
      <c r="A158" s="422" t="s">
        <v>413</v>
      </c>
      <c r="B158" s="423" t="s">
        <v>414</v>
      </c>
      <c r="C158" s="424" t="s">
        <v>418</v>
      </c>
      <c r="D158" s="425" t="s">
        <v>695</v>
      </c>
      <c r="E158" s="424" t="s">
        <v>2018</v>
      </c>
      <c r="F158" s="425" t="s">
        <v>2019</v>
      </c>
      <c r="G158" s="424" t="s">
        <v>1016</v>
      </c>
      <c r="H158" s="424" t="s">
        <v>1018</v>
      </c>
      <c r="I158" s="426">
        <v>2312.8000000000002</v>
      </c>
      <c r="J158" s="426">
        <v>2</v>
      </c>
      <c r="K158" s="427">
        <v>4625.6000000000004</v>
      </c>
    </row>
    <row r="159" spans="1:11" ht="14.4" customHeight="1" x14ac:dyDescent="0.3">
      <c r="A159" s="422" t="s">
        <v>413</v>
      </c>
      <c r="B159" s="423" t="s">
        <v>414</v>
      </c>
      <c r="C159" s="424" t="s">
        <v>418</v>
      </c>
      <c r="D159" s="425" t="s">
        <v>695</v>
      </c>
      <c r="E159" s="424" t="s">
        <v>2018</v>
      </c>
      <c r="F159" s="425" t="s">
        <v>2019</v>
      </c>
      <c r="G159" s="424" t="s">
        <v>1019</v>
      </c>
      <c r="H159" s="424" t="s">
        <v>1020</v>
      </c>
      <c r="I159" s="426">
        <v>994.65666666666675</v>
      </c>
      <c r="J159" s="426">
        <v>14</v>
      </c>
      <c r="K159" s="427">
        <v>13948.939999999999</v>
      </c>
    </row>
    <row r="160" spans="1:11" ht="14.4" customHeight="1" x14ac:dyDescent="0.3">
      <c r="A160" s="422" t="s">
        <v>413</v>
      </c>
      <c r="B160" s="423" t="s">
        <v>414</v>
      </c>
      <c r="C160" s="424" t="s">
        <v>418</v>
      </c>
      <c r="D160" s="425" t="s">
        <v>695</v>
      </c>
      <c r="E160" s="424" t="s">
        <v>2018</v>
      </c>
      <c r="F160" s="425" t="s">
        <v>2019</v>
      </c>
      <c r="G160" s="424" t="s">
        <v>1021</v>
      </c>
      <c r="H160" s="424" t="s">
        <v>1022</v>
      </c>
      <c r="I160" s="426">
        <v>865.15</v>
      </c>
      <c r="J160" s="426">
        <v>1</v>
      </c>
      <c r="K160" s="427">
        <v>865.15</v>
      </c>
    </row>
    <row r="161" spans="1:11" ht="14.4" customHeight="1" x14ac:dyDescent="0.3">
      <c r="A161" s="422" t="s">
        <v>413</v>
      </c>
      <c r="B161" s="423" t="s">
        <v>414</v>
      </c>
      <c r="C161" s="424" t="s">
        <v>418</v>
      </c>
      <c r="D161" s="425" t="s">
        <v>695</v>
      </c>
      <c r="E161" s="424" t="s">
        <v>2018</v>
      </c>
      <c r="F161" s="425" t="s">
        <v>2019</v>
      </c>
      <c r="G161" s="424" t="s">
        <v>1023</v>
      </c>
      <c r="H161" s="424" t="s">
        <v>1024</v>
      </c>
      <c r="I161" s="426">
        <v>39.93</v>
      </c>
      <c r="J161" s="426">
        <v>66</v>
      </c>
      <c r="K161" s="427">
        <v>2635.38</v>
      </c>
    </row>
    <row r="162" spans="1:11" ht="14.4" customHeight="1" x14ac:dyDescent="0.3">
      <c r="A162" s="422" t="s">
        <v>413</v>
      </c>
      <c r="B162" s="423" t="s">
        <v>414</v>
      </c>
      <c r="C162" s="424" t="s">
        <v>418</v>
      </c>
      <c r="D162" s="425" t="s">
        <v>695</v>
      </c>
      <c r="E162" s="424" t="s">
        <v>2018</v>
      </c>
      <c r="F162" s="425" t="s">
        <v>2019</v>
      </c>
      <c r="G162" s="424" t="s">
        <v>1025</v>
      </c>
      <c r="H162" s="424" t="s">
        <v>1026</v>
      </c>
      <c r="I162" s="426">
        <v>71.39</v>
      </c>
      <c r="J162" s="426">
        <v>60</v>
      </c>
      <c r="K162" s="427">
        <v>4283.3999999999996</v>
      </c>
    </row>
    <row r="163" spans="1:11" ht="14.4" customHeight="1" x14ac:dyDescent="0.3">
      <c r="A163" s="422" t="s">
        <v>413</v>
      </c>
      <c r="B163" s="423" t="s">
        <v>414</v>
      </c>
      <c r="C163" s="424" t="s">
        <v>418</v>
      </c>
      <c r="D163" s="425" t="s">
        <v>695</v>
      </c>
      <c r="E163" s="424" t="s">
        <v>2018</v>
      </c>
      <c r="F163" s="425" t="s">
        <v>2019</v>
      </c>
      <c r="G163" s="424" t="s">
        <v>1025</v>
      </c>
      <c r="H163" s="424" t="s">
        <v>1027</v>
      </c>
      <c r="I163" s="426">
        <v>75.423333333333332</v>
      </c>
      <c r="J163" s="426">
        <v>90</v>
      </c>
      <c r="K163" s="427">
        <v>6788.0999999999995</v>
      </c>
    </row>
    <row r="164" spans="1:11" ht="14.4" customHeight="1" x14ac:dyDescent="0.3">
      <c r="A164" s="422" t="s">
        <v>413</v>
      </c>
      <c r="B164" s="423" t="s">
        <v>414</v>
      </c>
      <c r="C164" s="424" t="s">
        <v>418</v>
      </c>
      <c r="D164" s="425" t="s">
        <v>695</v>
      </c>
      <c r="E164" s="424" t="s">
        <v>2018</v>
      </c>
      <c r="F164" s="425" t="s">
        <v>2019</v>
      </c>
      <c r="G164" s="424" t="s">
        <v>1028</v>
      </c>
      <c r="H164" s="424" t="s">
        <v>1029</v>
      </c>
      <c r="I164" s="426">
        <v>343.47249999999997</v>
      </c>
      <c r="J164" s="426">
        <v>108</v>
      </c>
      <c r="K164" s="427">
        <v>36135.78</v>
      </c>
    </row>
    <row r="165" spans="1:11" ht="14.4" customHeight="1" x14ac:dyDescent="0.3">
      <c r="A165" s="422" t="s">
        <v>413</v>
      </c>
      <c r="B165" s="423" t="s">
        <v>414</v>
      </c>
      <c r="C165" s="424" t="s">
        <v>418</v>
      </c>
      <c r="D165" s="425" t="s">
        <v>695</v>
      </c>
      <c r="E165" s="424" t="s">
        <v>2018</v>
      </c>
      <c r="F165" s="425" t="s">
        <v>2019</v>
      </c>
      <c r="G165" s="424" t="s">
        <v>1030</v>
      </c>
      <c r="H165" s="424" t="s">
        <v>1031</v>
      </c>
      <c r="I165" s="426">
        <v>169.55</v>
      </c>
      <c r="J165" s="426">
        <v>5</v>
      </c>
      <c r="K165" s="427">
        <v>841.43</v>
      </c>
    </row>
    <row r="166" spans="1:11" ht="14.4" customHeight="1" x14ac:dyDescent="0.3">
      <c r="A166" s="422" t="s">
        <v>413</v>
      </c>
      <c r="B166" s="423" t="s">
        <v>414</v>
      </c>
      <c r="C166" s="424" t="s">
        <v>418</v>
      </c>
      <c r="D166" s="425" t="s">
        <v>695</v>
      </c>
      <c r="E166" s="424" t="s">
        <v>2018</v>
      </c>
      <c r="F166" s="425" t="s">
        <v>2019</v>
      </c>
      <c r="G166" s="424" t="s">
        <v>1032</v>
      </c>
      <c r="H166" s="424" t="s">
        <v>1033</v>
      </c>
      <c r="I166" s="426">
        <v>1274</v>
      </c>
      <c r="J166" s="426">
        <v>6</v>
      </c>
      <c r="K166" s="427">
        <v>7644</v>
      </c>
    </row>
    <row r="167" spans="1:11" ht="14.4" customHeight="1" x14ac:dyDescent="0.3">
      <c r="A167" s="422" t="s">
        <v>413</v>
      </c>
      <c r="B167" s="423" t="s">
        <v>414</v>
      </c>
      <c r="C167" s="424" t="s">
        <v>418</v>
      </c>
      <c r="D167" s="425" t="s">
        <v>695</v>
      </c>
      <c r="E167" s="424" t="s">
        <v>2018</v>
      </c>
      <c r="F167" s="425" t="s">
        <v>2019</v>
      </c>
      <c r="G167" s="424" t="s">
        <v>1034</v>
      </c>
      <c r="H167" s="424" t="s">
        <v>1035</v>
      </c>
      <c r="I167" s="426">
        <v>347.88</v>
      </c>
      <c r="J167" s="426">
        <v>2</v>
      </c>
      <c r="K167" s="427">
        <v>695.77</v>
      </c>
    </row>
    <row r="168" spans="1:11" ht="14.4" customHeight="1" x14ac:dyDescent="0.3">
      <c r="A168" s="422" t="s">
        <v>413</v>
      </c>
      <c r="B168" s="423" t="s">
        <v>414</v>
      </c>
      <c r="C168" s="424" t="s">
        <v>418</v>
      </c>
      <c r="D168" s="425" t="s">
        <v>695</v>
      </c>
      <c r="E168" s="424" t="s">
        <v>2018</v>
      </c>
      <c r="F168" s="425" t="s">
        <v>2019</v>
      </c>
      <c r="G168" s="424" t="s">
        <v>1036</v>
      </c>
      <c r="H168" s="424" t="s">
        <v>1037</v>
      </c>
      <c r="I168" s="426">
        <v>41.74</v>
      </c>
      <c r="J168" s="426">
        <v>60</v>
      </c>
      <c r="K168" s="427">
        <v>2504.6999999999998</v>
      </c>
    </row>
    <row r="169" spans="1:11" ht="14.4" customHeight="1" x14ac:dyDescent="0.3">
      <c r="A169" s="422" t="s">
        <v>413</v>
      </c>
      <c r="B169" s="423" t="s">
        <v>414</v>
      </c>
      <c r="C169" s="424" t="s">
        <v>418</v>
      </c>
      <c r="D169" s="425" t="s">
        <v>695</v>
      </c>
      <c r="E169" s="424" t="s">
        <v>2018</v>
      </c>
      <c r="F169" s="425" t="s">
        <v>2019</v>
      </c>
      <c r="G169" s="424" t="s">
        <v>1038</v>
      </c>
      <c r="H169" s="424" t="s">
        <v>1039</v>
      </c>
      <c r="I169" s="426">
        <v>801.02</v>
      </c>
      <c r="J169" s="426">
        <v>1</v>
      </c>
      <c r="K169" s="427">
        <v>801.02</v>
      </c>
    </row>
    <row r="170" spans="1:11" ht="14.4" customHeight="1" x14ac:dyDescent="0.3">
      <c r="A170" s="422" t="s">
        <v>413</v>
      </c>
      <c r="B170" s="423" t="s">
        <v>414</v>
      </c>
      <c r="C170" s="424" t="s">
        <v>418</v>
      </c>
      <c r="D170" s="425" t="s">
        <v>695</v>
      </c>
      <c r="E170" s="424" t="s">
        <v>2018</v>
      </c>
      <c r="F170" s="425" t="s">
        <v>2019</v>
      </c>
      <c r="G170" s="424" t="s">
        <v>1040</v>
      </c>
      <c r="H170" s="424" t="s">
        <v>1041</v>
      </c>
      <c r="I170" s="426">
        <v>1300.75</v>
      </c>
      <c r="J170" s="426">
        <v>1</v>
      </c>
      <c r="K170" s="427">
        <v>1300.75</v>
      </c>
    </row>
    <row r="171" spans="1:11" ht="14.4" customHeight="1" x14ac:dyDescent="0.3">
      <c r="A171" s="422" t="s">
        <v>413</v>
      </c>
      <c r="B171" s="423" t="s">
        <v>414</v>
      </c>
      <c r="C171" s="424" t="s">
        <v>418</v>
      </c>
      <c r="D171" s="425" t="s">
        <v>695</v>
      </c>
      <c r="E171" s="424" t="s">
        <v>2018</v>
      </c>
      <c r="F171" s="425" t="s">
        <v>2019</v>
      </c>
      <c r="G171" s="424" t="s">
        <v>1042</v>
      </c>
      <c r="H171" s="424" t="s">
        <v>1043</v>
      </c>
      <c r="I171" s="426">
        <v>1.7</v>
      </c>
      <c r="J171" s="426">
        <v>200</v>
      </c>
      <c r="K171" s="427">
        <v>340</v>
      </c>
    </row>
    <row r="172" spans="1:11" ht="14.4" customHeight="1" x14ac:dyDescent="0.3">
      <c r="A172" s="422" t="s">
        <v>413</v>
      </c>
      <c r="B172" s="423" t="s">
        <v>414</v>
      </c>
      <c r="C172" s="424" t="s">
        <v>418</v>
      </c>
      <c r="D172" s="425" t="s">
        <v>695</v>
      </c>
      <c r="E172" s="424" t="s">
        <v>2018</v>
      </c>
      <c r="F172" s="425" t="s">
        <v>2019</v>
      </c>
      <c r="G172" s="424" t="s">
        <v>1042</v>
      </c>
      <c r="H172" s="424" t="s">
        <v>1044</v>
      </c>
      <c r="I172" s="426">
        <v>1.7733333333333334</v>
      </c>
      <c r="J172" s="426">
        <v>500</v>
      </c>
      <c r="K172" s="427">
        <v>872</v>
      </c>
    </row>
    <row r="173" spans="1:11" ht="14.4" customHeight="1" x14ac:dyDescent="0.3">
      <c r="A173" s="422" t="s">
        <v>413</v>
      </c>
      <c r="B173" s="423" t="s">
        <v>414</v>
      </c>
      <c r="C173" s="424" t="s">
        <v>418</v>
      </c>
      <c r="D173" s="425" t="s">
        <v>695</v>
      </c>
      <c r="E173" s="424" t="s">
        <v>2018</v>
      </c>
      <c r="F173" s="425" t="s">
        <v>2019</v>
      </c>
      <c r="G173" s="424" t="s">
        <v>1045</v>
      </c>
      <c r="H173" s="424" t="s">
        <v>1046</v>
      </c>
      <c r="I173" s="426">
        <v>2925</v>
      </c>
      <c r="J173" s="426">
        <v>4</v>
      </c>
      <c r="K173" s="427">
        <v>11700</v>
      </c>
    </row>
    <row r="174" spans="1:11" ht="14.4" customHeight="1" x14ac:dyDescent="0.3">
      <c r="A174" s="422" t="s">
        <v>413</v>
      </c>
      <c r="B174" s="423" t="s">
        <v>414</v>
      </c>
      <c r="C174" s="424" t="s">
        <v>418</v>
      </c>
      <c r="D174" s="425" t="s">
        <v>695</v>
      </c>
      <c r="E174" s="424" t="s">
        <v>2018</v>
      </c>
      <c r="F174" s="425" t="s">
        <v>2019</v>
      </c>
      <c r="G174" s="424" t="s">
        <v>1047</v>
      </c>
      <c r="H174" s="424" t="s">
        <v>1048</v>
      </c>
      <c r="I174" s="426">
        <v>379.94</v>
      </c>
      <c r="J174" s="426">
        <v>1</v>
      </c>
      <c r="K174" s="427">
        <v>379.94</v>
      </c>
    </row>
    <row r="175" spans="1:11" ht="14.4" customHeight="1" x14ac:dyDescent="0.3">
      <c r="A175" s="422" t="s">
        <v>413</v>
      </c>
      <c r="B175" s="423" t="s">
        <v>414</v>
      </c>
      <c r="C175" s="424" t="s">
        <v>418</v>
      </c>
      <c r="D175" s="425" t="s">
        <v>695</v>
      </c>
      <c r="E175" s="424" t="s">
        <v>2018</v>
      </c>
      <c r="F175" s="425" t="s">
        <v>2019</v>
      </c>
      <c r="G175" s="424" t="s">
        <v>1049</v>
      </c>
      <c r="H175" s="424" t="s">
        <v>1050</v>
      </c>
      <c r="I175" s="426">
        <v>363</v>
      </c>
      <c r="J175" s="426">
        <v>2</v>
      </c>
      <c r="K175" s="427">
        <v>726</v>
      </c>
    </row>
    <row r="176" spans="1:11" ht="14.4" customHeight="1" x14ac:dyDescent="0.3">
      <c r="A176" s="422" t="s">
        <v>413</v>
      </c>
      <c r="B176" s="423" t="s">
        <v>414</v>
      </c>
      <c r="C176" s="424" t="s">
        <v>418</v>
      </c>
      <c r="D176" s="425" t="s">
        <v>695</v>
      </c>
      <c r="E176" s="424" t="s">
        <v>2018</v>
      </c>
      <c r="F176" s="425" t="s">
        <v>2019</v>
      </c>
      <c r="G176" s="424" t="s">
        <v>1051</v>
      </c>
      <c r="H176" s="424" t="s">
        <v>1052</v>
      </c>
      <c r="I176" s="426">
        <v>5.3828571428571426</v>
      </c>
      <c r="J176" s="426">
        <v>570</v>
      </c>
      <c r="K176" s="427">
        <v>3068.54</v>
      </c>
    </row>
    <row r="177" spans="1:11" ht="14.4" customHeight="1" x14ac:dyDescent="0.3">
      <c r="A177" s="422" t="s">
        <v>413</v>
      </c>
      <c r="B177" s="423" t="s">
        <v>414</v>
      </c>
      <c r="C177" s="424" t="s">
        <v>418</v>
      </c>
      <c r="D177" s="425" t="s">
        <v>695</v>
      </c>
      <c r="E177" s="424" t="s">
        <v>2018</v>
      </c>
      <c r="F177" s="425" t="s">
        <v>2019</v>
      </c>
      <c r="G177" s="424" t="s">
        <v>1053</v>
      </c>
      <c r="H177" s="424" t="s">
        <v>1054</v>
      </c>
      <c r="I177" s="426">
        <v>1.7733333333333334</v>
      </c>
      <c r="J177" s="426">
        <v>500</v>
      </c>
      <c r="K177" s="427">
        <v>894</v>
      </c>
    </row>
    <row r="178" spans="1:11" ht="14.4" customHeight="1" x14ac:dyDescent="0.3">
      <c r="A178" s="422" t="s">
        <v>413</v>
      </c>
      <c r="B178" s="423" t="s">
        <v>414</v>
      </c>
      <c r="C178" s="424" t="s">
        <v>418</v>
      </c>
      <c r="D178" s="425" t="s">
        <v>695</v>
      </c>
      <c r="E178" s="424" t="s">
        <v>2018</v>
      </c>
      <c r="F178" s="425" t="s">
        <v>2019</v>
      </c>
      <c r="G178" s="424" t="s">
        <v>1055</v>
      </c>
      <c r="H178" s="424" t="s">
        <v>1056</v>
      </c>
      <c r="I178" s="426">
        <v>6648.95</v>
      </c>
      <c r="J178" s="426">
        <v>1</v>
      </c>
      <c r="K178" s="427">
        <v>6648.95</v>
      </c>
    </row>
    <row r="179" spans="1:11" ht="14.4" customHeight="1" x14ac:dyDescent="0.3">
      <c r="A179" s="422" t="s">
        <v>413</v>
      </c>
      <c r="B179" s="423" t="s">
        <v>414</v>
      </c>
      <c r="C179" s="424" t="s">
        <v>418</v>
      </c>
      <c r="D179" s="425" t="s">
        <v>695</v>
      </c>
      <c r="E179" s="424" t="s">
        <v>2018</v>
      </c>
      <c r="F179" s="425" t="s">
        <v>2019</v>
      </c>
      <c r="G179" s="424" t="s">
        <v>1057</v>
      </c>
      <c r="H179" s="424" t="s">
        <v>1058</v>
      </c>
      <c r="I179" s="426">
        <v>25.72</v>
      </c>
      <c r="J179" s="426">
        <v>275</v>
      </c>
      <c r="K179" s="427">
        <v>7073</v>
      </c>
    </row>
    <row r="180" spans="1:11" ht="14.4" customHeight="1" x14ac:dyDescent="0.3">
      <c r="A180" s="422" t="s">
        <v>413</v>
      </c>
      <c r="B180" s="423" t="s">
        <v>414</v>
      </c>
      <c r="C180" s="424" t="s">
        <v>418</v>
      </c>
      <c r="D180" s="425" t="s">
        <v>695</v>
      </c>
      <c r="E180" s="424" t="s">
        <v>2018</v>
      </c>
      <c r="F180" s="425" t="s">
        <v>2019</v>
      </c>
      <c r="G180" s="424" t="s">
        <v>1059</v>
      </c>
      <c r="H180" s="424" t="s">
        <v>1060</v>
      </c>
      <c r="I180" s="426">
        <v>1128.9100000000001</v>
      </c>
      <c r="J180" s="426">
        <v>8</v>
      </c>
      <c r="K180" s="427">
        <v>9031.2800000000007</v>
      </c>
    </row>
    <row r="181" spans="1:11" ht="14.4" customHeight="1" x14ac:dyDescent="0.3">
      <c r="A181" s="422" t="s">
        <v>413</v>
      </c>
      <c r="B181" s="423" t="s">
        <v>414</v>
      </c>
      <c r="C181" s="424" t="s">
        <v>418</v>
      </c>
      <c r="D181" s="425" t="s">
        <v>695</v>
      </c>
      <c r="E181" s="424" t="s">
        <v>2018</v>
      </c>
      <c r="F181" s="425" t="s">
        <v>2019</v>
      </c>
      <c r="G181" s="424" t="s">
        <v>1061</v>
      </c>
      <c r="H181" s="424" t="s">
        <v>1062</v>
      </c>
      <c r="I181" s="426">
        <v>3974.8499999999995</v>
      </c>
      <c r="J181" s="426">
        <v>11</v>
      </c>
      <c r="K181" s="427">
        <v>43723.35</v>
      </c>
    </row>
    <row r="182" spans="1:11" ht="14.4" customHeight="1" x14ac:dyDescent="0.3">
      <c r="A182" s="422" t="s">
        <v>413</v>
      </c>
      <c r="B182" s="423" t="s">
        <v>414</v>
      </c>
      <c r="C182" s="424" t="s">
        <v>418</v>
      </c>
      <c r="D182" s="425" t="s">
        <v>695</v>
      </c>
      <c r="E182" s="424" t="s">
        <v>2018</v>
      </c>
      <c r="F182" s="425" t="s">
        <v>2019</v>
      </c>
      <c r="G182" s="424" t="s">
        <v>1063</v>
      </c>
      <c r="H182" s="424" t="s">
        <v>1064</v>
      </c>
      <c r="I182" s="426">
        <v>563.26</v>
      </c>
      <c r="J182" s="426">
        <v>1</v>
      </c>
      <c r="K182" s="427">
        <v>563.26</v>
      </c>
    </row>
    <row r="183" spans="1:11" ht="14.4" customHeight="1" x14ac:dyDescent="0.3">
      <c r="A183" s="422" t="s">
        <v>413</v>
      </c>
      <c r="B183" s="423" t="s">
        <v>414</v>
      </c>
      <c r="C183" s="424" t="s">
        <v>418</v>
      </c>
      <c r="D183" s="425" t="s">
        <v>695</v>
      </c>
      <c r="E183" s="424" t="s">
        <v>2018</v>
      </c>
      <c r="F183" s="425" t="s">
        <v>2019</v>
      </c>
      <c r="G183" s="424" t="s">
        <v>1065</v>
      </c>
      <c r="H183" s="424" t="s">
        <v>1066</v>
      </c>
      <c r="I183" s="426">
        <v>1012</v>
      </c>
      <c r="J183" s="426">
        <v>13</v>
      </c>
      <c r="K183" s="427">
        <v>13156</v>
      </c>
    </row>
    <row r="184" spans="1:11" ht="14.4" customHeight="1" x14ac:dyDescent="0.3">
      <c r="A184" s="422" t="s">
        <v>413</v>
      </c>
      <c r="B184" s="423" t="s">
        <v>414</v>
      </c>
      <c r="C184" s="424" t="s">
        <v>418</v>
      </c>
      <c r="D184" s="425" t="s">
        <v>695</v>
      </c>
      <c r="E184" s="424" t="s">
        <v>2018</v>
      </c>
      <c r="F184" s="425" t="s">
        <v>2019</v>
      </c>
      <c r="G184" s="424" t="s">
        <v>1067</v>
      </c>
      <c r="H184" s="424" t="s">
        <v>1068</v>
      </c>
      <c r="I184" s="426">
        <v>568.81333333333339</v>
      </c>
      <c r="J184" s="426">
        <v>13</v>
      </c>
      <c r="K184" s="427">
        <v>7374.1900000000005</v>
      </c>
    </row>
    <row r="185" spans="1:11" ht="14.4" customHeight="1" x14ac:dyDescent="0.3">
      <c r="A185" s="422" t="s">
        <v>413</v>
      </c>
      <c r="B185" s="423" t="s">
        <v>414</v>
      </c>
      <c r="C185" s="424" t="s">
        <v>418</v>
      </c>
      <c r="D185" s="425" t="s">
        <v>695</v>
      </c>
      <c r="E185" s="424" t="s">
        <v>2018</v>
      </c>
      <c r="F185" s="425" t="s">
        <v>2019</v>
      </c>
      <c r="G185" s="424" t="s">
        <v>1069</v>
      </c>
      <c r="H185" s="424" t="s">
        <v>1070</v>
      </c>
      <c r="I185" s="426">
        <v>617.1</v>
      </c>
      <c r="J185" s="426">
        <v>10</v>
      </c>
      <c r="K185" s="427">
        <v>6171</v>
      </c>
    </row>
    <row r="186" spans="1:11" ht="14.4" customHeight="1" x14ac:dyDescent="0.3">
      <c r="A186" s="422" t="s">
        <v>413</v>
      </c>
      <c r="B186" s="423" t="s">
        <v>414</v>
      </c>
      <c r="C186" s="424" t="s">
        <v>418</v>
      </c>
      <c r="D186" s="425" t="s">
        <v>695</v>
      </c>
      <c r="E186" s="424" t="s">
        <v>2018</v>
      </c>
      <c r="F186" s="425" t="s">
        <v>2019</v>
      </c>
      <c r="G186" s="424" t="s">
        <v>1071</v>
      </c>
      <c r="H186" s="424" t="s">
        <v>1072</v>
      </c>
      <c r="I186" s="426">
        <v>3956.7</v>
      </c>
      <c r="J186" s="426">
        <v>1</v>
      </c>
      <c r="K186" s="427">
        <v>3956.7</v>
      </c>
    </row>
    <row r="187" spans="1:11" ht="14.4" customHeight="1" x14ac:dyDescent="0.3">
      <c r="A187" s="422" t="s">
        <v>413</v>
      </c>
      <c r="B187" s="423" t="s">
        <v>414</v>
      </c>
      <c r="C187" s="424" t="s">
        <v>418</v>
      </c>
      <c r="D187" s="425" t="s">
        <v>695</v>
      </c>
      <c r="E187" s="424" t="s">
        <v>2018</v>
      </c>
      <c r="F187" s="425" t="s">
        <v>2019</v>
      </c>
      <c r="G187" s="424" t="s">
        <v>1073</v>
      </c>
      <c r="H187" s="424" t="s">
        <v>1074</v>
      </c>
      <c r="I187" s="426">
        <v>3156.75</v>
      </c>
      <c r="J187" s="426">
        <v>4</v>
      </c>
      <c r="K187" s="427">
        <v>12627</v>
      </c>
    </row>
    <row r="188" spans="1:11" ht="14.4" customHeight="1" x14ac:dyDescent="0.3">
      <c r="A188" s="422" t="s">
        <v>413</v>
      </c>
      <c r="B188" s="423" t="s">
        <v>414</v>
      </c>
      <c r="C188" s="424" t="s">
        <v>418</v>
      </c>
      <c r="D188" s="425" t="s">
        <v>695</v>
      </c>
      <c r="E188" s="424" t="s">
        <v>2018</v>
      </c>
      <c r="F188" s="425" t="s">
        <v>2019</v>
      </c>
      <c r="G188" s="424" t="s">
        <v>1075</v>
      </c>
      <c r="H188" s="424" t="s">
        <v>1076</v>
      </c>
      <c r="I188" s="426">
        <v>955.9</v>
      </c>
      <c r="J188" s="426">
        <v>6</v>
      </c>
      <c r="K188" s="427">
        <v>5735.4</v>
      </c>
    </row>
    <row r="189" spans="1:11" ht="14.4" customHeight="1" x14ac:dyDescent="0.3">
      <c r="A189" s="422" t="s">
        <v>413</v>
      </c>
      <c r="B189" s="423" t="s">
        <v>414</v>
      </c>
      <c r="C189" s="424" t="s">
        <v>418</v>
      </c>
      <c r="D189" s="425" t="s">
        <v>695</v>
      </c>
      <c r="E189" s="424" t="s">
        <v>2018</v>
      </c>
      <c r="F189" s="425" t="s">
        <v>2019</v>
      </c>
      <c r="G189" s="424" t="s">
        <v>1077</v>
      </c>
      <c r="H189" s="424" t="s">
        <v>1078</v>
      </c>
      <c r="I189" s="426">
        <v>167.53749999999999</v>
      </c>
      <c r="J189" s="426">
        <v>25</v>
      </c>
      <c r="K189" s="427">
        <v>4166.9299999999994</v>
      </c>
    </row>
    <row r="190" spans="1:11" ht="14.4" customHeight="1" x14ac:dyDescent="0.3">
      <c r="A190" s="422" t="s">
        <v>413</v>
      </c>
      <c r="B190" s="423" t="s">
        <v>414</v>
      </c>
      <c r="C190" s="424" t="s">
        <v>418</v>
      </c>
      <c r="D190" s="425" t="s">
        <v>695</v>
      </c>
      <c r="E190" s="424" t="s">
        <v>2018</v>
      </c>
      <c r="F190" s="425" t="s">
        <v>2019</v>
      </c>
      <c r="G190" s="424" t="s">
        <v>1079</v>
      </c>
      <c r="H190" s="424" t="s">
        <v>1080</v>
      </c>
      <c r="I190" s="426">
        <v>172.86666666666665</v>
      </c>
      <c r="J190" s="426">
        <v>19</v>
      </c>
      <c r="K190" s="427">
        <v>3286.42</v>
      </c>
    </row>
    <row r="191" spans="1:11" ht="14.4" customHeight="1" x14ac:dyDescent="0.3">
      <c r="A191" s="422" t="s">
        <v>413</v>
      </c>
      <c r="B191" s="423" t="s">
        <v>414</v>
      </c>
      <c r="C191" s="424" t="s">
        <v>418</v>
      </c>
      <c r="D191" s="425" t="s">
        <v>695</v>
      </c>
      <c r="E191" s="424" t="s">
        <v>2018</v>
      </c>
      <c r="F191" s="425" t="s">
        <v>2019</v>
      </c>
      <c r="G191" s="424" t="s">
        <v>1081</v>
      </c>
      <c r="H191" s="424" t="s">
        <v>1082</v>
      </c>
      <c r="I191" s="426">
        <v>676</v>
      </c>
      <c r="J191" s="426">
        <v>2</v>
      </c>
      <c r="K191" s="427">
        <v>1352.01</v>
      </c>
    </row>
    <row r="192" spans="1:11" ht="14.4" customHeight="1" x14ac:dyDescent="0.3">
      <c r="A192" s="422" t="s">
        <v>413</v>
      </c>
      <c r="B192" s="423" t="s">
        <v>414</v>
      </c>
      <c r="C192" s="424" t="s">
        <v>418</v>
      </c>
      <c r="D192" s="425" t="s">
        <v>695</v>
      </c>
      <c r="E192" s="424" t="s">
        <v>2018</v>
      </c>
      <c r="F192" s="425" t="s">
        <v>2019</v>
      </c>
      <c r="G192" s="424" t="s">
        <v>1083</v>
      </c>
      <c r="H192" s="424" t="s">
        <v>1084</v>
      </c>
      <c r="I192" s="426">
        <v>71.39</v>
      </c>
      <c r="J192" s="426">
        <v>30</v>
      </c>
      <c r="K192" s="427">
        <v>2141.6999999999998</v>
      </c>
    </row>
    <row r="193" spans="1:11" ht="14.4" customHeight="1" x14ac:dyDescent="0.3">
      <c r="A193" s="422" t="s">
        <v>413</v>
      </c>
      <c r="B193" s="423" t="s">
        <v>414</v>
      </c>
      <c r="C193" s="424" t="s">
        <v>418</v>
      </c>
      <c r="D193" s="425" t="s">
        <v>695</v>
      </c>
      <c r="E193" s="424" t="s">
        <v>2018</v>
      </c>
      <c r="F193" s="425" t="s">
        <v>2019</v>
      </c>
      <c r="G193" s="424" t="s">
        <v>1085</v>
      </c>
      <c r="H193" s="424" t="s">
        <v>1086</v>
      </c>
      <c r="I193" s="426">
        <v>3943.3480000000004</v>
      </c>
      <c r="J193" s="426">
        <v>20</v>
      </c>
      <c r="K193" s="427">
        <v>78866.98</v>
      </c>
    </row>
    <row r="194" spans="1:11" ht="14.4" customHeight="1" x14ac:dyDescent="0.3">
      <c r="A194" s="422" t="s">
        <v>413</v>
      </c>
      <c r="B194" s="423" t="s">
        <v>414</v>
      </c>
      <c r="C194" s="424" t="s">
        <v>418</v>
      </c>
      <c r="D194" s="425" t="s">
        <v>695</v>
      </c>
      <c r="E194" s="424" t="s">
        <v>2018</v>
      </c>
      <c r="F194" s="425" t="s">
        <v>2019</v>
      </c>
      <c r="G194" s="424" t="s">
        <v>1087</v>
      </c>
      <c r="H194" s="424" t="s">
        <v>1088</v>
      </c>
      <c r="I194" s="426">
        <v>53.774285714285718</v>
      </c>
      <c r="J194" s="426">
        <v>90</v>
      </c>
      <c r="K194" s="427">
        <v>4796.6000000000004</v>
      </c>
    </row>
    <row r="195" spans="1:11" ht="14.4" customHeight="1" x14ac:dyDescent="0.3">
      <c r="A195" s="422" t="s">
        <v>413</v>
      </c>
      <c r="B195" s="423" t="s">
        <v>414</v>
      </c>
      <c r="C195" s="424" t="s">
        <v>418</v>
      </c>
      <c r="D195" s="425" t="s">
        <v>695</v>
      </c>
      <c r="E195" s="424" t="s">
        <v>2018</v>
      </c>
      <c r="F195" s="425" t="s">
        <v>2019</v>
      </c>
      <c r="G195" s="424" t="s">
        <v>1089</v>
      </c>
      <c r="H195" s="424" t="s">
        <v>1090</v>
      </c>
      <c r="I195" s="426">
        <v>292.82</v>
      </c>
      <c r="J195" s="426">
        <v>15</v>
      </c>
      <c r="K195" s="427">
        <v>4392.2999999999993</v>
      </c>
    </row>
    <row r="196" spans="1:11" ht="14.4" customHeight="1" x14ac:dyDescent="0.3">
      <c r="A196" s="422" t="s">
        <v>413</v>
      </c>
      <c r="B196" s="423" t="s">
        <v>414</v>
      </c>
      <c r="C196" s="424" t="s">
        <v>418</v>
      </c>
      <c r="D196" s="425" t="s">
        <v>695</v>
      </c>
      <c r="E196" s="424" t="s">
        <v>2018</v>
      </c>
      <c r="F196" s="425" t="s">
        <v>2019</v>
      </c>
      <c r="G196" s="424" t="s">
        <v>1091</v>
      </c>
      <c r="H196" s="424" t="s">
        <v>1092</v>
      </c>
      <c r="I196" s="426">
        <v>3943.3366666666666</v>
      </c>
      <c r="J196" s="426">
        <v>9</v>
      </c>
      <c r="K196" s="427">
        <v>35490.080000000002</v>
      </c>
    </row>
    <row r="197" spans="1:11" ht="14.4" customHeight="1" x14ac:dyDescent="0.3">
      <c r="A197" s="422" t="s">
        <v>413</v>
      </c>
      <c r="B197" s="423" t="s">
        <v>414</v>
      </c>
      <c r="C197" s="424" t="s">
        <v>418</v>
      </c>
      <c r="D197" s="425" t="s">
        <v>695</v>
      </c>
      <c r="E197" s="424" t="s">
        <v>2018</v>
      </c>
      <c r="F197" s="425" t="s">
        <v>2019</v>
      </c>
      <c r="G197" s="424" t="s">
        <v>1093</v>
      </c>
      <c r="H197" s="424" t="s">
        <v>1094</v>
      </c>
      <c r="I197" s="426">
        <v>262.625</v>
      </c>
      <c r="J197" s="426">
        <v>5</v>
      </c>
      <c r="K197" s="427">
        <v>1307.76</v>
      </c>
    </row>
    <row r="198" spans="1:11" ht="14.4" customHeight="1" x14ac:dyDescent="0.3">
      <c r="A198" s="422" t="s">
        <v>413</v>
      </c>
      <c r="B198" s="423" t="s">
        <v>414</v>
      </c>
      <c r="C198" s="424" t="s">
        <v>418</v>
      </c>
      <c r="D198" s="425" t="s">
        <v>695</v>
      </c>
      <c r="E198" s="424" t="s">
        <v>2018</v>
      </c>
      <c r="F198" s="425" t="s">
        <v>2019</v>
      </c>
      <c r="G198" s="424" t="s">
        <v>1095</v>
      </c>
      <c r="H198" s="424" t="s">
        <v>1096</v>
      </c>
      <c r="I198" s="426">
        <v>52.78</v>
      </c>
      <c r="J198" s="426">
        <v>110</v>
      </c>
      <c r="K198" s="427">
        <v>5869.6</v>
      </c>
    </row>
    <row r="199" spans="1:11" ht="14.4" customHeight="1" x14ac:dyDescent="0.3">
      <c r="A199" s="422" t="s">
        <v>413</v>
      </c>
      <c r="B199" s="423" t="s">
        <v>414</v>
      </c>
      <c r="C199" s="424" t="s">
        <v>418</v>
      </c>
      <c r="D199" s="425" t="s">
        <v>695</v>
      </c>
      <c r="E199" s="424" t="s">
        <v>2018</v>
      </c>
      <c r="F199" s="425" t="s">
        <v>2019</v>
      </c>
      <c r="G199" s="424" t="s">
        <v>1097</v>
      </c>
      <c r="H199" s="424" t="s">
        <v>1098</v>
      </c>
      <c r="I199" s="426">
        <v>524.34</v>
      </c>
      <c r="J199" s="426">
        <v>4</v>
      </c>
      <c r="K199" s="427">
        <v>2084.52</v>
      </c>
    </row>
    <row r="200" spans="1:11" ht="14.4" customHeight="1" x14ac:dyDescent="0.3">
      <c r="A200" s="422" t="s">
        <v>413</v>
      </c>
      <c r="B200" s="423" t="s">
        <v>414</v>
      </c>
      <c r="C200" s="424" t="s">
        <v>418</v>
      </c>
      <c r="D200" s="425" t="s">
        <v>695</v>
      </c>
      <c r="E200" s="424" t="s">
        <v>2018</v>
      </c>
      <c r="F200" s="425" t="s">
        <v>2019</v>
      </c>
      <c r="G200" s="424" t="s">
        <v>1099</v>
      </c>
      <c r="H200" s="424" t="s">
        <v>1100</v>
      </c>
      <c r="I200" s="426">
        <v>3961.5039999999999</v>
      </c>
      <c r="J200" s="426">
        <v>5</v>
      </c>
      <c r="K200" s="427">
        <v>19807.52</v>
      </c>
    </row>
    <row r="201" spans="1:11" ht="14.4" customHeight="1" x14ac:dyDescent="0.3">
      <c r="A201" s="422" t="s">
        <v>413</v>
      </c>
      <c r="B201" s="423" t="s">
        <v>414</v>
      </c>
      <c r="C201" s="424" t="s">
        <v>418</v>
      </c>
      <c r="D201" s="425" t="s">
        <v>695</v>
      </c>
      <c r="E201" s="424" t="s">
        <v>2018</v>
      </c>
      <c r="F201" s="425" t="s">
        <v>2019</v>
      </c>
      <c r="G201" s="424" t="s">
        <v>1101</v>
      </c>
      <c r="H201" s="424" t="s">
        <v>1102</v>
      </c>
      <c r="I201" s="426">
        <v>1385.45</v>
      </c>
      <c r="J201" s="426">
        <v>1</v>
      </c>
      <c r="K201" s="427">
        <v>1385.45</v>
      </c>
    </row>
    <row r="202" spans="1:11" ht="14.4" customHeight="1" x14ac:dyDescent="0.3">
      <c r="A202" s="422" t="s">
        <v>413</v>
      </c>
      <c r="B202" s="423" t="s">
        <v>414</v>
      </c>
      <c r="C202" s="424" t="s">
        <v>418</v>
      </c>
      <c r="D202" s="425" t="s">
        <v>695</v>
      </c>
      <c r="E202" s="424" t="s">
        <v>2018</v>
      </c>
      <c r="F202" s="425" t="s">
        <v>2019</v>
      </c>
      <c r="G202" s="424" t="s">
        <v>1103</v>
      </c>
      <c r="H202" s="424" t="s">
        <v>1104</v>
      </c>
      <c r="I202" s="426">
        <v>2003.5</v>
      </c>
      <c r="J202" s="426">
        <v>3</v>
      </c>
      <c r="K202" s="427">
        <v>6010.5</v>
      </c>
    </row>
    <row r="203" spans="1:11" ht="14.4" customHeight="1" x14ac:dyDescent="0.3">
      <c r="A203" s="422" t="s">
        <v>413</v>
      </c>
      <c r="B203" s="423" t="s">
        <v>414</v>
      </c>
      <c r="C203" s="424" t="s">
        <v>418</v>
      </c>
      <c r="D203" s="425" t="s">
        <v>695</v>
      </c>
      <c r="E203" s="424" t="s">
        <v>2018</v>
      </c>
      <c r="F203" s="425" t="s">
        <v>2019</v>
      </c>
      <c r="G203" s="424" t="s">
        <v>1105</v>
      </c>
      <c r="H203" s="424" t="s">
        <v>1106</v>
      </c>
      <c r="I203" s="426">
        <v>922.02</v>
      </c>
      <c r="J203" s="426">
        <v>3</v>
      </c>
      <c r="K203" s="427">
        <v>2766.06</v>
      </c>
    </row>
    <row r="204" spans="1:11" ht="14.4" customHeight="1" x14ac:dyDescent="0.3">
      <c r="A204" s="422" t="s">
        <v>413</v>
      </c>
      <c r="B204" s="423" t="s">
        <v>414</v>
      </c>
      <c r="C204" s="424" t="s">
        <v>418</v>
      </c>
      <c r="D204" s="425" t="s">
        <v>695</v>
      </c>
      <c r="E204" s="424" t="s">
        <v>2018</v>
      </c>
      <c r="F204" s="425" t="s">
        <v>2019</v>
      </c>
      <c r="G204" s="424" t="s">
        <v>1107</v>
      </c>
      <c r="H204" s="424" t="s">
        <v>1108</v>
      </c>
      <c r="I204" s="426">
        <v>4295.5</v>
      </c>
      <c r="J204" s="426">
        <v>4</v>
      </c>
      <c r="K204" s="427">
        <v>17182</v>
      </c>
    </row>
    <row r="205" spans="1:11" ht="14.4" customHeight="1" x14ac:dyDescent="0.3">
      <c r="A205" s="422" t="s">
        <v>413</v>
      </c>
      <c r="B205" s="423" t="s">
        <v>414</v>
      </c>
      <c r="C205" s="424" t="s">
        <v>418</v>
      </c>
      <c r="D205" s="425" t="s">
        <v>695</v>
      </c>
      <c r="E205" s="424" t="s">
        <v>2018</v>
      </c>
      <c r="F205" s="425" t="s">
        <v>2019</v>
      </c>
      <c r="G205" s="424" t="s">
        <v>1109</v>
      </c>
      <c r="H205" s="424" t="s">
        <v>1110</v>
      </c>
      <c r="I205" s="426">
        <v>53.24</v>
      </c>
      <c r="J205" s="426">
        <v>10</v>
      </c>
      <c r="K205" s="427">
        <v>532.39</v>
      </c>
    </row>
    <row r="206" spans="1:11" ht="14.4" customHeight="1" x14ac:dyDescent="0.3">
      <c r="A206" s="422" t="s">
        <v>413</v>
      </c>
      <c r="B206" s="423" t="s">
        <v>414</v>
      </c>
      <c r="C206" s="424" t="s">
        <v>418</v>
      </c>
      <c r="D206" s="425" t="s">
        <v>695</v>
      </c>
      <c r="E206" s="424" t="s">
        <v>2018</v>
      </c>
      <c r="F206" s="425" t="s">
        <v>2019</v>
      </c>
      <c r="G206" s="424" t="s">
        <v>1111</v>
      </c>
      <c r="H206" s="424" t="s">
        <v>1112</v>
      </c>
      <c r="I206" s="426">
        <v>937.32999999999993</v>
      </c>
      <c r="J206" s="426">
        <v>4</v>
      </c>
      <c r="K206" s="427">
        <v>3712.1800000000003</v>
      </c>
    </row>
    <row r="207" spans="1:11" ht="14.4" customHeight="1" x14ac:dyDescent="0.3">
      <c r="A207" s="422" t="s">
        <v>413</v>
      </c>
      <c r="B207" s="423" t="s">
        <v>414</v>
      </c>
      <c r="C207" s="424" t="s">
        <v>418</v>
      </c>
      <c r="D207" s="425" t="s">
        <v>695</v>
      </c>
      <c r="E207" s="424" t="s">
        <v>2018</v>
      </c>
      <c r="F207" s="425" t="s">
        <v>2019</v>
      </c>
      <c r="G207" s="424" t="s">
        <v>1113</v>
      </c>
      <c r="H207" s="424" t="s">
        <v>1114</v>
      </c>
      <c r="I207" s="426">
        <v>350.9</v>
      </c>
      <c r="J207" s="426">
        <v>4</v>
      </c>
      <c r="K207" s="427">
        <v>1403.6</v>
      </c>
    </row>
    <row r="208" spans="1:11" ht="14.4" customHeight="1" x14ac:dyDescent="0.3">
      <c r="A208" s="422" t="s">
        <v>413</v>
      </c>
      <c r="B208" s="423" t="s">
        <v>414</v>
      </c>
      <c r="C208" s="424" t="s">
        <v>418</v>
      </c>
      <c r="D208" s="425" t="s">
        <v>695</v>
      </c>
      <c r="E208" s="424" t="s">
        <v>2018</v>
      </c>
      <c r="F208" s="425" t="s">
        <v>2019</v>
      </c>
      <c r="G208" s="424" t="s">
        <v>1115</v>
      </c>
      <c r="H208" s="424" t="s">
        <v>1116</v>
      </c>
      <c r="I208" s="426">
        <v>1715</v>
      </c>
      <c r="J208" s="426">
        <v>1</v>
      </c>
      <c r="K208" s="427">
        <v>1715</v>
      </c>
    </row>
    <row r="209" spans="1:11" ht="14.4" customHeight="1" x14ac:dyDescent="0.3">
      <c r="A209" s="422" t="s">
        <v>413</v>
      </c>
      <c r="B209" s="423" t="s">
        <v>414</v>
      </c>
      <c r="C209" s="424" t="s">
        <v>418</v>
      </c>
      <c r="D209" s="425" t="s">
        <v>695</v>
      </c>
      <c r="E209" s="424" t="s">
        <v>2018</v>
      </c>
      <c r="F209" s="425" t="s">
        <v>2019</v>
      </c>
      <c r="G209" s="424" t="s">
        <v>1117</v>
      </c>
      <c r="H209" s="424" t="s">
        <v>1118</v>
      </c>
      <c r="I209" s="426">
        <v>824.55</v>
      </c>
      <c r="J209" s="426">
        <v>4</v>
      </c>
      <c r="K209" s="427">
        <v>3298.2</v>
      </c>
    </row>
    <row r="210" spans="1:11" ht="14.4" customHeight="1" x14ac:dyDescent="0.3">
      <c r="A210" s="422" t="s">
        <v>413</v>
      </c>
      <c r="B210" s="423" t="s">
        <v>414</v>
      </c>
      <c r="C210" s="424" t="s">
        <v>418</v>
      </c>
      <c r="D210" s="425" t="s">
        <v>695</v>
      </c>
      <c r="E210" s="424" t="s">
        <v>2018</v>
      </c>
      <c r="F210" s="425" t="s">
        <v>2019</v>
      </c>
      <c r="G210" s="424" t="s">
        <v>1119</v>
      </c>
      <c r="H210" s="424" t="s">
        <v>1120</v>
      </c>
      <c r="I210" s="426">
        <v>3133.75</v>
      </c>
      <c r="J210" s="426">
        <v>4</v>
      </c>
      <c r="K210" s="427">
        <v>12535</v>
      </c>
    </row>
    <row r="211" spans="1:11" ht="14.4" customHeight="1" x14ac:dyDescent="0.3">
      <c r="A211" s="422" t="s">
        <v>413</v>
      </c>
      <c r="B211" s="423" t="s">
        <v>414</v>
      </c>
      <c r="C211" s="424" t="s">
        <v>418</v>
      </c>
      <c r="D211" s="425" t="s">
        <v>695</v>
      </c>
      <c r="E211" s="424" t="s">
        <v>2018</v>
      </c>
      <c r="F211" s="425" t="s">
        <v>2019</v>
      </c>
      <c r="G211" s="424" t="s">
        <v>1121</v>
      </c>
      <c r="H211" s="424" t="s">
        <v>1122</v>
      </c>
      <c r="I211" s="426">
        <v>795.41666666666663</v>
      </c>
      <c r="J211" s="426">
        <v>10</v>
      </c>
      <c r="K211" s="427">
        <v>7943</v>
      </c>
    </row>
    <row r="212" spans="1:11" ht="14.4" customHeight="1" x14ac:dyDescent="0.3">
      <c r="A212" s="422" t="s">
        <v>413</v>
      </c>
      <c r="B212" s="423" t="s">
        <v>414</v>
      </c>
      <c r="C212" s="424" t="s">
        <v>418</v>
      </c>
      <c r="D212" s="425" t="s">
        <v>695</v>
      </c>
      <c r="E212" s="424" t="s">
        <v>2018</v>
      </c>
      <c r="F212" s="425" t="s">
        <v>2019</v>
      </c>
      <c r="G212" s="424" t="s">
        <v>1123</v>
      </c>
      <c r="H212" s="424" t="s">
        <v>1124</v>
      </c>
      <c r="I212" s="426">
        <v>125</v>
      </c>
      <c r="J212" s="426">
        <v>40</v>
      </c>
      <c r="K212" s="427">
        <v>5000.01</v>
      </c>
    </row>
    <row r="213" spans="1:11" ht="14.4" customHeight="1" x14ac:dyDescent="0.3">
      <c r="A213" s="422" t="s">
        <v>413</v>
      </c>
      <c r="B213" s="423" t="s">
        <v>414</v>
      </c>
      <c r="C213" s="424" t="s">
        <v>418</v>
      </c>
      <c r="D213" s="425" t="s">
        <v>695</v>
      </c>
      <c r="E213" s="424" t="s">
        <v>2018</v>
      </c>
      <c r="F213" s="425" t="s">
        <v>2019</v>
      </c>
      <c r="G213" s="424" t="s">
        <v>1125</v>
      </c>
      <c r="H213" s="424" t="s">
        <v>1126</v>
      </c>
      <c r="I213" s="426">
        <v>54.45</v>
      </c>
      <c r="J213" s="426">
        <v>3</v>
      </c>
      <c r="K213" s="427">
        <v>163.35</v>
      </c>
    </row>
    <row r="214" spans="1:11" ht="14.4" customHeight="1" x14ac:dyDescent="0.3">
      <c r="A214" s="422" t="s">
        <v>413</v>
      </c>
      <c r="B214" s="423" t="s">
        <v>414</v>
      </c>
      <c r="C214" s="424" t="s">
        <v>418</v>
      </c>
      <c r="D214" s="425" t="s">
        <v>695</v>
      </c>
      <c r="E214" s="424" t="s">
        <v>2018</v>
      </c>
      <c r="F214" s="425" t="s">
        <v>2019</v>
      </c>
      <c r="G214" s="424" t="s">
        <v>1127</v>
      </c>
      <c r="H214" s="424" t="s">
        <v>1128</v>
      </c>
      <c r="I214" s="426">
        <v>1858</v>
      </c>
      <c r="J214" s="426">
        <v>1</v>
      </c>
      <c r="K214" s="427">
        <v>1858</v>
      </c>
    </row>
    <row r="215" spans="1:11" ht="14.4" customHeight="1" x14ac:dyDescent="0.3">
      <c r="A215" s="422" t="s">
        <v>413</v>
      </c>
      <c r="B215" s="423" t="s">
        <v>414</v>
      </c>
      <c r="C215" s="424" t="s">
        <v>418</v>
      </c>
      <c r="D215" s="425" t="s">
        <v>695</v>
      </c>
      <c r="E215" s="424" t="s">
        <v>2018</v>
      </c>
      <c r="F215" s="425" t="s">
        <v>2019</v>
      </c>
      <c r="G215" s="424" t="s">
        <v>1129</v>
      </c>
      <c r="H215" s="424" t="s">
        <v>1130</v>
      </c>
      <c r="I215" s="426">
        <v>1058</v>
      </c>
      <c r="J215" s="426">
        <v>1</v>
      </c>
      <c r="K215" s="427">
        <v>1058</v>
      </c>
    </row>
    <row r="216" spans="1:11" ht="14.4" customHeight="1" x14ac:dyDescent="0.3">
      <c r="A216" s="422" t="s">
        <v>413</v>
      </c>
      <c r="B216" s="423" t="s">
        <v>414</v>
      </c>
      <c r="C216" s="424" t="s">
        <v>418</v>
      </c>
      <c r="D216" s="425" t="s">
        <v>695</v>
      </c>
      <c r="E216" s="424" t="s">
        <v>2018</v>
      </c>
      <c r="F216" s="425" t="s">
        <v>2019</v>
      </c>
      <c r="G216" s="424" t="s">
        <v>1131</v>
      </c>
      <c r="H216" s="424" t="s">
        <v>1132</v>
      </c>
      <c r="I216" s="426">
        <v>515.46</v>
      </c>
      <c r="J216" s="426">
        <v>2</v>
      </c>
      <c r="K216" s="427">
        <v>1030.92</v>
      </c>
    </row>
    <row r="217" spans="1:11" ht="14.4" customHeight="1" x14ac:dyDescent="0.3">
      <c r="A217" s="422" t="s">
        <v>413</v>
      </c>
      <c r="B217" s="423" t="s">
        <v>414</v>
      </c>
      <c r="C217" s="424" t="s">
        <v>418</v>
      </c>
      <c r="D217" s="425" t="s">
        <v>695</v>
      </c>
      <c r="E217" s="424" t="s">
        <v>2018</v>
      </c>
      <c r="F217" s="425" t="s">
        <v>2019</v>
      </c>
      <c r="G217" s="424" t="s">
        <v>1133</v>
      </c>
      <c r="H217" s="424" t="s">
        <v>1134</v>
      </c>
      <c r="I217" s="426">
        <v>13918.63</v>
      </c>
      <c r="J217" s="426">
        <v>3</v>
      </c>
      <c r="K217" s="427">
        <v>41755.89</v>
      </c>
    </row>
    <row r="218" spans="1:11" ht="14.4" customHeight="1" x14ac:dyDescent="0.3">
      <c r="A218" s="422" t="s">
        <v>413</v>
      </c>
      <c r="B218" s="423" t="s">
        <v>414</v>
      </c>
      <c r="C218" s="424" t="s">
        <v>418</v>
      </c>
      <c r="D218" s="425" t="s">
        <v>695</v>
      </c>
      <c r="E218" s="424" t="s">
        <v>2018</v>
      </c>
      <c r="F218" s="425" t="s">
        <v>2019</v>
      </c>
      <c r="G218" s="424" t="s">
        <v>1135</v>
      </c>
      <c r="H218" s="424" t="s">
        <v>1136</v>
      </c>
      <c r="I218" s="426">
        <v>5.29</v>
      </c>
      <c r="J218" s="426">
        <v>240</v>
      </c>
      <c r="K218" s="427">
        <v>1269.2</v>
      </c>
    </row>
    <row r="219" spans="1:11" ht="14.4" customHeight="1" x14ac:dyDescent="0.3">
      <c r="A219" s="422" t="s">
        <v>413</v>
      </c>
      <c r="B219" s="423" t="s">
        <v>414</v>
      </c>
      <c r="C219" s="424" t="s">
        <v>418</v>
      </c>
      <c r="D219" s="425" t="s">
        <v>695</v>
      </c>
      <c r="E219" s="424" t="s">
        <v>2018</v>
      </c>
      <c r="F219" s="425" t="s">
        <v>2019</v>
      </c>
      <c r="G219" s="424" t="s">
        <v>1137</v>
      </c>
      <c r="H219" s="424" t="s">
        <v>1138</v>
      </c>
      <c r="I219" s="426">
        <v>4035.3333333333335</v>
      </c>
      <c r="J219" s="426">
        <v>3</v>
      </c>
      <c r="K219" s="427">
        <v>12106</v>
      </c>
    </row>
    <row r="220" spans="1:11" ht="14.4" customHeight="1" x14ac:dyDescent="0.3">
      <c r="A220" s="422" t="s">
        <v>413</v>
      </c>
      <c r="B220" s="423" t="s">
        <v>414</v>
      </c>
      <c r="C220" s="424" t="s">
        <v>418</v>
      </c>
      <c r="D220" s="425" t="s">
        <v>695</v>
      </c>
      <c r="E220" s="424" t="s">
        <v>2018</v>
      </c>
      <c r="F220" s="425" t="s">
        <v>2019</v>
      </c>
      <c r="G220" s="424" t="s">
        <v>1139</v>
      </c>
      <c r="H220" s="424" t="s">
        <v>1140</v>
      </c>
      <c r="I220" s="426">
        <v>53.774285714285718</v>
      </c>
      <c r="J220" s="426">
        <v>140</v>
      </c>
      <c r="K220" s="427">
        <v>7395.03</v>
      </c>
    </row>
    <row r="221" spans="1:11" ht="14.4" customHeight="1" x14ac:dyDescent="0.3">
      <c r="A221" s="422" t="s">
        <v>413</v>
      </c>
      <c r="B221" s="423" t="s">
        <v>414</v>
      </c>
      <c r="C221" s="424" t="s">
        <v>418</v>
      </c>
      <c r="D221" s="425" t="s">
        <v>695</v>
      </c>
      <c r="E221" s="424" t="s">
        <v>2018</v>
      </c>
      <c r="F221" s="425" t="s">
        <v>2019</v>
      </c>
      <c r="G221" s="424" t="s">
        <v>1141</v>
      </c>
      <c r="H221" s="424" t="s">
        <v>1142</v>
      </c>
      <c r="I221" s="426">
        <v>18.600000000000001</v>
      </c>
      <c r="J221" s="426">
        <v>90</v>
      </c>
      <c r="K221" s="427">
        <v>1674</v>
      </c>
    </row>
    <row r="222" spans="1:11" ht="14.4" customHeight="1" x14ac:dyDescent="0.3">
      <c r="A222" s="422" t="s">
        <v>413</v>
      </c>
      <c r="B222" s="423" t="s">
        <v>414</v>
      </c>
      <c r="C222" s="424" t="s">
        <v>418</v>
      </c>
      <c r="D222" s="425" t="s">
        <v>695</v>
      </c>
      <c r="E222" s="424" t="s">
        <v>2018</v>
      </c>
      <c r="F222" s="425" t="s">
        <v>2019</v>
      </c>
      <c r="G222" s="424" t="s">
        <v>1143</v>
      </c>
      <c r="H222" s="424" t="s">
        <v>1144</v>
      </c>
      <c r="I222" s="426">
        <v>52.432000000000002</v>
      </c>
      <c r="J222" s="426">
        <v>160</v>
      </c>
      <c r="K222" s="427">
        <v>8340.4</v>
      </c>
    </row>
    <row r="223" spans="1:11" ht="14.4" customHeight="1" x14ac:dyDescent="0.3">
      <c r="A223" s="422" t="s">
        <v>413</v>
      </c>
      <c r="B223" s="423" t="s">
        <v>414</v>
      </c>
      <c r="C223" s="424" t="s">
        <v>418</v>
      </c>
      <c r="D223" s="425" t="s">
        <v>695</v>
      </c>
      <c r="E223" s="424" t="s">
        <v>2018</v>
      </c>
      <c r="F223" s="425" t="s">
        <v>2019</v>
      </c>
      <c r="G223" s="424" t="s">
        <v>1145</v>
      </c>
      <c r="H223" s="424" t="s">
        <v>1146</v>
      </c>
      <c r="I223" s="426">
        <v>18.600000000000001</v>
      </c>
      <c r="J223" s="426">
        <v>70</v>
      </c>
      <c r="K223" s="427">
        <v>1301.99</v>
      </c>
    </row>
    <row r="224" spans="1:11" ht="14.4" customHeight="1" x14ac:dyDescent="0.3">
      <c r="A224" s="422" t="s">
        <v>413</v>
      </c>
      <c r="B224" s="423" t="s">
        <v>414</v>
      </c>
      <c r="C224" s="424" t="s">
        <v>418</v>
      </c>
      <c r="D224" s="425" t="s">
        <v>695</v>
      </c>
      <c r="E224" s="424" t="s">
        <v>2018</v>
      </c>
      <c r="F224" s="425" t="s">
        <v>2019</v>
      </c>
      <c r="G224" s="424" t="s">
        <v>1147</v>
      </c>
      <c r="H224" s="424" t="s">
        <v>1148</v>
      </c>
      <c r="I224" s="426">
        <v>52.432000000000002</v>
      </c>
      <c r="J224" s="426">
        <v>130</v>
      </c>
      <c r="K224" s="427">
        <v>6635.2300000000005</v>
      </c>
    </row>
    <row r="225" spans="1:11" ht="14.4" customHeight="1" x14ac:dyDescent="0.3">
      <c r="A225" s="422" t="s">
        <v>413</v>
      </c>
      <c r="B225" s="423" t="s">
        <v>414</v>
      </c>
      <c r="C225" s="424" t="s">
        <v>418</v>
      </c>
      <c r="D225" s="425" t="s">
        <v>695</v>
      </c>
      <c r="E225" s="424" t="s">
        <v>2018</v>
      </c>
      <c r="F225" s="425" t="s">
        <v>2019</v>
      </c>
      <c r="G225" s="424" t="s">
        <v>1149</v>
      </c>
      <c r="H225" s="424" t="s">
        <v>1150</v>
      </c>
      <c r="I225" s="426">
        <v>874.83</v>
      </c>
      <c r="J225" s="426">
        <v>2</v>
      </c>
      <c r="K225" s="427">
        <v>1749.66</v>
      </c>
    </row>
    <row r="226" spans="1:11" ht="14.4" customHeight="1" x14ac:dyDescent="0.3">
      <c r="A226" s="422" t="s">
        <v>413</v>
      </c>
      <c r="B226" s="423" t="s">
        <v>414</v>
      </c>
      <c r="C226" s="424" t="s">
        <v>418</v>
      </c>
      <c r="D226" s="425" t="s">
        <v>695</v>
      </c>
      <c r="E226" s="424" t="s">
        <v>2018</v>
      </c>
      <c r="F226" s="425" t="s">
        <v>2019</v>
      </c>
      <c r="G226" s="424" t="s">
        <v>1151</v>
      </c>
      <c r="H226" s="424" t="s">
        <v>1152</v>
      </c>
      <c r="I226" s="426">
        <v>1990</v>
      </c>
      <c r="J226" s="426">
        <v>2</v>
      </c>
      <c r="K226" s="427">
        <v>3980</v>
      </c>
    </row>
    <row r="227" spans="1:11" ht="14.4" customHeight="1" x14ac:dyDescent="0.3">
      <c r="A227" s="422" t="s">
        <v>413</v>
      </c>
      <c r="B227" s="423" t="s">
        <v>414</v>
      </c>
      <c r="C227" s="424" t="s">
        <v>418</v>
      </c>
      <c r="D227" s="425" t="s">
        <v>695</v>
      </c>
      <c r="E227" s="424" t="s">
        <v>2018</v>
      </c>
      <c r="F227" s="425" t="s">
        <v>2019</v>
      </c>
      <c r="G227" s="424" t="s">
        <v>1153</v>
      </c>
      <c r="H227" s="424" t="s">
        <v>1154</v>
      </c>
      <c r="I227" s="426">
        <v>310.5</v>
      </c>
      <c r="J227" s="426">
        <v>10</v>
      </c>
      <c r="K227" s="427">
        <v>3105</v>
      </c>
    </row>
    <row r="228" spans="1:11" ht="14.4" customHeight="1" x14ac:dyDescent="0.3">
      <c r="A228" s="422" t="s">
        <v>413</v>
      </c>
      <c r="B228" s="423" t="s">
        <v>414</v>
      </c>
      <c r="C228" s="424" t="s">
        <v>418</v>
      </c>
      <c r="D228" s="425" t="s">
        <v>695</v>
      </c>
      <c r="E228" s="424" t="s">
        <v>2018</v>
      </c>
      <c r="F228" s="425" t="s">
        <v>2019</v>
      </c>
      <c r="G228" s="424" t="s">
        <v>1155</v>
      </c>
      <c r="H228" s="424" t="s">
        <v>1156</v>
      </c>
      <c r="I228" s="426">
        <v>1370</v>
      </c>
      <c r="J228" s="426">
        <v>2</v>
      </c>
      <c r="K228" s="427">
        <v>2740</v>
      </c>
    </row>
    <row r="229" spans="1:11" ht="14.4" customHeight="1" x14ac:dyDescent="0.3">
      <c r="A229" s="422" t="s">
        <v>413</v>
      </c>
      <c r="B229" s="423" t="s">
        <v>414</v>
      </c>
      <c r="C229" s="424" t="s">
        <v>418</v>
      </c>
      <c r="D229" s="425" t="s">
        <v>695</v>
      </c>
      <c r="E229" s="424" t="s">
        <v>2018</v>
      </c>
      <c r="F229" s="425" t="s">
        <v>2019</v>
      </c>
      <c r="G229" s="424" t="s">
        <v>1157</v>
      </c>
      <c r="H229" s="424" t="s">
        <v>1158</v>
      </c>
      <c r="I229" s="426">
        <v>1326.0549999999998</v>
      </c>
      <c r="J229" s="426">
        <v>2</v>
      </c>
      <c r="K229" s="427">
        <v>2652.1099999999997</v>
      </c>
    </row>
    <row r="230" spans="1:11" ht="14.4" customHeight="1" x14ac:dyDescent="0.3">
      <c r="A230" s="422" t="s">
        <v>413</v>
      </c>
      <c r="B230" s="423" t="s">
        <v>414</v>
      </c>
      <c r="C230" s="424" t="s">
        <v>418</v>
      </c>
      <c r="D230" s="425" t="s">
        <v>695</v>
      </c>
      <c r="E230" s="424" t="s">
        <v>2018</v>
      </c>
      <c r="F230" s="425" t="s">
        <v>2019</v>
      </c>
      <c r="G230" s="424" t="s">
        <v>1159</v>
      </c>
      <c r="H230" s="424" t="s">
        <v>1160</v>
      </c>
      <c r="I230" s="426">
        <v>2722.5</v>
      </c>
      <c r="J230" s="426">
        <v>1</v>
      </c>
      <c r="K230" s="427">
        <v>2722.5</v>
      </c>
    </row>
    <row r="231" spans="1:11" ht="14.4" customHeight="1" x14ac:dyDescent="0.3">
      <c r="A231" s="422" t="s">
        <v>413</v>
      </c>
      <c r="B231" s="423" t="s">
        <v>414</v>
      </c>
      <c r="C231" s="424" t="s">
        <v>418</v>
      </c>
      <c r="D231" s="425" t="s">
        <v>695</v>
      </c>
      <c r="E231" s="424" t="s">
        <v>2018</v>
      </c>
      <c r="F231" s="425" t="s">
        <v>2019</v>
      </c>
      <c r="G231" s="424" t="s">
        <v>1159</v>
      </c>
      <c r="H231" s="424" t="s">
        <v>1161</v>
      </c>
      <c r="I231" s="426">
        <v>2722.5</v>
      </c>
      <c r="J231" s="426">
        <v>1</v>
      </c>
      <c r="K231" s="427">
        <v>2722.5</v>
      </c>
    </row>
    <row r="232" spans="1:11" ht="14.4" customHeight="1" x14ac:dyDescent="0.3">
      <c r="A232" s="422" t="s">
        <v>413</v>
      </c>
      <c r="B232" s="423" t="s">
        <v>414</v>
      </c>
      <c r="C232" s="424" t="s">
        <v>418</v>
      </c>
      <c r="D232" s="425" t="s">
        <v>695</v>
      </c>
      <c r="E232" s="424" t="s">
        <v>2018</v>
      </c>
      <c r="F232" s="425" t="s">
        <v>2019</v>
      </c>
      <c r="G232" s="424" t="s">
        <v>1162</v>
      </c>
      <c r="H232" s="424" t="s">
        <v>1163</v>
      </c>
      <c r="I232" s="426">
        <v>598.95000000000005</v>
      </c>
      <c r="J232" s="426">
        <v>2</v>
      </c>
      <c r="K232" s="427">
        <v>1197.9000000000001</v>
      </c>
    </row>
    <row r="233" spans="1:11" ht="14.4" customHeight="1" x14ac:dyDescent="0.3">
      <c r="A233" s="422" t="s">
        <v>413</v>
      </c>
      <c r="B233" s="423" t="s">
        <v>414</v>
      </c>
      <c r="C233" s="424" t="s">
        <v>418</v>
      </c>
      <c r="D233" s="425" t="s">
        <v>695</v>
      </c>
      <c r="E233" s="424" t="s">
        <v>2018</v>
      </c>
      <c r="F233" s="425" t="s">
        <v>2019</v>
      </c>
      <c r="G233" s="424" t="s">
        <v>1164</v>
      </c>
      <c r="H233" s="424" t="s">
        <v>1165</v>
      </c>
      <c r="I233" s="426">
        <v>110.5</v>
      </c>
      <c r="J233" s="426">
        <v>6</v>
      </c>
      <c r="K233" s="427">
        <v>663</v>
      </c>
    </row>
    <row r="234" spans="1:11" ht="14.4" customHeight="1" x14ac:dyDescent="0.3">
      <c r="A234" s="422" t="s">
        <v>413</v>
      </c>
      <c r="B234" s="423" t="s">
        <v>414</v>
      </c>
      <c r="C234" s="424" t="s">
        <v>418</v>
      </c>
      <c r="D234" s="425" t="s">
        <v>695</v>
      </c>
      <c r="E234" s="424" t="s">
        <v>2018</v>
      </c>
      <c r="F234" s="425" t="s">
        <v>2019</v>
      </c>
      <c r="G234" s="424" t="s">
        <v>1166</v>
      </c>
      <c r="H234" s="424" t="s">
        <v>1167</v>
      </c>
      <c r="I234" s="426">
        <v>375.06</v>
      </c>
      <c r="J234" s="426">
        <v>1</v>
      </c>
      <c r="K234" s="427">
        <v>375.06</v>
      </c>
    </row>
    <row r="235" spans="1:11" ht="14.4" customHeight="1" x14ac:dyDescent="0.3">
      <c r="A235" s="422" t="s">
        <v>413</v>
      </c>
      <c r="B235" s="423" t="s">
        <v>414</v>
      </c>
      <c r="C235" s="424" t="s">
        <v>418</v>
      </c>
      <c r="D235" s="425" t="s">
        <v>695</v>
      </c>
      <c r="E235" s="424" t="s">
        <v>2018</v>
      </c>
      <c r="F235" s="425" t="s">
        <v>2019</v>
      </c>
      <c r="G235" s="424" t="s">
        <v>1168</v>
      </c>
      <c r="H235" s="424" t="s">
        <v>1169</v>
      </c>
      <c r="I235" s="426">
        <v>62.92</v>
      </c>
      <c r="J235" s="426">
        <v>30</v>
      </c>
      <c r="K235" s="427">
        <v>1887.6</v>
      </c>
    </row>
    <row r="236" spans="1:11" ht="14.4" customHeight="1" x14ac:dyDescent="0.3">
      <c r="A236" s="422" t="s">
        <v>413</v>
      </c>
      <c r="B236" s="423" t="s">
        <v>414</v>
      </c>
      <c r="C236" s="424" t="s">
        <v>418</v>
      </c>
      <c r="D236" s="425" t="s">
        <v>695</v>
      </c>
      <c r="E236" s="424" t="s">
        <v>2018</v>
      </c>
      <c r="F236" s="425" t="s">
        <v>2019</v>
      </c>
      <c r="G236" s="424" t="s">
        <v>1170</v>
      </c>
      <c r="H236" s="424" t="s">
        <v>1171</v>
      </c>
      <c r="I236" s="426">
        <v>18.600000000000001</v>
      </c>
      <c r="J236" s="426">
        <v>40</v>
      </c>
      <c r="K236" s="427">
        <v>744</v>
      </c>
    </row>
    <row r="237" spans="1:11" ht="14.4" customHeight="1" x14ac:dyDescent="0.3">
      <c r="A237" s="422" t="s">
        <v>413</v>
      </c>
      <c r="B237" s="423" t="s">
        <v>414</v>
      </c>
      <c r="C237" s="424" t="s">
        <v>418</v>
      </c>
      <c r="D237" s="425" t="s">
        <v>695</v>
      </c>
      <c r="E237" s="424" t="s">
        <v>2018</v>
      </c>
      <c r="F237" s="425" t="s">
        <v>2019</v>
      </c>
      <c r="G237" s="424" t="s">
        <v>1172</v>
      </c>
      <c r="H237" s="424" t="s">
        <v>1173</v>
      </c>
      <c r="I237" s="426">
        <v>218.99</v>
      </c>
      <c r="J237" s="426">
        <v>1</v>
      </c>
      <c r="K237" s="427">
        <v>218.99</v>
      </c>
    </row>
    <row r="238" spans="1:11" ht="14.4" customHeight="1" x14ac:dyDescent="0.3">
      <c r="A238" s="422" t="s">
        <v>413</v>
      </c>
      <c r="B238" s="423" t="s">
        <v>414</v>
      </c>
      <c r="C238" s="424" t="s">
        <v>418</v>
      </c>
      <c r="D238" s="425" t="s">
        <v>695</v>
      </c>
      <c r="E238" s="424" t="s">
        <v>2018</v>
      </c>
      <c r="F238" s="425" t="s">
        <v>2019</v>
      </c>
      <c r="G238" s="424" t="s">
        <v>1174</v>
      </c>
      <c r="H238" s="424" t="s">
        <v>1175</v>
      </c>
      <c r="I238" s="426">
        <v>232.32</v>
      </c>
      <c r="J238" s="426">
        <v>2</v>
      </c>
      <c r="K238" s="427">
        <v>464.64</v>
      </c>
    </row>
    <row r="239" spans="1:11" ht="14.4" customHeight="1" x14ac:dyDescent="0.3">
      <c r="A239" s="422" t="s">
        <v>413</v>
      </c>
      <c r="B239" s="423" t="s">
        <v>414</v>
      </c>
      <c r="C239" s="424" t="s">
        <v>418</v>
      </c>
      <c r="D239" s="425" t="s">
        <v>695</v>
      </c>
      <c r="E239" s="424" t="s">
        <v>2018</v>
      </c>
      <c r="F239" s="425" t="s">
        <v>2019</v>
      </c>
      <c r="G239" s="424" t="s">
        <v>1176</v>
      </c>
      <c r="H239" s="424" t="s">
        <v>1177</v>
      </c>
      <c r="I239" s="426">
        <v>3560</v>
      </c>
      <c r="J239" s="426">
        <v>1</v>
      </c>
      <c r="K239" s="427">
        <v>3560</v>
      </c>
    </row>
    <row r="240" spans="1:11" ht="14.4" customHeight="1" x14ac:dyDescent="0.3">
      <c r="A240" s="422" t="s">
        <v>413</v>
      </c>
      <c r="B240" s="423" t="s">
        <v>414</v>
      </c>
      <c r="C240" s="424" t="s">
        <v>418</v>
      </c>
      <c r="D240" s="425" t="s">
        <v>695</v>
      </c>
      <c r="E240" s="424" t="s">
        <v>2018</v>
      </c>
      <c r="F240" s="425" t="s">
        <v>2019</v>
      </c>
      <c r="G240" s="424" t="s">
        <v>1178</v>
      </c>
      <c r="H240" s="424" t="s">
        <v>1179</v>
      </c>
      <c r="I240" s="426">
        <v>1.7</v>
      </c>
      <c r="J240" s="426">
        <v>600</v>
      </c>
      <c r="K240" s="427">
        <v>1020</v>
      </c>
    </row>
    <row r="241" spans="1:11" ht="14.4" customHeight="1" x14ac:dyDescent="0.3">
      <c r="A241" s="422" t="s">
        <v>413</v>
      </c>
      <c r="B241" s="423" t="s">
        <v>414</v>
      </c>
      <c r="C241" s="424" t="s">
        <v>418</v>
      </c>
      <c r="D241" s="425" t="s">
        <v>695</v>
      </c>
      <c r="E241" s="424" t="s">
        <v>2018</v>
      </c>
      <c r="F241" s="425" t="s">
        <v>2019</v>
      </c>
      <c r="G241" s="424" t="s">
        <v>1180</v>
      </c>
      <c r="H241" s="424" t="s">
        <v>1181</v>
      </c>
      <c r="I241" s="426">
        <v>566.5</v>
      </c>
      <c r="J241" s="426">
        <v>1</v>
      </c>
      <c r="K241" s="427">
        <v>566.5</v>
      </c>
    </row>
    <row r="242" spans="1:11" ht="14.4" customHeight="1" x14ac:dyDescent="0.3">
      <c r="A242" s="422" t="s">
        <v>413</v>
      </c>
      <c r="B242" s="423" t="s">
        <v>414</v>
      </c>
      <c r="C242" s="424" t="s">
        <v>418</v>
      </c>
      <c r="D242" s="425" t="s">
        <v>695</v>
      </c>
      <c r="E242" s="424" t="s">
        <v>2018</v>
      </c>
      <c r="F242" s="425" t="s">
        <v>2019</v>
      </c>
      <c r="G242" s="424" t="s">
        <v>1182</v>
      </c>
      <c r="H242" s="424" t="s">
        <v>1183</v>
      </c>
      <c r="I242" s="426">
        <v>89.887500000000003</v>
      </c>
      <c r="J242" s="426">
        <v>40</v>
      </c>
      <c r="K242" s="427">
        <v>3595.45</v>
      </c>
    </row>
    <row r="243" spans="1:11" ht="14.4" customHeight="1" x14ac:dyDescent="0.3">
      <c r="A243" s="422" t="s">
        <v>413</v>
      </c>
      <c r="B243" s="423" t="s">
        <v>414</v>
      </c>
      <c r="C243" s="424" t="s">
        <v>418</v>
      </c>
      <c r="D243" s="425" t="s">
        <v>695</v>
      </c>
      <c r="E243" s="424" t="s">
        <v>2018</v>
      </c>
      <c r="F243" s="425" t="s">
        <v>2019</v>
      </c>
      <c r="G243" s="424" t="s">
        <v>1184</v>
      </c>
      <c r="H243" s="424" t="s">
        <v>1185</v>
      </c>
      <c r="I243" s="426">
        <v>266.2</v>
      </c>
      <c r="J243" s="426">
        <v>23</v>
      </c>
      <c r="K243" s="427">
        <v>6122.6</v>
      </c>
    </row>
    <row r="244" spans="1:11" ht="14.4" customHeight="1" x14ac:dyDescent="0.3">
      <c r="A244" s="422" t="s">
        <v>413</v>
      </c>
      <c r="B244" s="423" t="s">
        <v>414</v>
      </c>
      <c r="C244" s="424" t="s">
        <v>418</v>
      </c>
      <c r="D244" s="425" t="s">
        <v>695</v>
      </c>
      <c r="E244" s="424" t="s">
        <v>2018</v>
      </c>
      <c r="F244" s="425" t="s">
        <v>2019</v>
      </c>
      <c r="G244" s="424" t="s">
        <v>1186</v>
      </c>
      <c r="H244" s="424" t="s">
        <v>1187</v>
      </c>
      <c r="I244" s="426">
        <v>565.48500000000001</v>
      </c>
      <c r="J244" s="426">
        <v>3</v>
      </c>
      <c r="K244" s="427">
        <v>1691.49</v>
      </c>
    </row>
    <row r="245" spans="1:11" ht="14.4" customHeight="1" x14ac:dyDescent="0.3">
      <c r="A245" s="422" t="s">
        <v>413</v>
      </c>
      <c r="B245" s="423" t="s">
        <v>414</v>
      </c>
      <c r="C245" s="424" t="s">
        <v>418</v>
      </c>
      <c r="D245" s="425" t="s">
        <v>695</v>
      </c>
      <c r="E245" s="424" t="s">
        <v>2018</v>
      </c>
      <c r="F245" s="425" t="s">
        <v>2019</v>
      </c>
      <c r="G245" s="424" t="s">
        <v>1188</v>
      </c>
      <c r="H245" s="424" t="s">
        <v>1189</v>
      </c>
      <c r="I245" s="426">
        <v>589</v>
      </c>
      <c r="J245" s="426">
        <v>2</v>
      </c>
      <c r="K245" s="427">
        <v>1178</v>
      </c>
    </row>
    <row r="246" spans="1:11" ht="14.4" customHeight="1" x14ac:dyDescent="0.3">
      <c r="A246" s="422" t="s">
        <v>413</v>
      </c>
      <c r="B246" s="423" t="s">
        <v>414</v>
      </c>
      <c r="C246" s="424" t="s">
        <v>418</v>
      </c>
      <c r="D246" s="425" t="s">
        <v>695</v>
      </c>
      <c r="E246" s="424" t="s">
        <v>2018</v>
      </c>
      <c r="F246" s="425" t="s">
        <v>2019</v>
      </c>
      <c r="G246" s="424" t="s">
        <v>1190</v>
      </c>
      <c r="H246" s="424" t="s">
        <v>1191</v>
      </c>
      <c r="I246" s="426">
        <v>4168.45</v>
      </c>
      <c r="J246" s="426">
        <v>2</v>
      </c>
      <c r="K246" s="427">
        <v>8336.9</v>
      </c>
    </row>
    <row r="247" spans="1:11" ht="14.4" customHeight="1" x14ac:dyDescent="0.3">
      <c r="A247" s="422" t="s">
        <v>413</v>
      </c>
      <c r="B247" s="423" t="s">
        <v>414</v>
      </c>
      <c r="C247" s="424" t="s">
        <v>418</v>
      </c>
      <c r="D247" s="425" t="s">
        <v>695</v>
      </c>
      <c r="E247" s="424" t="s">
        <v>2018</v>
      </c>
      <c r="F247" s="425" t="s">
        <v>2019</v>
      </c>
      <c r="G247" s="424" t="s">
        <v>1192</v>
      </c>
      <c r="H247" s="424" t="s">
        <v>1193</v>
      </c>
      <c r="I247" s="426">
        <v>1012</v>
      </c>
      <c r="J247" s="426">
        <v>8</v>
      </c>
      <c r="K247" s="427">
        <v>8096</v>
      </c>
    </row>
    <row r="248" spans="1:11" ht="14.4" customHeight="1" x14ac:dyDescent="0.3">
      <c r="A248" s="422" t="s">
        <v>413</v>
      </c>
      <c r="B248" s="423" t="s">
        <v>414</v>
      </c>
      <c r="C248" s="424" t="s">
        <v>418</v>
      </c>
      <c r="D248" s="425" t="s">
        <v>695</v>
      </c>
      <c r="E248" s="424" t="s">
        <v>2018</v>
      </c>
      <c r="F248" s="425" t="s">
        <v>2019</v>
      </c>
      <c r="G248" s="424" t="s">
        <v>1194</v>
      </c>
      <c r="H248" s="424" t="s">
        <v>1195</v>
      </c>
      <c r="I248" s="426">
        <v>25.72</v>
      </c>
      <c r="J248" s="426">
        <v>125</v>
      </c>
      <c r="K248" s="427">
        <v>3215</v>
      </c>
    </row>
    <row r="249" spans="1:11" ht="14.4" customHeight="1" x14ac:dyDescent="0.3">
      <c r="A249" s="422" t="s">
        <v>413</v>
      </c>
      <c r="B249" s="423" t="s">
        <v>414</v>
      </c>
      <c r="C249" s="424" t="s">
        <v>418</v>
      </c>
      <c r="D249" s="425" t="s">
        <v>695</v>
      </c>
      <c r="E249" s="424" t="s">
        <v>2018</v>
      </c>
      <c r="F249" s="425" t="s">
        <v>2019</v>
      </c>
      <c r="G249" s="424" t="s">
        <v>1196</v>
      </c>
      <c r="H249" s="424" t="s">
        <v>1197</v>
      </c>
      <c r="I249" s="426">
        <v>548</v>
      </c>
      <c r="J249" s="426">
        <v>2</v>
      </c>
      <c r="K249" s="427">
        <v>1096</v>
      </c>
    </row>
    <row r="250" spans="1:11" ht="14.4" customHeight="1" x14ac:dyDescent="0.3">
      <c r="A250" s="422" t="s">
        <v>413</v>
      </c>
      <c r="B250" s="423" t="s">
        <v>414</v>
      </c>
      <c r="C250" s="424" t="s">
        <v>418</v>
      </c>
      <c r="D250" s="425" t="s">
        <v>695</v>
      </c>
      <c r="E250" s="424" t="s">
        <v>2018</v>
      </c>
      <c r="F250" s="425" t="s">
        <v>2019</v>
      </c>
      <c r="G250" s="424" t="s">
        <v>1198</v>
      </c>
      <c r="H250" s="424" t="s">
        <v>1199</v>
      </c>
      <c r="I250" s="426">
        <v>141.57</v>
      </c>
      <c r="J250" s="426">
        <v>30</v>
      </c>
      <c r="K250" s="427">
        <v>4247.1000000000004</v>
      </c>
    </row>
    <row r="251" spans="1:11" ht="14.4" customHeight="1" x14ac:dyDescent="0.3">
      <c r="A251" s="422" t="s">
        <v>413</v>
      </c>
      <c r="B251" s="423" t="s">
        <v>414</v>
      </c>
      <c r="C251" s="424" t="s">
        <v>418</v>
      </c>
      <c r="D251" s="425" t="s">
        <v>695</v>
      </c>
      <c r="E251" s="424" t="s">
        <v>2018</v>
      </c>
      <c r="F251" s="425" t="s">
        <v>2019</v>
      </c>
      <c r="G251" s="424" t="s">
        <v>1200</v>
      </c>
      <c r="H251" s="424" t="s">
        <v>1201</v>
      </c>
      <c r="I251" s="426">
        <v>3014.1499999999996</v>
      </c>
      <c r="J251" s="426">
        <v>5</v>
      </c>
      <c r="K251" s="427">
        <v>15401.900000000001</v>
      </c>
    </row>
    <row r="252" spans="1:11" ht="14.4" customHeight="1" x14ac:dyDescent="0.3">
      <c r="A252" s="422" t="s">
        <v>413</v>
      </c>
      <c r="B252" s="423" t="s">
        <v>414</v>
      </c>
      <c r="C252" s="424" t="s">
        <v>418</v>
      </c>
      <c r="D252" s="425" t="s">
        <v>695</v>
      </c>
      <c r="E252" s="424" t="s">
        <v>2018</v>
      </c>
      <c r="F252" s="425" t="s">
        <v>2019</v>
      </c>
      <c r="G252" s="424" t="s">
        <v>1202</v>
      </c>
      <c r="H252" s="424" t="s">
        <v>1203</v>
      </c>
      <c r="I252" s="426">
        <v>459.81</v>
      </c>
      <c r="J252" s="426">
        <v>1</v>
      </c>
      <c r="K252" s="427">
        <v>459.81</v>
      </c>
    </row>
    <row r="253" spans="1:11" ht="14.4" customHeight="1" x14ac:dyDescent="0.3">
      <c r="A253" s="422" t="s">
        <v>413</v>
      </c>
      <c r="B253" s="423" t="s">
        <v>414</v>
      </c>
      <c r="C253" s="424" t="s">
        <v>418</v>
      </c>
      <c r="D253" s="425" t="s">
        <v>695</v>
      </c>
      <c r="E253" s="424" t="s">
        <v>2018</v>
      </c>
      <c r="F253" s="425" t="s">
        <v>2019</v>
      </c>
      <c r="G253" s="424" t="s">
        <v>1204</v>
      </c>
      <c r="H253" s="424" t="s">
        <v>1205</v>
      </c>
      <c r="I253" s="426">
        <v>570.45000000000005</v>
      </c>
      <c r="J253" s="426">
        <v>1</v>
      </c>
      <c r="K253" s="427">
        <v>570.45000000000005</v>
      </c>
    </row>
    <row r="254" spans="1:11" ht="14.4" customHeight="1" x14ac:dyDescent="0.3">
      <c r="A254" s="422" t="s">
        <v>413</v>
      </c>
      <c r="B254" s="423" t="s">
        <v>414</v>
      </c>
      <c r="C254" s="424" t="s">
        <v>418</v>
      </c>
      <c r="D254" s="425" t="s">
        <v>695</v>
      </c>
      <c r="E254" s="424" t="s">
        <v>2018</v>
      </c>
      <c r="F254" s="425" t="s">
        <v>2019</v>
      </c>
      <c r="G254" s="424" t="s">
        <v>1206</v>
      </c>
      <c r="H254" s="424" t="s">
        <v>1207</v>
      </c>
      <c r="I254" s="426">
        <v>565.48500000000001</v>
      </c>
      <c r="J254" s="426">
        <v>2</v>
      </c>
      <c r="K254" s="427">
        <v>1130.97</v>
      </c>
    </row>
    <row r="255" spans="1:11" ht="14.4" customHeight="1" x14ac:dyDescent="0.3">
      <c r="A255" s="422" t="s">
        <v>413</v>
      </c>
      <c r="B255" s="423" t="s">
        <v>414</v>
      </c>
      <c r="C255" s="424" t="s">
        <v>418</v>
      </c>
      <c r="D255" s="425" t="s">
        <v>695</v>
      </c>
      <c r="E255" s="424" t="s">
        <v>2018</v>
      </c>
      <c r="F255" s="425" t="s">
        <v>2019</v>
      </c>
      <c r="G255" s="424" t="s">
        <v>1208</v>
      </c>
      <c r="H255" s="424" t="s">
        <v>1209</v>
      </c>
      <c r="I255" s="426">
        <v>565.51</v>
      </c>
      <c r="J255" s="426">
        <v>6</v>
      </c>
      <c r="K255" s="427">
        <v>3393.1</v>
      </c>
    </row>
    <row r="256" spans="1:11" ht="14.4" customHeight="1" x14ac:dyDescent="0.3">
      <c r="A256" s="422" t="s">
        <v>413</v>
      </c>
      <c r="B256" s="423" t="s">
        <v>414</v>
      </c>
      <c r="C256" s="424" t="s">
        <v>418</v>
      </c>
      <c r="D256" s="425" t="s">
        <v>695</v>
      </c>
      <c r="E256" s="424" t="s">
        <v>2018</v>
      </c>
      <c r="F256" s="425" t="s">
        <v>2019</v>
      </c>
      <c r="G256" s="424" t="s">
        <v>1210</v>
      </c>
      <c r="H256" s="424" t="s">
        <v>1211</v>
      </c>
      <c r="I256" s="426">
        <v>671.68666666666661</v>
      </c>
      <c r="J256" s="426">
        <v>4</v>
      </c>
      <c r="K256" s="427">
        <v>2585.6</v>
      </c>
    </row>
    <row r="257" spans="1:11" ht="14.4" customHeight="1" x14ac:dyDescent="0.3">
      <c r="A257" s="422" t="s">
        <v>413</v>
      </c>
      <c r="B257" s="423" t="s">
        <v>414</v>
      </c>
      <c r="C257" s="424" t="s">
        <v>418</v>
      </c>
      <c r="D257" s="425" t="s">
        <v>695</v>
      </c>
      <c r="E257" s="424" t="s">
        <v>2018</v>
      </c>
      <c r="F257" s="425" t="s">
        <v>2019</v>
      </c>
      <c r="G257" s="424" t="s">
        <v>1212</v>
      </c>
      <c r="H257" s="424" t="s">
        <v>1213</v>
      </c>
      <c r="I257" s="426">
        <v>799</v>
      </c>
      <c r="J257" s="426">
        <v>2</v>
      </c>
      <c r="K257" s="427">
        <v>1598</v>
      </c>
    </row>
    <row r="258" spans="1:11" ht="14.4" customHeight="1" x14ac:dyDescent="0.3">
      <c r="A258" s="422" t="s">
        <v>413</v>
      </c>
      <c r="B258" s="423" t="s">
        <v>414</v>
      </c>
      <c r="C258" s="424" t="s">
        <v>418</v>
      </c>
      <c r="D258" s="425" t="s">
        <v>695</v>
      </c>
      <c r="E258" s="424" t="s">
        <v>2018</v>
      </c>
      <c r="F258" s="425" t="s">
        <v>2019</v>
      </c>
      <c r="G258" s="424" t="s">
        <v>1214</v>
      </c>
      <c r="H258" s="424" t="s">
        <v>1215</v>
      </c>
      <c r="I258" s="426">
        <v>1150</v>
      </c>
      <c r="J258" s="426">
        <v>1</v>
      </c>
      <c r="K258" s="427">
        <v>1150</v>
      </c>
    </row>
    <row r="259" spans="1:11" ht="14.4" customHeight="1" x14ac:dyDescent="0.3">
      <c r="A259" s="422" t="s">
        <v>413</v>
      </c>
      <c r="B259" s="423" t="s">
        <v>414</v>
      </c>
      <c r="C259" s="424" t="s">
        <v>418</v>
      </c>
      <c r="D259" s="425" t="s">
        <v>695</v>
      </c>
      <c r="E259" s="424" t="s">
        <v>2018</v>
      </c>
      <c r="F259" s="425" t="s">
        <v>2019</v>
      </c>
      <c r="G259" s="424" t="s">
        <v>1216</v>
      </c>
      <c r="H259" s="424" t="s">
        <v>1217</v>
      </c>
      <c r="I259" s="426">
        <v>1150</v>
      </c>
      <c r="J259" s="426">
        <v>1</v>
      </c>
      <c r="K259" s="427">
        <v>1150</v>
      </c>
    </row>
    <row r="260" spans="1:11" ht="14.4" customHeight="1" x14ac:dyDescent="0.3">
      <c r="A260" s="422" t="s">
        <v>413</v>
      </c>
      <c r="B260" s="423" t="s">
        <v>414</v>
      </c>
      <c r="C260" s="424" t="s">
        <v>418</v>
      </c>
      <c r="D260" s="425" t="s">
        <v>695</v>
      </c>
      <c r="E260" s="424" t="s">
        <v>2018</v>
      </c>
      <c r="F260" s="425" t="s">
        <v>2019</v>
      </c>
      <c r="G260" s="424" t="s">
        <v>1218</v>
      </c>
      <c r="H260" s="424" t="s">
        <v>1219</v>
      </c>
      <c r="I260" s="426">
        <v>4050.01</v>
      </c>
      <c r="J260" s="426">
        <v>1</v>
      </c>
      <c r="K260" s="427">
        <v>4050.01</v>
      </c>
    </row>
    <row r="261" spans="1:11" ht="14.4" customHeight="1" x14ac:dyDescent="0.3">
      <c r="A261" s="422" t="s">
        <v>413</v>
      </c>
      <c r="B261" s="423" t="s">
        <v>414</v>
      </c>
      <c r="C261" s="424" t="s">
        <v>418</v>
      </c>
      <c r="D261" s="425" t="s">
        <v>695</v>
      </c>
      <c r="E261" s="424" t="s">
        <v>2018</v>
      </c>
      <c r="F261" s="425" t="s">
        <v>2019</v>
      </c>
      <c r="G261" s="424" t="s">
        <v>1220</v>
      </c>
      <c r="H261" s="424" t="s">
        <v>1221</v>
      </c>
      <c r="I261" s="426">
        <v>799</v>
      </c>
      <c r="J261" s="426">
        <v>2</v>
      </c>
      <c r="K261" s="427">
        <v>1598</v>
      </c>
    </row>
    <row r="262" spans="1:11" ht="14.4" customHeight="1" x14ac:dyDescent="0.3">
      <c r="A262" s="422" t="s">
        <v>413</v>
      </c>
      <c r="B262" s="423" t="s">
        <v>414</v>
      </c>
      <c r="C262" s="424" t="s">
        <v>418</v>
      </c>
      <c r="D262" s="425" t="s">
        <v>695</v>
      </c>
      <c r="E262" s="424" t="s">
        <v>2018</v>
      </c>
      <c r="F262" s="425" t="s">
        <v>2019</v>
      </c>
      <c r="G262" s="424" t="s">
        <v>1222</v>
      </c>
      <c r="H262" s="424" t="s">
        <v>1223</v>
      </c>
      <c r="I262" s="426">
        <v>144.15</v>
      </c>
      <c r="J262" s="426">
        <v>10</v>
      </c>
      <c r="K262" s="427">
        <v>1441.5</v>
      </c>
    </row>
    <row r="263" spans="1:11" ht="14.4" customHeight="1" x14ac:dyDescent="0.3">
      <c r="A263" s="422" t="s">
        <v>413</v>
      </c>
      <c r="B263" s="423" t="s">
        <v>414</v>
      </c>
      <c r="C263" s="424" t="s">
        <v>418</v>
      </c>
      <c r="D263" s="425" t="s">
        <v>695</v>
      </c>
      <c r="E263" s="424" t="s">
        <v>2018</v>
      </c>
      <c r="F263" s="425" t="s">
        <v>2019</v>
      </c>
      <c r="G263" s="424" t="s">
        <v>1224</v>
      </c>
      <c r="H263" s="424" t="s">
        <v>1225</v>
      </c>
      <c r="I263" s="426">
        <v>771.03500000000008</v>
      </c>
      <c r="J263" s="426">
        <v>8</v>
      </c>
      <c r="K263" s="427">
        <v>6168.2800000000007</v>
      </c>
    </row>
    <row r="264" spans="1:11" ht="14.4" customHeight="1" x14ac:dyDescent="0.3">
      <c r="A264" s="422" t="s">
        <v>413</v>
      </c>
      <c r="B264" s="423" t="s">
        <v>414</v>
      </c>
      <c r="C264" s="424" t="s">
        <v>418</v>
      </c>
      <c r="D264" s="425" t="s">
        <v>695</v>
      </c>
      <c r="E264" s="424" t="s">
        <v>2018</v>
      </c>
      <c r="F264" s="425" t="s">
        <v>2019</v>
      </c>
      <c r="G264" s="424" t="s">
        <v>1226</v>
      </c>
      <c r="H264" s="424" t="s">
        <v>1227</v>
      </c>
      <c r="I264" s="426">
        <v>743.07</v>
      </c>
      <c r="J264" s="426">
        <v>4</v>
      </c>
      <c r="K264" s="427">
        <v>2972.28</v>
      </c>
    </row>
    <row r="265" spans="1:11" ht="14.4" customHeight="1" x14ac:dyDescent="0.3">
      <c r="A265" s="422" t="s">
        <v>413</v>
      </c>
      <c r="B265" s="423" t="s">
        <v>414</v>
      </c>
      <c r="C265" s="424" t="s">
        <v>418</v>
      </c>
      <c r="D265" s="425" t="s">
        <v>695</v>
      </c>
      <c r="E265" s="424" t="s">
        <v>2018</v>
      </c>
      <c r="F265" s="425" t="s">
        <v>2019</v>
      </c>
      <c r="G265" s="424" t="s">
        <v>1228</v>
      </c>
      <c r="H265" s="424" t="s">
        <v>1229</v>
      </c>
      <c r="I265" s="426">
        <v>743.07</v>
      </c>
      <c r="J265" s="426">
        <v>2</v>
      </c>
      <c r="K265" s="427">
        <v>1486.14</v>
      </c>
    </row>
    <row r="266" spans="1:11" ht="14.4" customHeight="1" x14ac:dyDescent="0.3">
      <c r="A266" s="422" t="s">
        <v>413</v>
      </c>
      <c r="B266" s="423" t="s">
        <v>414</v>
      </c>
      <c r="C266" s="424" t="s">
        <v>418</v>
      </c>
      <c r="D266" s="425" t="s">
        <v>695</v>
      </c>
      <c r="E266" s="424" t="s">
        <v>2018</v>
      </c>
      <c r="F266" s="425" t="s">
        <v>2019</v>
      </c>
      <c r="G266" s="424" t="s">
        <v>1230</v>
      </c>
      <c r="H266" s="424" t="s">
        <v>1231</v>
      </c>
      <c r="I266" s="426">
        <v>134.07499999999999</v>
      </c>
      <c r="J266" s="426">
        <v>20</v>
      </c>
      <c r="K266" s="427">
        <v>2681.5</v>
      </c>
    </row>
    <row r="267" spans="1:11" ht="14.4" customHeight="1" x14ac:dyDescent="0.3">
      <c r="A267" s="422" t="s">
        <v>413</v>
      </c>
      <c r="B267" s="423" t="s">
        <v>414</v>
      </c>
      <c r="C267" s="424" t="s">
        <v>418</v>
      </c>
      <c r="D267" s="425" t="s">
        <v>695</v>
      </c>
      <c r="E267" s="424" t="s">
        <v>2018</v>
      </c>
      <c r="F267" s="425" t="s">
        <v>2019</v>
      </c>
      <c r="G267" s="424" t="s">
        <v>1232</v>
      </c>
      <c r="H267" s="424" t="s">
        <v>1233</v>
      </c>
      <c r="I267" s="426">
        <v>562.64</v>
      </c>
      <c r="J267" s="426">
        <v>4</v>
      </c>
      <c r="K267" s="427">
        <v>2250.5500000000002</v>
      </c>
    </row>
    <row r="268" spans="1:11" ht="14.4" customHeight="1" x14ac:dyDescent="0.3">
      <c r="A268" s="422" t="s">
        <v>413</v>
      </c>
      <c r="B268" s="423" t="s">
        <v>414</v>
      </c>
      <c r="C268" s="424" t="s">
        <v>418</v>
      </c>
      <c r="D268" s="425" t="s">
        <v>695</v>
      </c>
      <c r="E268" s="424" t="s">
        <v>2018</v>
      </c>
      <c r="F268" s="425" t="s">
        <v>2019</v>
      </c>
      <c r="G268" s="424" t="s">
        <v>1234</v>
      </c>
      <c r="H268" s="424" t="s">
        <v>1235</v>
      </c>
      <c r="I268" s="426">
        <v>762.90499999999997</v>
      </c>
      <c r="J268" s="426">
        <v>6</v>
      </c>
      <c r="K268" s="427">
        <v>4706.8999999999996</v>
      </c>
    </row>
    <row r="269" spans="1:11" ht="14.4" customHeight="1" x14ac:dyDescent="0.3">
      <c r="A269" s="422" t="s">
        <v>413</v>
      </c>
      <c r="B269" s="423" t="s">
        <v>414</v>
      </c>
      <c r="C269" s="424" t="s">
        <v>418</v>
      </c>
      <c r="D269" s="425" t="s">
        <v>695</v>
      </c>
      <c r="E269" s="424" t="s">
        <v>2018</v>
      </c>
      <c r="F269" s="425" t="s">
        <v>2019</v>
      </c>
      <c r="G269" s="424" t="s">
        <v>1236</v>
      </c>
      <c r="H269" s="424" t="s">
        <v>1237</v>
      </c>
      <c r="I269" s="426">
        <v>28.8</v>
      </c>
      <c r="J269" s="426">
        <v>50</v>
      </c>
      <c r="K269" s="427">
        <v>1439.9</v>
      </c>
    </row>
    <row r="270" spans="1:11" ht="14.4" customHeight="1" x14ac:dyDescent="0.3">
      <c r="A270" s="422" t="s">
        <v>413</v>
      </c>
      <c r="B270" s="423" t="s">
        <v>414</v>
      </c>
      <c r="C270" s="424" t="s">
        <v>418</v>
      </c>
      <c r="D270" s="425" t="s">
        <v>695</v>
      </c>
      <c r="E270" s="424" t="s">
        <v>2018</v>
      </c>
      <c r="F270" s="425" t="s">
        <v>2019</v>
      </c>
      <c r="G270" s="424" t="s">
        <v>1238</v>
      </c>
      <c r="H270" s="424" t="s">
        <v>1239</v>
      </c>
      <c r="I270" s="426">
        <v>713.99</v>
      </c>
      <c r="J270" s="426">
        <v>20</v>
      </c>
      <c r="K270" s="427">
        <v>14279.78</v>
      </c>
    </row>
    <row r="271" spans="1:11" ht="14.4" customHeight="1" x14ac:dyDescent="0.3">
      <c r="A271" s="422" t="s">
        <v>413</v>
      </c>
      <c r="B271" s="423" t="s">
        <v>414</v>
      </c>
      <c r="C271" s="424" t="s">
        <v>418</v>
      </c>
      <c r="D271" s="425" t="s">
        <v>695</v>
      </c>
      <c r="E271" s="424" t="s">
        <v>2018</v>
      </c>
      <c r="F271" s="425" t="s">
        <v>2019</v>
      </c>
      <c r="G271" s="424" t="s">
        <v>1240</v>
      </c>
      <c r="H271" s="424" t="s">
        <v>1241</v>
      </c>
      <c r="I271" s="426">
        <v>412.98</v>
      </c>
      <c r="J271" s="426">
        <v>3</v>
      </c>
      <c r="K271" s="427">
        <v>1238.95</v>
      </c>
    </row>
    <row r="272" spans="1:11" ht="14.4" customHeight="1" x14ac:dyDescent="0.3">
      <c r="A272" s="422" t="s">
        <v>413</v>
      </c>
      <c r="B272" s="423" t="s">
        <v>414</v>
      </c>
      <c r="C272" s="424" t="s">
        <v>418</v>
      </c>
      <c r="D272" s="425" t="s">
        <v>695</v>
      </c>
      <c r="E272" s="424" t="s">
        <v>2018</v>
      </c>
      <c r="F272" s="425" t="s">
        <v>2019</v>
      </c>
      <c r="G272" s="424" t="s">
        <v>1242</v>
      </c>
      <c r="H272" s="424" t="s">
        <v>1243</v>
      </c>
      <c r="I272" s="426">
        <v>1230</v>
      </c>
      <c r="J272" s="426">
        <v>1</v>
      </c>
      <c r="K272" s="427">
        <v>1230</v>
      </c>
    </row>
    <row r="273" spans="1:11" ht="14.4" customHeight="1" x14ac:dyDescent="0.3">
      <c r="A273" s="422" t="s">
        <v>413</v>
      </c>
      <c r="B273" s="423" t="s">
        <v>414</v>
      </c>
      <c r="C273" s="424" t="s">
        <v>418</v>
      </c>
      <c r="D273" s="425" t="s">
        <v>695</v>
      </c>
      <c r="E273" s="424" t="s">
        <v>2018</v>
      </c>
      <c r="F273" s="425" t="s">
        <v>2019</v>
      </c>
      <c r="G273" s="424" t="s">
        <v>1244</v>
      </c>
      <c r="H273" s="424" t="s">
        <v>1245</v>
      </c>
      <c r="I273" s="426">
        <v>275.88</v>
      </c>
      <c r="J273" s="426">
        <v>4</v>
      </c>
      <c r="K273" s="427">
        <v>1103.52</v>
      </c>
    </row>
    <row r="274" spans="1:11" ht="14.4" customHeight="1" x14ac:dyDescent="0.3">
      <c r="A274" s="422" t="s">
        <v>413</v>
      </c>
      <c r="B274" s="423" t="s">
        <v>414</v>
      </c>
      <c r="C274" s="424" t="s">
        <v>418</v>
      </c>
      <c r="D274" s="425" t="s">
        <v>695</v>
      </c>
      <c r="E274" s="424" t="s">
        <v>2018</v>
      </c>
      <c r="F274" s="425" t="s">
        <v>2019</v>
      </c>
      <c r="G274" s="424" t="s">
        <v>1246</v>
      </c>
      <c r="H274" s="424" t="s">
        <v>1247</v>
      </c>
      <c r="I274" s="426">
        <v>1772</v>
      </c>
      <c r="J274" s="426">
        <v>1</v>
      </c>
      <c r="K274" s="427">
        <v>1772</v>
      </c>
    </row>
    <row r="275" spans="1:11" ht="14.4" customHeight="1" x14ac:dyDescent="0.3">
      <c r="A275" s="422" t="s">
        <v>413</v>
      </c>
      <c r="B275" s="423" t="s">
        <v>414</v>
      </c>
      <c r="C275" s="424" t="s">
        <v>418</v>
      </c>
      <c r="D275" s="425" t="s">
        <v>695</v>
      </c>
      <c r="E275" s="424" t="s">
        <v>2018</v>
      </c>
      <c r="F275" s="425" t="s">
        <v>2019</v>
      </c>
      <c r="G275" s="424" t="s">
        <v>1248</v>
      </c>
      <c r="H275" s="424" t="s">
        <v>1249</v>
      </c>
      <c r="I275" s="426">
        <v>868</v>
      </c>
      <c r="J275" s="426">
        <v>1</v>
      </c>
      <c r="K275" s="427">
        <v>868</v>
      </c>
    </row>
    <row r="276" spans="1:11" ht="14.4" customHeight="1" x14ac:dyDescent="0.3">
      <c r="A276" s="422" t="s">
        <v>413</v>
      </c>
      <c r="B276" s="423" t="s">
        <v>414</v>
      </c>
      <c r="C276" s="424" t="s">
        <v>418</v>
      </c>
      <c r="D276" s="425" t="s">
        <v>695</v>
      </c>
      <c r="E276" s="424" t="s">
        <v>2018</v>
      </c>
      <c r="F276" s="425" t="s">
        <v>2019</v>
      </c>
      <c r="G276" s="424" t="s">
        <v>1250</v>
      </c>
      <c r="H276" s="424" t="s">
        <v>1251</v>
      </c>
      <c r="I276" s="426">
        <v>615.08333333333337</v>
      </c>
      <c r="J276" s="426">
        <v>4</v>
      </c>
      <c r="K276" s="427">
        <v>2444.2000000000003</v>
      </c>
    </row>
    <row r="277" spans="1:11" ht="14.4" customHeight="1" x14ac:dyDescent="0.3">
      <c r="A277" s="422" t="s">
        <v>413</v>
      </c>
      <c r="B277" s="423" t="s">
        <v>414</v>
      </c>
      <c r="C277" s="424" t="s">
        <v>418</v>
      </c>
      <c r="D277" s="425" t="s">
        <v>695</v>
      </c>
      <c r="E277" s="424" t="s">
        <v>2018</v>
      </c>
      <c r="F277" s="425" t="s">
        <v>2019</v>
      </c>
      <c r="G277" s="424" t="s">
        <v>1252</v>
      </c>
      <c r="H277" s="424" t="s">
        <v>1253</v>
      </c>
      <c r="I277" s="426">
        <v>846.94</v>
      </c>
      <c r="J277" s="426">
        <v>2</v>
      </c>
      <c r="K277" s="427">
        <v>1693.88</v>
      </c>
    </row>
    <row r="278" spans="1:11" ht="14.4" customHeight="1" x14ac:dyDescent="0.3">
      <c r="A278" s="422" t="s">
        <v>413</v>
      </c>
      <c r="B278" s="423" t="s">
        <v>414</v>
      </c>
      <c r="C278" s="424" t="s">
        <v>418</v>
      </c>
      <c r="D278" s="425" t="s">
        <v>695</v>
      </c>
      <c r="E278" s="424" t="s">
        <v>2018</v>
      </c>
      <c r="F278" s="425" t="s">
        <v>2019</v>
      </c>
      <c r="G278" s="424" t="s">
        <v>1254</v>
      </c>
      <c r="H278" s="424" t="s">
        <v>1255</v>
      </c>
      <c r="I278" s="426">
        <v>922.02</v>
      </c>
      <c r="J278" s="426">
        <v>1</v>
      </c>
      <c r="K278" s="427">
        <v>922.02</v>
      </c>
    </row>
    <row r="279" spans="1:11" ht="14.4" customHeight="1" x14ac:dyDescent="0.3">
      <c r="A279" s="422" t="s">
        <v>413</v>
      </c>
      <c r="B279" s="423" t="s">
        <v>414</v>
      </c>
      <c r="C279" s="424" t="s">
        <v>418</v>
      </c>
      <c r="D279" s="425" t="s">
        <v>695</v>
      </c>
      <c r="E279" s="424" t="s">
        <v>2018</v>
      </c>
      <c r="F279" s="425" t="s">
        <v>2019</v>
      </c>
      <c r="G279" s="424" t="s">
        <v>1256</v>
      </c>
      <c r="H279" s="424" t="s">
        <v>1257</v>
      </c>
      <c r="I279" s="426">
        <v>107.69</v>
      </c>
      <c r="J279" s="426">
        <v>25</v>
      </c>
      <c r="K279" s="427">
        <v>2692.25</v>
      </c>
    </row>
    <row r="280" spans="1:11" ht="14.4" customHeight="1" x14ac:dyDescent="0.3">
      <c r="A280" s="422" t="s">
        <v>413</v>
      </c>
      <c r="B280" s="423" t="s">
        <v>414</v>
      </c>
      <c r="C280" s="424" t="s">
        <v>418</v>
      </c>
      <c r="D280" s="425" t="s">
        <v>695</v>
      </c>
      <c r="E280" s="424" t="s">
        <v>2018</v>
      </c>
      <c r="F280" s="425" t="s">
        <v>2019</v>
      </c>
      <c r="G280" s="424" t="s">
        <v>1258</v>
      </c>
      <c r="H280" s="424" t="s">
        <v>1259</v>
      </c>
      <c r="I280" s="426">
        <v>748</v>
      </c>
      <c r="J280" s="426">
        <v>1</v>
      </c>
      <c r="K280" s="427">
        <v>748</v>
      </c>
    </row>
    <row r="281" spans="1:11" ht="14.4" customHeight="1" x14ac:dyDescent="0.3">
      <c r="A281" s="422" t="s">
        <v>413</v>
      </c>
      <c r="B281" s="423" t="s">
        <v>414</v>
      </c>
      <c r="C281" s="424" t="s">
        <v>418</v>
      </c>
      <c r="D281" s="425" t="s">
        <v>695</v>
      </c>
      <c r="E281" s="424" t="s">
        <v>2018</v>
      </c>
      <c r="F281" s="425" t="s">
        <v>2019</v>
      </c>
      <c r="G281" s="424" t="s">
        <v>1260</v>
      </c>
      <c r="H281" s="424" t="s">
        <v>1261</v>
      </c>
      <c r="I281" s="426">
        <v>1842</v>
      </c>
      <c r="J281" s="426">
        <v>1</v>
      </c>
      <c r="K281" s="427">
        <v>1842</v>
      </c>
    </row>
    <row r="282" spans="1:11" ht="14.4" customHeight="1" x14ac:dyDescent="0.3">
      <c r="A282" s="422" t="s">
        <v>413</v>
      </c>
      <c r="B282" s="423" t="s">
        <v>414</v>
      </c>
      <c r="C282" s="424" t="s">
        <v>418</v>
      </c>
      <c r="D282" s="425" t="s">
        <v>695</v>
      </c>
      <c r="E282" s="424" t="s">
        <v>2018</v>
      </c>
      <c r="F282" s="425" t="s">
        <v>2019</v>
      </c>
      <c r="G282" s="424" t="s">
        <v>1262</v>
      </c>
      <c r="H282" s="424" t="s">
        <v>1263</v>
      </c>
      <c r="I282" s="426">
        <v>748</v>
      </c>
      <c r="J282" s="426">
        <v>1</v>
      </c>
      <c r="K282" s="427">
        <v>748</v>
      </c>
    </row>
    <row r="283" spans="1:11" ht="14.4" customHeight="1" x14ac:dyDescent="0.3">
      <c r="A283" s="422" t="s">
        <v>413</v>
      </c>
      <c r="B283" s="423" t="s">
        <v>414</v>
      </c>
      <c r="C283" s="424" t="s">
        <v>418</v>
      </c>
      <c r="D283" s="425" t="s">
        <v>695</v>
      </c>
      <c r="E283" s="424" t="s">
        <v>2018</v>
      </c>
      <c r="F283" s="425" t="s">
        <v>2019</v>
      </c>
      <c r="G283" s="424" t="s">
        <v>1264</v>
      </c>
      <c r="H283" s="424" t="s">
        <v>1265</v>
      </c>
      <c r="I283" s="426">
        <v>38</v>
      </c>
      <c r="J283" s="426">
        <v>30</v>
      </c>
      <c r="K283" s="427">
        <v>1140</v>
      </c>
    </row>
    <row r="284" spans="1:11" ht="14.4" customHeight="1" x14ac:dyDescent="0.3">
      <c r="A284" s="422" t="s">
        <v>413</v>
      </c>
      <c r="B284" s="423" t="s">
        <v>414</v>
      </c>
      <c r="C284" s="424" t="s">
        <v>418</v>
      </c>
      <c r="D284" s="425" t="s">
        <v>695</v>
      </c>
      <c r="E284" s="424" t="s">
        <v>2018</v>
      </c>
      <c r="F284" s="425" t="s">
        <v>2019</v>
      </c>
      <c r="G284" s="424" t="s">
        <v>1266</v>
      </c>
      <c r="H284" s="424" t="s">
        <v>1267</v>
      </c>
      <c r="I284" s="426">
        <v>5.3699999999999992</v>
      </c>
      <c r="J284" s="426">
        <v>330</v>
      </c>
      <c r="K284" s="427">
        <v>1762.04</v>
      </c>
    </row>
    <row r="285" spans="1:11" ht="14.4" customHeight="1" x14ac:dyDescent="0.3">
      <c r="A285" s="422" t="s">
        <v>413</v>
      </c>
      <c r="B285" s="423" t="s">
        <v>414</v>
      </c>
      <c r="C285" s="424" t="s">
        <v>418</v>
      </c>
      <c r="D285" s="425" t="s">
        <v>695</v>
      </c>
      <c r="E285" s="424" t="s">
        <v>2018</v>
      </c>
      <c r="F285" s="425" t="s">
        <v>2019</v>
      </c>
      <c r="G285" s="424" t="s">
        <v>1268</v>
      </c>
      <c r="H285" s="424" t="s">
        <v>1269</v>
      </c>
      <c r="I285" s="426">
        <v>5.65</v>
      </c>
      <c r="J285" s="426">
        <v>60</v>
      </c>
      <c r="K285" s="427">
        <v>339.11</v>
      </c>
    </row>
    <row r="286" spans="1:11" ht="14.4" customHeight="1" x14ac:dyDescent="0.3">
      <c r="A286" s="422" t="s">
        <v>413</v>
      </c>
      <c r="B286" s="423" t="s">
        <v>414</v>
      </c>
      <c r="C286" s="424" t="s">
        <v>418</v>
      </c>
      <c r="D286" s="425" t="s">
        <v>695</v>
      </c>
      <c r="E286" s="424" t="s">
        <v>2018</v>
      </c>
      <c r="F286" s="425" t="s">
        <v>2019</v>
      </c>
      <c r="G286" s="424" t="s">
        <v>1270</v>
      </c>
      <c r="H286" s="424" t="s">
        <v>1271</v>
      </c>
      <c r="I286" s="426">
        <v>5.4019999999999992</v>
      </c>
      <c r="J286" s="426">
        <v>330</v>
      </c>
      <c r="K286" s="427">
        <v>1778.88</v>
      </c>
    </row>
    <row r="287" spans="1:11" ht="14.4" customHeight="1" x14ac:dyDescent="0.3">
      <c r="A287" s="422" t="s">
        <v>413</v>
      </c>
      <c r="B287" s="423" t="s">
        <v>414</v>
      </c>
      <c r="C287" s="424" t="s">
        <v>418</v>
      </c>
      <c r="D287" s="425" t="s">
        <v>695</v>
      </c>
      <c r="E287" s="424" t="s">
        <v>2018</v>
      </c>
      <c r="F287" s="425" t="s">
        <v>2019</v>
      </c>
      <c r="G287" s="424" t="s">
        <v>1272</v>
      </c>
      <c r="H287" s="424" t="s">
        <v>1273</v>
      </c>
      <c r="I287" s="426">
        <v>10596.5</v>
      </c>
      <c r="J287" s="426">
        <v>2</v>
      </c>
      <c r="K287" s="427">
        <v>21193</v>
      </c>
    </row>
    <row r="288" spans="1:11" ht="14.4" customHeight="1" x14ac:dyDescent="0.3">
      <c r="A288" s="422" t="s">
        <v>413</v>
      </c>
      <c r="B288" s="423" t="s">
        <v>414</v>
      </c>
      <c r="C288" s="424" t="s">
        <v>418</v>
      </c>
      <c r="D288" s="425" t="s">
        <v>695</v>
      </c>
      <c r="E288" s="424" t="s">
        <v>2018</v>
      </c>
      <c r="F288" s="425" t="s">
        <v>2019</v>
      </c>
      <c r="G288" s="424" t="s">
        <v>1274</v>
      </c>
      <c r="H288" s="424" t="s">
        <v>1275</v>
      </c>
      <c r="I288" s="426">
        <v>402.93</v>
      </c>
      <c r="J288" s="426">
        <v>2</v>
      </c>
      <c r="K288" s="427">
        <v>805.86</v>
      </c>
    </row>
    <row r="289" spans="1:11" ht="14.4" customHeight="1" x14ac:dyDescent="0.3">
      <c r="A289" s="422" t="s">
        <v>413</v>
      </c>
      <c r="B289" s="423" t="s">
        <v>414</v>
      </c>
      <c r="C289" s="424" t="s">
        <v>418</v>
      </c>
      <c r="D289" s="425" t="s">
        <v>695</v>
      </c>
      <c r="E289" s="424" t="s">
        <v>2018</v>
      </c>
      <c r="F289" s="425" t="s">
        <v>2019</v>
      </c>
      <c r="G289" s="424" t="s">
        <v>1276</v>
      </c>
      <c r="H289" s="424" t="s">
        <v>1277</v>
      </c>
      <c r="I289" s="426">
        <v>2843.5</v>
      </c>
      <c r="J289" s="426">
        <v>1</v>
      </c>
      <c r="K289" s="427">
        <v>2843.5</v>
      </c>
    </row>
    <row r="290" spans="1:11" ht="14.4" customHeight="1" x14ac:dyDescent="0.3">
      <c r="A290" s="422" t="s">
        <v>413</v>
      </c>
      <c r="B290" s="423" t="s">
        <v>414</v>
      </c>
      <c r="C290" s="424" t="s">
        <v>418</v>
      </c>
      <c r="D290" s="425" t="s">
        <v>695</v>
      </c>
      <c r="E290" s="424" t="s">
        <v>2018</v>
      </c>
      <c r="F290" s="425" t="s">
        <v>2019</v>
      </c>
      <c r="G290" s="424" t="s">
        <v>1278</v>
      </c>
      <c r="H290" s="424" t="s">
        <v>1279</v>
      </c>
      <c r="I290" s="426">
        <v>902.66</v>
      </c>
      <c r="J290" s="426">
        <v>2</v>
      </c>
      <c r="K290" s="427">
        <v>1805.32</v>
      </c>
    </row>
    <row r="291" spans="1:11" ht="14.4" customHeight="1" x14ac:dyDescent="0.3">
      <c r="A291" s="422" t="s">
        <v>413</v>
      </c>
      <c r="B291" s="423" t="s">
        <v>414</v>
      </c>
      <c r="C291" s="424" t="s">
        <v>418</v>
      </c>
      <c r="D291" s="425" t="s">
        <v>695</v>
      </c>
      <c r="E291" s="424" t="s">
        <v>2018</v>
      </c>
      <c r="F291" s="425" t="s">
        <v>2019</v>
      </c>
      <c r="G291" s="424" t="s">
        <v>1280</v>
      </c>
      <c r="H291" s="424" t="s">
        <v>1281</v>
      </c>
      <c r="I291" s="426">
        <v>874.83</v>
      </c>
      <c r="J291" s="426">
        <v>1</v>
      </c>
      <c r="K291" s="427">
        <v>874.83</v>
      </c>
    </row>
    <row r="292" spans="1:11" ht="14.4" customHeight="1" x14ac:dyDescent="0.3">
      <c r="A292" s="422" t="s">
        <v>413</v>
      </c>
      <c r="B292" s="423" t="s">
        <v>414</v>
      </c>
      <c r="C292" s="424" t="s">
        <v>418</v>
      </c>
      <c r="D292" s="425" t="s">
        <v>695</v>
      </c>
      <c r="E292" s="424" t="s">
        <v>2018</v>
      </c>
      <c r="F292" s="425" t="s">
        <v>2019</v>
      </c>
      <c r="G292" s="424" t="s">
        <v>1282</v>
      </c>
      <c r="H292" s="424" t="s">
        <v>1283</v>
      </c>
      <c r="I292" s="426">
        <v>2843.5</v>
      </c>
      <c r="J292" s="426">
        <v>3</v>
      </c>
      <c r="K292" s="427">
        <v>8530.5</v>
      </c>
    </row>
    <row r="293" spans="1:11" ht="14.4" customHeight="1" x14ac:dyDescent="0.3">
      <c r="A293" s="422" t="s">
        <v>413</v>
      </c>
      <c r="B293" s="423" t="s">
        <v>414</v>
      </c>
      <c r="C293" s="424" t="s">
        <v>418</v>
      </c>
      <c r="D293" s="425" t="s">
        <v>695</v>
      </c>
      <c r="E293" s="424" t="s">
        <v>2018</v>
      </c>
      <c r="F293" s="425" t="s">
        <v>2019</v>
      </c>
      <c r="G293" s="424" t="s">
        <v>1284</v>
      </c>
      <c r="H293" s="424" t="s">
        <v>1285</v>
      </c>
      <c r="I293" s="426">
        <v>447.5</v>
      </c>
      <c r="J293" s="426">
        <v>1</v>
      </c>
      <c r="K293" s="427">
        <v>447.5</v>
      </c>
    </row>
    <row r="294" spans="1:11" ht="14.4" customHeight="1" x14ac:dyDescent="0.3">
      <c r="A294" s="422" t="s">
        <v>413</v>
      </c>
      <c r="B294" s="423" t="s">
        <v>414</v>
      </c>
      <c r="C294" s="424" t="s">
        <v>418</v>
      </c>
      <c r="D294" s="425" t="s">
        <v>695</v>
      </c>
      <c r="E294" s="424" t="s">
        <v>2018</v>
      </c>
      <c r="F294" s="425" t="s">
        <v>2019</v>
      </c>
      <c r="G294" s="424" t="s">
        <v>1286</v>
      </c>
      <c r="H294" s="424" t="s">
        <v>1287</v>
      </c>
      <c r="I294" s="426">
        <v>447.5</v>
      </c>
      <c r="J294" s="426">
        <v>1</v>
      </c>
      <c r="K294" s="427">
        <v>447.5</v>
      </c>
    </row>
    <row r="295" spans="1:11" ht="14.4" customHeight="1" x14ac:dyDescent="0.3">
      <c r="A295" s="422" t="s">
        <v>413</v>
      </c>
      <c r="B295" s="423" t="s">
        <v>414</v>
      </c>
      <c r="C295" s="424" t="s">
        <v>418</v>
      </c>
      <c r="D295" s="425" t="s">
        <v>695</v>
      </c>
      <c r="E295" s="424" t="s">
        <v>2018</v>
      </c>
      <c r="F295" s="425" t="s">
        <v>2019</v>
      </c>
      <c r="G295" s="424" t="s">
        <v>1288</v>
      </c>
      <c r="H295" s="424" t="s">
        <v>1289</v>
      </c>
      <c r="I295" s="426">
        <v>1.81</v>
      </c>
      <c r="J295" s="426">
        <v>1000</v>
      </c>
      <c r="K295" s="427">
        <v>1810</v>
      </c>
    </row>
    <row r="296" spans="1:11" ht="14.4" customHeight="1" x14ac:dyDescent="0.3">
      <c r="A296" s="422" t="s">
        <v>413</v>
      </c>
      <c r="B296" s="423" t="s">
        <v>414</v>
      </c>
      <c r="C296" s="424" t="s">
        <v>418</v>
      </c>
      <c r="D296" s="425" t="s">
        <v>695</v>
      </c>
      <c r="E296" s="424" t="s">
        <v>2018</v>
      </c>
      <c r="F296" s="425" t="s">
        <v>2019</v>
      </c>
      <c r="G296" s="424" t="s">
        <v>1290</v>
      </c>
      <c r="H296" s="424" t="s">
        <v>1291</v>
      </c>
      <c r="I296" s="426">
        <v>874.83</v>
      </c>
      <c r="J296" s="426">
        <v>2</v>
      </c>
      <c r="K296" s="427">
        <v>1749.66</v>
      </c>
    </row>
    <row r="297" spans="1:11" ht="14.4" customHeight="1" x14ac:dyDescent="0.3">
      <c r="A297" s="422" t="s">
        <v>413</v>
      </c>
      <c r="B297" s="423" t="s">
        <v>414</v>
      </c>
      <c r="C297" s="424" t="s">
        <v>418</v>
      </c>
      <c r="D297" s="425" t="s">
        <v>695</v>
      </c>
      <c r="E297" s="424" t="s">
        <v>2018</v>
      </c>
      <c r="F297" s="425" t="s">
        <v>2019</v>
      </c>
      <c r="G297" s="424" t="s">
        <v>1292</v>
      </c>
      <c r="H297" s="424" t="s">
        <v>1293</v>
      </c>
      <c r="I297" s="426">
        <v>874.83</v>
      </c>
      <c r="J297" s="426">
        <v>2</v>
      </c>
      <c r="K297" s="427">
        <v>1749.66</v>
      </c>
    </row>
    <row r="298" spans="1:11" ht="14.4" customHeight="1" x14ac:dyDescent="0.3">
      <c r="A298" s="422" t="s">
        <v>413</v>
      </c>
      <c r="B298" s="423" t="s">
        <v>414</v>
      </c>
      <c r="C298" s="424" t="s">
        <v>418</v>
      </c>
      <c r="D298" s="425" t="s">
        <v>695</v>
      </c>
      <c r="E298" s="424" t="s">
        <v>2018</v>
      </c>
      <c r="F298" s="425" t="s">
        <v>2019</v>
      </c>
      <c r="G298" s="424" t="s">
        <v>1294</v>
      </c>
      <c r="H298" s="424" t="s">
        <v>1295</v>
      </c>
      <c r="I298" s="426">
        <v>2624.49</v>
      </c>
      <c r="J298" s="426">
        <v>1</v>
      </c>
      <c r="K298" s="427">
        <v>2624.49</v>
      </c>
    </row>
    <row r="299" spans="1:11" ht="14.4" customHeight="1" x14ac:dyDescent="0.3">
      <c r="A299" s="422" t="s">
        <v>413</v>
      </c>
      <c r="B299" s="423" t="s">
        <v>414</v>
      </c>
      <c r="C299" s="424" t="s">
        <v>418</v>
      </c>
      <c r="D299" s="425" t="s">
        <v>695</v>
      </c>
      <c r="E299" s="424" t="s">
        <v>2018</v>
      </c>
      <c r="F299" s="425" t="s">
        <v>2019</v>
      </c>
      <c r="G299" s="424" t="s">
        <v>1296</v>
      </c>
      <c r="H299" s="424" t="s">
        <v>1297</v>
      </c>
      <c r="I299" s="426">
        <v>900</v>
      </c>
      <c r="J299" s="426">
        <v>2</v>
      </c>
      <c r="K299" s="427">
        <v>1800</v>
      </c>
    </row>
    <row r="300" spans="1:11" ht="14.4" customHeight="1" x14ac:dyDescent="0.3">
      <c r="A300" s="422" t="s">
        <v>413</v>
      </c>
      <c r="B300" s="423" t="s">
        <v>414</v>
      </c>
      <c r="C300" s="424" t="s">
        <v>418</v>
      </c>
      <c r="D300" s="425" t="s">
        <v>695</v>
      </c>
      <c r="E300" s="424" t="s">
        <v>2018</v>
      </c>
      <c r="F300" s="425" t="s">
        <v>2019</v>
      </c>
      <c r="G300" s="424" t="s">
        <v>1298</v>
      </c>
      <c r="H300" s="424" t="s">
        <v>1299</v>
      </c>
      <c r="I300" s="426">
        <v>900</v>
      </c>
      <c r="J300" s="426">
        <v>1</v>
      </c>
      <c r="K300" s="427">
        <v>900</v>
      </c>
    </row>
    <row r="301" spans="1:11" ht="14.4" customHeight="1" x14ac:dyDescent="0.3">
      <c r="A301" s="422" t="s">
        <v>413</v>
      </c>
      <c r="B301" s="423" t="s">
        <v>414</v>
      </c>
      <c r="C301" s="424" t="s">
        <v>418</v>
      </c>
      <c r="D301" s="425" t="s">
        <v>695</v>
      </c>
      <c r="E301" s="424" t="s">
        <v>2018</v>
      </c>
      <c r="F301" s="425" t="s">
        <v>2019</v>
      </c>
      <c r="G301" s="424" t="s">
        <v>1300</v>
      </c>
      <c r="H301" s="424" t="s">
        <v>1301</v>
      </c>
      <c r="I301" s="426">
        <v>900</v>
      </c>
      <c r="J301" s="426">
        <v>2</v>
      </c>
      <c r="K301" s="427">
        <v>1800</v>
      </c>
    </row>
    <row r="302" spans="1:11" ht="14.4" customHeight="1" x14ac:dyDescent="0.3">
      <c r="A302" s="422" t="s">
        <v>413</v>
      </c>
      <c r="B302" s="423" t="s">
        <v>414</v>
      </c>
      <c r="C302" s="424" t="s">
        <v>418</v>
      </c>
      <c r="D302" s="425" t="s">
        <v>695</v>
      </c>
      <c r="E302" s="424" t="s">
        <v>2018</v>
      </c>
      <c r="F302" s="425" t="s">
        <v>2019</v>
      </c>
      <c r="G302" s="424" t="s">
        <v>1302</v>
      </c>
      <c r="H302" s="424" t="s">
        <v>1303</v>
      </c>
      <c r="I302" s="426">
        <v>900</v>
      </c>
      <c r="J302" s="426">
        <v>1</v>
      </c>
      <c r="K302" s="427">
        <v>900</v>
      </c>
    </row>
    <row r="303" spans="1:11" ht="14.4" customHeight="1" x14ac:dyDescent="0.3">
      <c r="A303" s="422" t="s">
        <v>413</v>
      </c>
      <c r="B303" s="423" t="s">
        <v>414</v>
      </c>
      <c r="C303" s="424" t="s">
        <v>418</v>
      </c>
      <c r="D303" s="425" t="s">
        <v>695</v>
      </c>
      <c r="E303" s="424" t="s">
        <v>2018</v>
      </c>
      <c r="F303" s="425" t="s">
        <v>2019</v>
      </c>
      <c r="G303" s="424" t="s">
        <v>1304</v>
      </c>
      <c r="H303" s="424" t="s">
        <v>1305</v>
      </c>
      <c r="I303" s="426">
        <v>900</v>
      </c>
      <c r="J303" s="426">
        <v>2</v>
      </c>
      <c r="K303" s="427">
        <v>1800</v>
      </c>
    </row>
    <row r="304" spans="1:11" ht="14.4" customHeight="1" x14ac:dyDescent="0.3">
      <c r="A304" s="422" t="s">
        <v>413</v>
      </c>
      <c r="B304" s="423" t="s">
        <v>414</v>
      </c>
      <c r="C304" s="424" t="s">
        <v>418</v>
      </c>
      <c r="D304" s="425" t="s">
        <v>695</v>
      </c>
      <c r="E304" s="424" t="s">
        <v>2018</v>
      </c>
      <c r="F304" s="425" t="s">
        <v>2019</v>
      </c>
      <c r="G304" s="424" t="s">
        <v>1306</v>
      </c>
      <c r="H304" s="424" t="s">
        <v>1307</v>
      </c>
      <c r="I304" s="426">
        <v>1120</v>
      </c>
      <c r="J304" s="426">
        <v>1</v>
      </c>
      <c r="K304" s="427">
        <v>1120</v>
      </c>
    </row>
    <row r="305" spans="1:11" ht="14.4" customHeight="1" x14ac:dyDescent="0.3">
      <c r="A305" s="422" t="s">
        <v>413</v>
      </c>
      <c r="B305" s="423" t="s">
        <v>414</v>
      </c>
      <c r="C305" s="424" t="s">
        <v>418</v>
      </c>
      <c r="D305" s="425" t="s">
        <v>695</v>
      </c>
      <c r="E305" s="424" t="s">
        <v>2018</v>
      </c>
      <c r="F305" s="425" t="s">
        <v>2019</v>
      </c>
      <c r="G305" s="424" t="s">
        <v>1308</v>
      </c>
      <c r="H305" s="424" t="s">
        <v>1309</v>
      </c>
      <c r="I305" s="426">
        <v>900</v>
      </c>
      <c r="J305" s="426">
        <v>2</v>
      </c>
      <c r="K305" s="427">
        <v>1800</v>
      </c>
    </row>
    <row r="306" spans="1:11" ht="14.4" customHeight="1" x14ac:dyDescent="0.3">
      <c r="A306" s="422" t="s">
        <v>413</v>
      </c>
      <c r="B306" s="423" t="s">
        <v>414</v>
      </c>
      <c r="C306" s="424" t="s">
        <v>418</v>
      </c>
      <c r="D306" s="425" t="s">
        <v>695</v>
      </c>
      <c r="E306" s="424" t="s">
        <v>2018</v>
      </c>
      <c r="F306" s="425" t="s">
        <v>2019</v>
      </c>
      <c r="G306" s="424" t="s">
        <v>1310</v>
      </c>
      <c r="H306" s="424" t="s">
        <v>1311</v>
      </c>
      <c r="I306" s="426">
        <v>475</v>
      </c>
      <c r="J306" s="426">
        <v>1</v>
      </c>
      <c r="K306" s="427">
        <v>475</v>
      </c>
    </row>
    <row r="307" spans="1:11" ht="14.4" customHeight="1" x14ac:dyDescent="0.3">
      <c r="A307" s="422" t="s">
        <v>413</v>
      </c>
      <c r="B307" s="423" t="s">
        <v>414</v>
      </c>
      <c r="C307" s="424" t="s">
        <v>418</v>
      </c>
      <c r="D307" s="425" t="s">
        <v>695</v>
      </c>
      <c r="E307" s="424" t="s">
        <v>2018</v>
      </c>
      <c r="F307" s="425" t="s">
        <v>2019</v>
      </c>
      <c r="G307" s="424" t="s">
        <v>1312</v>
      </c>
      <c r="H307" s="424" t="s">
        <v>1313</v>
      </c>
      <c r="I307" s="426">
        <v>184.49666666666667</v>
      </c>
      <c r="J307" s="426">
        <v>7</v>
      </c>
      <c r="K307" s="427">
        <v>1286.46</v>
      </c>
    </row>
    <row r="308" spans="1:11" ht="14.4" customHeight="1" x14ac:dyDescent="0.3">
      <c r="A308" s="422" t="s">
        <v>413</v>
      </c>
      <c r="B308" s="423" t="s">
        <v>414</v>
      </c>
      <c r="C308" s="424" t="s">
        <v>418</v>
      </c>
      <c r="D308" s="425" t="s">
        <v>695</v>
      </c>
      <c r="E308" s="424" t="s">
        <v>2018</v>
      </c>
      <c r="F308" s="425" t="s">
        <v>2019</v>
      </c>
      <c r="G308" s="424" t="s">
        <v>1314</v>
      </c>
      <c r="H308" s="424" t="s">
        <v>1315</v>
      </c>
      <c r="I308" s="426">
        <v>589</v>
      </c>
      <c r="J308" s="426">
        <v>17</v>
      </c>
      <c r="K308" s="427">
        <v>10013</v>
      </c>
    </row>
    <row r="309" spans="1:11" ht="14.4" customHeight="1" x14ac:dyDescent="0.3">
      <c r="A309" s="422" t="s">
        <v>413</v>
      </c>
      <c r="B309" s="423" t="s">
        <v>414</v>
      </c>
      <c r="C309" s="424" t="s">
        <v>418</v>
      </c>
      <c r="D309" s="425" t="s">
        <v>695</v>
      </c>
      <c r="E309" s="424" t="s">
        <v>2018</v>
      </c>
      <c r="F309" s="425" t="s">
        <v>2019</v>
      </c>
      <c r="G309" s="424" t="s">
        <v>1316</v>
      </c>
      <c r="H309" s="424" t="s">
        <v>1317</v>
      </c>
      <c r="I309" s="426">
        <v>920</v>
      </c>
      <c r="J309" s="426">
        <v>2</v>
      </c>
      <c r="K309" s="427">
        <v>1840</v>
      </c>
    </row>
    <row r="310" spans="1:11" ht="14.4" customHeight="1" x14ac:dyDescent="0.3">
      <c r="A310" s="422" t="s">
        <v>413</v>
      </c>
      <c r="B310" s="423" t="s">
        <v>414</v>
      </c>
      <c r="C310" s="424" t="s">
        <v>418</v>
      </c>
      <c r="D310" s="425" t="s">
        <v>695</v>
      </c>
      <c r="E310" s="424" t="s">
        <v>2018</v>
      </c>
      <c r="F310" s="425" t="s">
        <v>2019</v>
      </c>
      <c r="G310" s="424" t="s">
        <v>1318</v>
      </c>
      <c r="H310" s="424" t="s">
        <v>1319</v>
      </c>
      <c r="I310" s="426">
        <v>22.615000000000002</v>
      </c>
      <c r="J310" s="426">
        <v>72</v>
      </c>
      <c r="K310" s="427">
        <v>1628.51</v>
      </c>
    </row>
    <row r="311" spans="1:11" ht="14.4" customHeight="1" x14ac:dyDescent="0.3">
      <c r="A311" s="422" t="s">
        <v>413</v>
      </c>
      <c r="B311" s="423" t="s">
        <v>414</v>
      </c>
      <c r="C311" s="424" t="s">
        <v>418</v>
      </c>
      <c r="D311" s="425" t="s">
        <v>695</v>
      </c>
      <c r="E311" s="424" t="s">
        <v>2018</v>
      </c>
      <c r="F311" s="425" t="s">
        <v>2019</v>
      </c>
      <c r="G311" s="424" t="s">
        <v>1320</v>
      </c>
      <c r="H311" s="424" t="s">
        <v>1321</v>
      </c>
      <c r="I311" s="426">
        <v>986.15</v>
      </c>
      <c r="J311" s="426">
        <v>1</v>
      </c>
      <c r="K311" s="427">
        <v>986.15</v>
      </c>
    </row>
    <row r="312" spans="1:11" ht="14.4" customHeight="1" x14ac:dyDescent="0.3">
      <c r="A312" s="422" t="s">
        <v>413</v>
      </c>
      <c r="B312" s="423" t="s">
        <v>414</v>
      </c>
      <c r="C312" s="424" t="s">
        <v>418</v>
      </c>
      <c r="D312" s="425" t="s">
        <v>695</v>
      </c>
      <c r="E312" s="424" t="s">
        <v>2018</v>
      </c>
      <c r="F312" s="425" t="s">
        <v>2019</v>
      </c>
      <c r="G312" s="424" t="s">
        <v>1322</v>
      </c>
      <c r="H312" s="424" t="s">
        <v>1323</v>
      </c>
      <c r="I312" s="426">
        <v>148.285</v>
      </c>
      <c r="J312" s="426">
        <v>3</v>
      </c>
      <c r="K312" s="427">
        <v>444.86</v>
      </c>
    </row>
    <row r="313" spans="1:11" ht="14.4" customHeight="1" x14ac:dyDescent="0.3">
      <c r="A313" s="422" t="s">
        <v>413</v>
      </c>
      <c r="B313" s="423" t="s">
        <v>414</v>
      </c>
      <c r="C313" s="424" t="s">
        <v>418</v>
      </c>
      <c r="D313" s="425" t="s">
        <v>695</v>
      </c>
      <c r="E313" s="424" t="s">
        <v>2018</v>
      </c>
      <c r="F313" s="425" t="s">
        <v>2019</v>
      </c>
      <c r="G313" s="424" t="s">
        <v>1324</v>
      </c>
      <c r="H313" s="424" t="s">
        <v>1325</v>
      </c>
      <c r="I313" s="426">
        <v>1936</v>
      </c>
      <c r="J313" s="426">
        <v>1</v>
      </c>
      <c r="K313" s="427">
        <v>1936</v>
      </c>
    </row>
    <row r="314" spans="1:11" ht="14.4" customHeight="1" x14ac:dyDescent="0.3">
      <c r="A314" s="422" t="s">
        <v>413</v>
      </c>
      <c r="B314" s="423" t="s">
        <v>414</v>
      </c>
      <c r="C314" s="424" t="s">
        <v>418</v>
      </c>
      <c r="D314" s="425" t="s">
        <v>695</v>
      </c>
      <c r="E314" s="424" t="s">
        <v>2018</v>
      </c>
      <c r="F314" s="425" t="s">
        <v>2019</v>
      </c>
      <c r="G314" s="424" t="s">
        <v>1326</v>
      </c>
      <c r="H314" s="424" t="s">
        <v>1327</v>
      </c>
      <c r="I314" s="426">
        <v>2522</v>
      </c>
      <c r="J314" s="426">
        <v>2</v>
      </c>
      <c r="K314" s="427">
        <v>5044</v>
      </c>
    </row>
    <row r="315" spans="1:11" ht="14.4" customHeight="1" x14ac:dyDescent="0.3">
      <c r="A315" s="422" t="s">
        <v>413</v>
      </c>
      <c r="B315" s="423" t="s">
        <v>414</v>
      </c>
      <c r="C315" s="424" t="s">
        <v>418</v>
      </c>
      <c r="D315" s="425" t="s">
        <v>695</v>
      </c>
      <c r="E315" s="424" t="s">
        <v>2018</v>
      </c>
      <c r="F315" s="425" t="s">
        <v>2019</v>
      </c>
      <c r="G315" s="424" t="s">
        <v>1328</v>
      </c>
      <c r="H315" s="424" t="s">
        <v>1329</v>
      </c>
      <c r="I315" s="426">
        <v>191.18</v>
      </c>
      <c r="J315" s="426">
        <v>19</v>
      </c>
      <c r="K315" s="427">
        <v>3632.42</v>
      </c>
    </row>
    <row r="316" spans="1:11" ht="14.4" customHeight="1" x14ac:dyDescent="0.3">
      <c r="A316" s="422" t="s">
        <v>413</v>
      </c>
      <c r="B316" s="423" t="s">
        <v>414</v>
      </c>
      <c r="C316" s="424" t="s">
        <v>418</v>
      </c>
      <c r="D316" s="425" t="s">
        <v>695</v>
      </c>
      <c r="E316" s="424" t="s">
        <v>2018</v>
      </c>
      <c r="F316" s="425" t="s">
        <v>2019</v>
      </c>
      <c r="G316" s="424" t="s">
        <v>1330</v>
      </c>
      <c r="H316" s="424" t="s">
        <v>1331</v>
      </c>
      <c r="I316" s="426">
        <v>2117.5</v>
      </c>
      <c r="J316" s="426">
        <v>2</v>
      </c>
      <c r="K316" s="427">
        <v>4235</v>
      </c>
    </row>
    <row r="317" spans="1:11" ht="14.4" customHeight="1" x14ac:dyDescent="0.3">
      <c r="A317" s="422" t="s">
        <v>413</v>
      </c>
      <c r="B317" s="423" t="s">
        <v>414</v>
      </c>
      <c r="C317" s="424" t="s">
        <v>418</v>
      </c>
      <c r="D317" s="425" t="s">
        <v>695</v>
      </c>
      <c r="E317" s="424" t="s">
        <v>2018</v>
      </c>
      <c r="F317" s="425" t="s">
        <v>2019</v>
      </c>
      <c r="G317" s="424" t="s">
        <v>1332</v>
      </c>
      <c r="H317" s="424" t="s">
        <v>1333</v>
      </c>
      <c r="I317" s="426">
        <v>338.8</v>
      </c>
      <c r="J317" s="426">
        <v>2</v>
      </c>
      <c r="K317" s="427">
        <v>677.6</v>
      </c>
    </row>
    <row r="318" spans="1:11" ht="14.4" customHeight="1" x14ac:dyDescent="0.3">
      <c r="A318" s="422" t="s">
        <v>413</v>
      </c>
      <c r="B318" s="423" t="s">
        <v>414</v>
      </c>
      <c r="C318" s="424" t="s">
        <v>418</v>
      </c>
      <c r="D318" s="425" t="s">
        <v>695</v>
      </c>
      <c r="E318" s="424" t="s">
        <v>2018</v>
      </c>
      <c r="F318" s="425" t="s">
        <v>2019</v>
      </c>
      <c r="G318" s="424" t="s">
        <v>1334</v>
      </c>
      <c r="H318" s="424" t="s">
        <v>1335</v>
      </c>
      <c r="I318" s="426">
        <v>834.84</v>
      </c>
      <c r="J318" s="426">
        <v>1</v>
      </c>
      <c r="K318" s="427">
        <v>834.84</v>
      </c>
    </row>
    <row r="319" spans="1:11" ht="14.4" customHeight="1" x14ac:dyDescent="0.3">
      <c r="A319" s="422" t="s">
        <v>413</v>
      </c>
      <c r="B319" s="423" t="s">
        <v>414</v>
      </c>
      <c r="C319" s="424" t="s">
        <v>418</v>
      </c>
      <c r="D319" s="425" t="s">
        <v>695</v>
      </c>
      <c r="E319" s="424" t="s">
        <v>2018</v>
      </c>
      <c r="F319" s="425" t="s">
        <v>2019</v>
      </c>
      <c r="G319" s="424" t="s">
        <v>1336</v>
      </c>
      <c r="H319" s="424" t="s">
        <v>1337</v>
      </c>
      <c r="I319" s="426">
        <v>2770</v>
      </c>
      <c r="J319" s="426">
        <v>1</v>
      </c>
      <c r="K319" s="427">
        <v>2770</v>
      </c>
    </row>
    <row r="320" spans="1:11" ht="14.4" customHeight="1" x14ac:dyDescent="0.3">
      <c r="A320" s="422" t="s">
        <v>413</v>
      </c>
      <c r="B320" s="423" t="s">
        <v>414</v>
      </c>
      <c r="C320" s="424" t="s">
        <v>418</v>
      </c>
      <c r="D320" s="425" t="s">
        <v>695</v>
      </c>
      <c r="E320" s="424" t="s">
        <v>2018</v>
      </c>
      <c r="F320" s="425" t="s">
        <v>2019</v>
      </c>
      <c r="G320" s="424" t="s">
        <v>1338</v>
      </c>
      <c r="H320" s="424" t="s">
        <v>1339</v>
      </c>
      <c r="I320" s="426">
        <v>471.9</v>
      </c>
      <c r="J320" s="426">
        <v>16</v>
      </c>
      <c r="K320" s="427">
        <v>7550.4</v>
      </c>
    </row>
    <row r="321" spans="1:11" ht="14.4" customHeight="1" x14ac:dyDescent="0.3">
      <c r="A321" s="422" t="s">
        <v>413</v>
      </c>
      <c r="B321" s="423" t="s">
        <v>414</v>
      </c>
      <c r="C321" s="424" t="s">
        <v>418</v>
      </c>
      <c r="D321" s="425" t="s">
        <v>695</v>
      </c>
      <c r="E321" s="424" t="s">
        <v>2018</v>
      </c>
      <c r="F321" s="425" t="s">
        <v>2019</v>
      </c>
      <c r="G321" s="424" t="s">
        <v>1340</v>
      </c>
      <c r="H321" s="424" t="s">
        <v>1341</v>
      </c>
      <c r="I321" s="426">
        <v>1443.25</v>
      </c>
      <c r="J321" s="426">
        <v>2</v>
      </c>
      <c r="K321" s="427">
        <v>2886.5</v>
      </c>
    </row>
    <row r="322" spans="1:11" ht="14.4" customHeight="1" x14ac:dyDescent="0.3">
      <c r="A322" s="422" t="s">
        <v>413</v>
      </c>
      <c r="B322" s="423" t="s">
        <v>414</v>
      </c>
      <c r="C322" s="424" t="s">
        <v>418</v>
      </c>
      <c r="D322" s="425" t="s">
        <v>695</v>
      </c>
      <c r="E322" s="424" t="s">
        <v>2018</v>
      </c>
      <c r="F322" s="425" t="s">
        <v>2019</v>
      </c>
      <c r="G322" s="424" t="s">
        <v>1342</v>
      </c>
      <c r="H322" s="424" t="s">
        <v>1343</v>
      </c>
      <c r="I322" s="426">
        <v>862.48</v>
      </c>
      <c r="J322" s="426">
        <v>6</v>
      </c>
      <c r="K322" s="427">
        <v>5174.8599999999997</v>
      </c>
    </row>
    <row r="323" spans="1:11" ht="14.4" customHeight="1" x14ac:dyDescent="0.3">
      <c r="A323" s="422" t="s">
        <v>413</v>
      </c>
      <c r="B323" s="423" t="s">
        <v>414</v>
      </c>
      <c r="C323" s="424" t="s">
        <v>418</v>
      </c>
      <c r="D323" s="425" t="s">
        <v>695</v>
      </c>
      <c r="E323" s="424" t="s">
        <v>2018</v>
      </c>
      <c r="F323" s="425" t="s">
        <v>2019</v>
      </c>
      <c r="G323" s="424" t="s">
        <v>1344</v>
      </c>
      <c r="H323" s="424" t="s">
        <v>1345</v>
      </c>
      <c r="I323" s="426">
        <v>1931.94</v>
      </c>
      <c r="J323" s="426">
        <v>1</v>
      </c>
      <c r="K323" s="427">
        <v>1931.94</v>
      </c>
    </row>
    <row r="324" spans="1:11" ht="14.4" customHeight="1" x14ac:dyDescent="0.3">
      <c r="A324" s="422" t="s">
        <v>413</v>
      </c>
      <c r="B324" s="423" t="s">
        <v>414</v>
      </c>
      <c r="C324" s="424" t="s">
        <v>418</v>
      </c>
      <c r="D324" s="425" t="s">
        <v>695</v>
      </c>
      <c r="E324" s="424" t="s">
        <v>2018</v>
      </c>
      <c r="F324" s="425" t="s">
        <v>2019</v>
      </c>
      <c r="G324" s="424" t="s">
        <v>1346</v>
      </c>
      <c r="H324" s="424" t="s">
        <v>1347</v>
      </c>
      <c r="I324" s="426">
        <v>2116</v>
      </c>
      <c r="J324" s="426">
        <v>1</v>
      </c>
      <c r="K324" s="427">
        <v>2116</v>
      </c>
    </row>
    <row r="325" spans="1:11" ht="14.4" customHeight="1" x14ac:dyDescent="0.3">
      <c r="A325" s="422" t="s">
        <v>413</v>
      </c>
      <c r="B325" s="423" t="s">
        <v>414</v>
      </c>
      <c r="C325" s="424" t="s">
        <v>418</v>
      </c>
      <c r="D325" s="425" t="s">
        <v>695</v>
      </c>
      <c r="E325" s="424" t="s">
        <v>2018</v>
      </c>
      <c r="F325" s="425" t="s">
        <v>2019</v>
      </c>
      <c r="G325" s="424" t="s">
        <v>1348</v>
      </c>
      <c r="H325" s="424" t="s">
        <v>1349</v>
      </c>
      <c r="I325" s="426">
        <v>199.65</v>
      </c>
      <c r="J325" s="426">
        <v>12</v>
      </c>
      <c r="K325" s="427">
        <v>2395.8000000000002</v>
      </c>
    </row>
    <row r="326" spans="1:11" ht="14.4" customHeight="1" x14ac:dyDescent="0.3">
      <c r="A326" s="422" t="s">
        <v>413</v>
      </c>
      <c r="B326" s="423" t="s">
        <v>414</v>
      </c>
      <c r="C326" s="424" t="s">
        <v>418</v>
      </c>
      <c r="D326" s="425" t="s">
        <v>695</v>
      </c>
      <c r="E326" s="424" t="s">
        <v>2018</v>
      </c>
      <c r="F326" s="425" t="s">
        <v>2019</v>
      </c>
      <c r="G326" s="424" t="s">
        <v>1350</v>
      </c>
      <c r="H326" s="424" t="s">
        <v>1351</v>
      </c>
      <c r="I326" s="426">
        <v>900.17</v>
      </c>
      <c r="J326" s="426">
        <v>1</v>
      </c>
      <c r="K326" s="427">
        <v>900.17</v>
      </c>
    </row>
    <row r="327" spans="1:11" ht="14.4" customHeight="1" x14ac:dyDescent="0.3">
      <c r="A327" s="422" t="s">
        <v>413</v>
      </c>
      <c r="B327" s="423" t="s">
        <v>414</v>
      </c>
      <c r="C327" s="424" t="s">
        <v>418</v>
      </c>
      <c r="D327" s="425" t="s">
        <v>695</v>
      </c>
      <c r="E327" s="424" t="s">
        <v>2018</v>
      </c>
      <c r="F327" s="425" t="s">
        <v>2019</v>
      </c>
      <c r="G327" s="424" t="s">
        <v>1352</v>
      </c>
      <c r="H327" s="424" t="s">
        <v>1353</v>
      </c>
      <c r="I327" s="426">
        <v>1427.8</v>
      </c>
      <c r="J327" s="426">
        <v>1</v>
      </c>
      <c r="K327" s="427">
        <v>1427.8</v>
      </c>
    </row>
    <row r="328" spans="1:11" ht="14.4" customHeight="1" x14ac:dyDescent="0.3">
      <c r="A328" s="422" t="s">
        <v>413</v>
      </c>
      <c r="B328" s="423" t="s">
        <v>414</v>
      </c>
      <c r="C328" s="424" t="s">
        <v>418</v>
      </c>
      <c r="D328" s="425" t="s">
        <v>695</v>
      </c>
      <c r="E328" s="424" t="s">
        <v>2018</v>
      </c>
      <c r="F328" s="425" t="s">
        <v>2019</v>
      </c>
      <c r="G328" s="424" t="s">
        <v>1354</v>
      </c>
      <c r="H328" s="424" t="s">
        <v>1355</v>
      </c>
      <c r="I328" s="426">
        <v>454.36</v>
      </c>
      <c r="J328" s="426">
        <v>12</v>
      </c>
      <c r="K328" s="427">
        <v>5452.26</v>
      </c>
    </row>
    <row r="329" spans="1:11" ht="14.4" customHeight="1" x14ac:dyDescent="0.3">
      <c r="A329" s="422" t="s">
        <v>413</v>
      </c>
      <c r="B329" s="423" t="s">
        <v>414</v>
      </c>
      <c r="C329" s="424" t="s">
        <v>418</v>
      </c>
      <c r="D329" s="425" t="s">
        <v>695</v>
      </c>
      <c r="E329" s="424" t="s">
        <v>2018</v>
      </c>
      <c r="F329" s="425" t="s">
        <v>2019</v>
      </c>
      <c r="G329" s="424" t="s">
        <v>1356</v>
      </c>
      <c r="H329" s="424" t="s">
        <v>1357</v>
      </c>
      <c r="I329" s="426">
        <v>1030</v>
      </c>
      <c r="J329" s="426">
        <v>1</v>
      </c>
      <c r="K329" s="427">
        <v>1030</v>
      </c>
    </row>
    <row r="330" spans="1:11" ht="14.4" customHeight="1" x14ac:dyDescent="0.3">
      <c r="A330" s="422" t="s">
        <v>413</v>
      </c>
      <c r="B330" s="423" t="s">
        <v>414</v>
      </c>
      <c r="C330" s="424" t="s">
        <v>418</v>
      </c>
      <c r="D330" s="425" t="s">
        <v>695</v>
      </c>
      <c r="E330" s="424" t="s">
        <v>2018</v>
      </c>
      <c r="F330" s="425" t="s">
        <v>2019</v>
      </c>
      <c r="G330" s="424" t="s">
        <v>1358</v>
      </c>
      <c r="H330" s="424" t="s">
        <v>1359</v>
      </c>
      <c r="I330" s="426">
        <v>1030</v>
      </c>
      <c r="J330" s="426">
        <v>2</v>
      </c>
      <c r="K330" s="427">
        <v>2060</v>
      </c>
    </row>
    <row r="331" spans="1:11" ht="14.4" customHeight="1" x14ac:dyDescent="0.3">
      <c r="A331" s="422" t="s">
        <v>413</v>
      </c>
      <c r="B331" s="423" t="s">
        <v>414</v>
      </c>
      <c r="C331" s="424" t="s">
        <v>418</v>
      </c>
      <c r="D331" s="425" t="s">
        <v>695</v>
      </c>
      <c r="E331" s="424" t="s">
        <v>2018</v>
      </c>
      <c r="F331" s="425" t="s">
        <v>2019</v>
      </c>
      <c r="G331" s="424" t="s">
        <v>1360</v>
      </c>
      <c r="H331" s="424" t="s">
        <v>1361</v>
      </c>
      <c r="I331" s="426">
        <v>5928.38</v>
      </c>
      <c r="J331" s="426">
        <v>2</v>
      </c>
      <c r="K331" s="427">
        <v>11856.76</v>
      </c>
    </row>
    <row r="332" spans="1:11" ht="14.4" customHeight="1" x14ac:dyDescent="0.3">
      <c r="A332" s="422" t="s">
        <v>413</v>
      </c>
      <c r="B332" s="423" t="s">
        <v>414</v>
      </c>
      <c r="C332" s="424" t="s">
        <v>418</v>
      </c>
      <c r="D332" s="425" t="s">
        <v>695</v>
      </c>
      <c r="E332" s="424" t="s">
        <v>2018</v>
      </c>
      <c r="F332" s="425" t="s">
        <v>2019</v>
      </c>
      <c r="G332" s="424" t="s">
        <v>1362</v>
      </c>
      <c r="H332" s="424" t="s">
        <v>1363</v>
      </c>
      <c r="I332" s="426">
        <v>3.32</v>
      </c>
      <c r="J332" s="426">
        <v>120</v>
      </c>
      <c r="K332" s="427">
        <v>398</v>
      </c>
    </row>
    <row r="333" spans="1:11" ht="14.4" customHeight="1" x14ac:dyDescent="0.3">
      <c r="A333" s="422" t="s">
        <v>413</v>
      </c>
      <c r="B333" s="423" t="s">
        <v>414</v>
      </c>
      <c r="C333" s="424" t="s">
        <v>418</v>
      </c>
      <c r="D333" s="425" t="s">
        <v>695</v>
      </c>
      <c r="E333" s="424" t="s">
        <v>2018</v>
      </c>
      <c r="F333" s="425" t="s">
        <v>2019</v>
      </c>
      <c r="G333" s="424" t="s">
        <v>1364</v>
      </c>
      <c r="H333" s="424" t="s">
        <v>1365</v>
      </c>
      <c r="I333" s="426">
        <v>7.87</v>
      </c>
      <c r="J333" s="426">
        <v>120</v>
      </c>
      <c r="K333" s="427">
        <v>944</v>
      </c>
    </row>
    <row r="334" spans="1:11" ht="14.4" customHeight="1" x14ac:dyDescent="0.3">
      <c r="A334" s="422" t="s">
        <v>413</v>
      </c>
      <c r="B334" s="423" t="s">
        <v>414</v>
      </c>
      <c r="C334" s="424" t="s">
        <v>418</v>
      </c>
      <c r="D334" s="425" t="s">
        <v>695</v>
      </c>
      <c r="E334" s="424" t="s">
        <v>2018</v>
      </c>
      <c r="F334" s="425" t="s">
        <v>2019</v>
      </c>
      <c r="G334" s="424" t="s">
        <v>1366</v>
      </c>
      <c r="H334" s="424" t="s">
        <v>1367</v>
      </c>
      <c r="I334" s="426">
        <v>7.87</v>
      </c>
      <c r="J334" s="426">
        <v>120</v>
      </c>
      <c r="K334" s="427">
        <v>944</v>
      </c>
    </row>
    <row r="335" spans="1:11" ht="14.4" customHeight="1" x14ac:dyDescent="0.3">
      <c r="A335" s="422" t="s">
        <v>413</v>
      </c>
      <c r="B335" s="423" t="s">
        <v>414</v>
      </c>
      <c r="C335" s="424" t="s">
        <v>418</v>
      </c>
      <c r="D335" s="425" t="s">
        <v>695</v>
      </c>
      <c r="E335" s="424" t="s">
        <v>2018</v>
      </c>
      <c r="F335" s="425" t="s">
        <v>2019</v>
      </c>
      <c r="G335" s="424" t="s">
        <v>1368</v>
      </c>
      <c r="H335" s="424" t="s">
        <v>1369</v>
      </c>
      <c r="I335" s="426">
        <v>7.87</v>
      </c>
      <c r="J335" s="426">
        <v>420</v>
      </c>
      <c r="K335" s="427">
        <v>3304</v>
      </c>
    </row>
    <row r="336" spans="1:11" ht="14.4" customHeight="1" x14ac:dyDescent="0.3">
      <c r="A336" s="422" t="s">
        <v>413</v>
      </c>
      <c r="B336" s="423" t="s">
        <v>414</v>
      </c>
      <c r="C336" s="424" t="s">
        <v>418</v>
      </c>
      <c r="D336" s="425" t="s">
        <v>695</v>
      </c>
      <c r="E336" s="424" t="s">
        <v>2018</v>
      </c>
      <c r="F336" s="425" t="s">
        <v>2019</v>
      </c>
      <c r="G336" s="424" t="s">
        <v>1370</v>
      </c>
      <c r="H336" s="424" t="s">
        <v>1371</v>
      </c>
      <c r="I336" s="426">
        <v>7.87</v>
      </c>
      <c r="J336" s="426">
        <v>120</v>
      </c>
      <c r="K336" s="427">
        <v>944</v>
      </c>
    </row>
    <row r="337" spans="1:11" ht="14.4" customHeight="1" x14ac:dyDescent="0.3">
      <c r="A337" s="422" t="s">
        <v>413</v>
      </c>
      <c r="B337" s="423" t="s">
        <v>414</v>
      </c>
      <c r="C337" s="424" t="s">
        <v>418</v>
      </c>
      <c r="D337" s="425" t="s">
        <v>695</v>
      </c>
      <c r="E337" s="424" t="s">
        <v>2018</v>
      </c>
      <c r="F337" s="425" t="s">
        <v>2019</v>
      </c>
      <c r="G337" s="424" t="s">
        <v>1372</v>
      </c>
      <c r="H337" s="424" t="s">
        <v>1373</v>
      </c>
      <c r="I337" s="426">
        <v>1.7</v>
      </c>
      <c r="J337" s="426">
        <v>300</v>
      </c>
      <c r="K337" s="427">
        <v>510</v>
      </c>
    </row>
    <row r="338" spans="1:11" ht="14.4" customHeight="1" x14ac:dyDescent="0.3">
      <c r="A338" s="422" t="s">
        <v>413</v>
      </c>
      <c r="B338" s="423" t="s">
        <v>414</v>
      </c>
      <c r="C338" s="424" t="s">
        <v>418</v>
      </c>
      <c r="D338" s="425" t="s">
        <v>695</v>
      </c>
      <c r="E338" s="424" t="s">
        <v>2018</v>
      </c>
      <c r="F338" s="425" t="s">
        <v>2019</v>
      </c>
      <c r="G338" s="424" t="s">
        <v>1374</v>
      </c>
      <c r="H338" s="424" t="s">
        <v>1375</v>
      </c>
      <c r="I338" s="426">
        <v>636.82000000000005</v>
      </c>
      <c r="J338" s="426">
        <v>1</v>
      </c>
      <c r="K338" s="427">
        <v>636.82000000000005</v>
      </c>
    </row>
    <row r="339" spans="1:11" ht="14.4" customHeight="1" x14ac:dyDescent="0.3">
      <c r="A339" s="422" t="s">
        <v>413</v>
      </c>
      <c r="B339" s="423" t="s">
        <v>414</v>
      </c>
      <c r="C339" s="424" t="s">
        <v>418</v>
      </c>
      <c r="D339" s="425" t="s">
        <v>695</v>
      </c>
      <c r="E339" s="424" t="s">
        <v>2018</v>
      </c>
      <c r="F339" s="425" t="s">
        <v>2019</v>
      </c>
      <c r="G339" s="424" t="s">
        <v>1376</v>
      </c>
      <c r="H339" s="424" t="s">
        <v>1377</v>
      </c>
      <c r="I339" s="426">
        <v>503.7</v>
      </c>
      <c r="J339" s="426">
        <v>1</v>
      </c>
      <c r="K339" s="427">
        <v>503.7</v>
      </c>
    </row>
    <row r="340" spans="1:11" ht="14.4" customHeight="1" x14ac:dyDescent="0.3">
      <c r="A340" s="422" t="s">
        <v>413</v>
      </c>
      <c r="B340" s="423" t="s">
        <v>414</v>
      </c>
      <c r="C340" s="424" t="s">
        <v>418</v>
      </c>
      <c r="D340" s="425" t="s">
        <v>695</v>
      </c>
      <c r="E340" s="424" t="s">
        <v>2018</v>
      </c>
      <c r="F340" s="425" t="s">
        <v>2019</v>
      </c>
      <c r="G340" s="424" t="s">
        <v>1378</v>
      </c>
      <c r="H340" s="424" t="s">
        <v>1379</v>
      </c>
      <c r="I340" s="426">
        <v>223.005</v>
      </c>
      <c r="J340" s="426">
        <v>3</v>
      </c>
      <c r="K340" s="427">
        <v>673.61</v>
      </c>
    </row>
    <row r="341" spans="1:11" ht="14.4" customHeight="1" x14ac:dyDescent="0.3">
      <c r="A341" s="422" t="s">
        <v>413</v>
      </c>
      <c r="B341" s="423" t="s">
        <v>414</v>
      </c>
      <c r="C341" s="424" t="s">
        <v>418</v>
      </c>
      <c r="D341" s="425" t="s">
        <v>695</v>
      </c>
      <c r="E341" s="424" t="s">
        <v>2018</v>
      </c>
      <c r="F341" s="425" t="s">
        <v>2019</v>
      </c>
      <c r="G341" s="424" t="s">
        <v>1380</v>
      </c>
      <c r="H341" s="424" t="s">
        <v>1381</v>
      </c>
      <c r="I341" s="426">
        <v>1350.3520000000001</v>
      </c>
      <c r="J341" s="426">
        <v>11</v>
      </c>
      <c r="K341" s="427">
        <v>14931.32</v>
      </c>
    </row>
    <row r="342" spans="1:11" ht="14.4" customHeight="1" x14ac:dyDescent="0.3">
      <c r="A342" s="422" t="s">
        <v>413</v>
      </c>
      <c r="B342" s="423" t="s">
        <v>414</v>
      </c>
      <c r="C342" s="424" t="s">
        <v>418</v>
      </c>
      <c r="D342" s="425" t="s">
        <v>695</v>
      </c>
      <c r="E342" s="424" t="s">
        <v>2018</v>
      </c>
      <c r="F342" s="425" t="s">
        <v>2019</v>
      </c>
      <c r="G342" s="424" t="s">
        <v>1382</v>
      </c>
      <c r="H342" s="424" t="s">
        <v>1383</v>
      </c>
      <c r="I342" s="426">
        <v>3943.3433333333337</v>
      </c>
      <c r="J342" s="426">
        <v>9</v>
      </c>
      <c r="K342" s="427">
        <v>35490.1</v>
      </c>
    </row>
    <row r="343" spans="1:11" ht="14.4" customHeight="1" x14ac:dyDescent="0.3">
      <c r="A343" s="422" t="s">
        <v>413</v>
      </c>
      <c r="B343" s="423" t="s">
        <v>414</v>
      </c>
      <c r="C343" s="424" t="s">
        <v>418</v>
      </c>
      <c r="D343" s="425" t="s">
        <v>695</v>
      </c>
      <c r="E343" s="424" t="s">
        <v>2018</v>
      </c>
      <c r="F343" s="425" t="s">
        <v>2019</v>
      </c>
      <c r="G343" s="424" t="s">
        <v>1384</v>
      </c>
      <c r="H343" s="424" t="s">
        <v>1385</v>
      </c>
      <c r="I343" s="426">
        <v>4207.8333333333339</v>
      </c>
      <c r="J343" s="426">
        <v>7</v>
      </c>
      <c r="K343" s="427">
        <v>29454.699999999997</v>
      </c>
    </row>
    <row r="344" spans="1:11" ht="14.4" customHeight="1" x14ac:dyDescent="0.3">
      <c r="A344" s="422" t="s">
        <v>413</v>
      </c>
      <c r="B344" s="423" t="s">
        <v>414</v>
      </c>
      <c r="C344" s="424" t="s">
        <v>418</v>
      </c>
      <c r="D344" s="425" t="s">
        <v>695</v>
      </c>
      <c r="E344" s="424" t="s">
        <v>2018</v>
      </c>
      <c r="F344" s="425" t="s">
        <v>2019</v>
      </c>
      <c r="G344" s="424" t="s">
        <v>1386</v>
      </c>
      <c r="H344" s="424" t="s">
        <v>1387</v>
      </c>
      <c r="I344" s="426">
        <v>62.92</v>
      </c>
      <c r="J344" s="426">
        <v>30</v>
      </c>
      <c r="K344" s="427">
        <v>1887.6</v>
      </c>
    </row>
    <row r="345" spans="1:11" ht="14.4" customHeight="1" x14ac:dyDescent="0.3">
      <c r="A345" s="422" t="s">
        <v>413</v>
      </c>
      <c r="B345" s="423" t="s">
        <v>414</v>
      </c>
      <c r="C345" s="424" t="s">
        <v>418</v>
      </c>
      <c r="D345" s="425" t="s">
        <v>695</v>
      </c>
      <c r="E345" s="424" t="s">
        <v>2018</v>
      </c>
      <c r="F345" s="425" t="s">
        <v>2019</v>
      </c>
      <c r="G345" s="424" t="s">
        <v>1388</v>
      </c>
      <c r="H345" s="424" t="s">
        <v>1389</v>
      </c>
      <c r="I345" s="426">
        <v>360.58</v>
      </c>
      <c r="J345" s="426">
        <v>3</v>
      </c>
      <c r="K345" s="427">
        <v>1081.74</v>
      </c>
    </row>
    <row r="346" spans="1:11" ht="14.4" customHeight="1" x14ac:dyDescent="0.3">
      <c r="A346" s="422" t="s">
        <v>413</v>
      </c>
      <c r="B346" s="423" t="s">
        <v>414</v>
      </c>
      <c r="C346" s="424" t="s">
        <v>418</v>
      </c>
      <c r="D346" s="425" t="s">
        <v>695</v>
      </c>
      <c r="E346" s="424" t="s">
        <v>2018</v>
      </c>
      <c r="F346" s="425" t="s">
        <v>2019</v>
      </c>
      <c r="G346" s="424" t="s">
        <v>1390</v>
      </c>
      <c r="H346" s="424" t="s">
        <v>1391</v>
      </c>
      <c r="I346" s="426">
        <v>2374.06</v>
      </c>
      <c r="J346" s="426">
        <v>2</v>
      </c>
      <c r="K346" s="427">
        <v>4748.12</v>
      </c>
    </row>
    <row r="347" spans="1:11" ht="14.4" customHeight="1" x14ac:dyDescent="0.3">
      <c r="A347" s="422" t="s">
        <v>413</v>
      </c>
      <c r="B347" s="423" t="s">
        <v>414</v>
      </c>
      <c r="C347" s="424" t="s">
        <v>418</v>
      </c>
      <c r="D347" s="425" t="s">
        <v>695</v>
      </c>
      <c r="E347" s="424" t="s">
        <v>2018</v>
      </c>
      <c r="F347" s="425" t="s">
        <v>2019</v>
      </c>
      <c r="G347" s="424" t="s">
        <v>1392</v>
      </c>
      <c r="H347" s="424" t="s">
        <v>1393</v>
      </c>
      <c r="I347" s="426">
        <v>566.5</v>
      </c>
      <c r="J347" s="426">
        <v>1</v>
      </c>
      <c r="K347" s="427">
        <v>566.5</v>
      </c>
    </row>
    <row r="348" spans="1:11" ht="14.4" customHeight="1" x14ac:dyDescent="0.3">
      <c r="A348" s="422" t="s">
        <v>413</v>
      </c>
      <c r="B348" s="423" t="s">
        <v>414</v>
      </c>
      <c r="C348" s="424" t="s">
        <v>418</v>
      </c>
      <c r="D348" s="425" t="s">
        <v>695</v>
      </c>
      <c r="E348" s="424" t="s">
        <v>2018</v>
      </c>
      <c r="F348" s="425" t="s">
        <v>2019</v>
      </c>
      <c r="G348" s="424" t="s">
        <v>1394</v>
      </c>
      <c r="H348" s="424" t="s">
        <v>1395</v>
      </c>
      <c r="I348" s="426">
        <v>4295.25</v>
      </c>
      <c r="J348" s="426">
        <v>1</v>
      </c>
      <c r="K348" s="427">
        <v>4295.25</v>
      </c>
    </row>
    <row r="349" spans="1:11" ht="14.4" customHeight="1" x14ac:dyDescent="0.3">
      <c r="A349" s="422" t="s">
        <v>413</v>
      </c>
      <c r="B349" s="423" t="s">
        <v>414</v>
      </c>
      <c r="C349" s="424" t="s">
        <v>418</v>
      </c>
      <c r="D349" s="425" t="s">
        <v>695</v>
      </c>
      <c r="E349" s="424" t="s">
        <v>2018</v>
      </c>
      <c r="F349" s="425" t="s">
        <v>2019</v>
      </c>
      <c r="G349" s="424" t="s">
        <v>1396</v>
      </c>
      <c r="H349" s="424" t="s">
        <v>1397</v>
      </c>
      <c r="I349" s="426">
        <v>682.44</v>
      </c>
      <c r="J349" s="426">
        <v>2</v>
      </c>
      <c r="K349" s="427">
        <v>1364.88</v>
      </c>
    </row>
    <row r="350" spans="1:11" ht="14.4" customHeight="1" x14ac:dyDescent="0.3">
      <c r="A350" s="422" t="s">
        <v>413</v>
      </c>
      <c r="B350" s="423" t="s">
        <v>414</v>
      </c>
      <c r="C350" s="424" t="s">
        <v>418</v>
      </c>
      <c r="D350" s="425" t="s">
        <v>695</v>
      </c>
      <c r="E350" s="424" t="s">
        <v>2018</v>
      </c>
      <c r="F350" s="425" t="s">
        <v>2019</v>
      </c>
      <c r="G350" s="424" t="s">
        <v>1398</v>
      </c>
      <c r="H350" s="424" t="s">
        <v>1399</v>
      </c>
      <c r="I350" s="426">
        <v>229.9</v>
      </c>
      <c r="J350" s="426">
        <v>4</v>
      </c>
      <c r="K350" s="427">
        <v>919.6</v>
      </c>
    </row>
    <row r="351" spans="1:11" ht="14.4" customHeight="1" x14ac:dyDescent="0.3">
      <c r="A351" s="422" t="s">
        <v>413</v>
      </c>
      <c r="B351" s="423" t="s">
        <v>414</v>
      </c>
      <c r="C351" s="424" t="s">
        <v>418</v>
      </c>
      <c r="D351" s="425" t="s">
        <v>695</v>
      </c>
      <c r="E351" s="424" t="s">
        <v>2018</v>
      </c>
      <c r="F351" s="425" t="s">
        <v>2019</v>
      </c>
      <c r="G351" s="424" t="s">
        <v>1400</v>
      </c>
      <c r="H351" s="424" t="s">
        <v>1401</v>
      </c>
      <c r="I351" s="426">
        <v>99.824999999999989</v>
      </c>
      <c r="J351" s="426">
        <v>20</v>
      </c>
      <c r="K351" s="427">
        <v>1996.5</v>
      </c>
    </row>
    <row r="352" spans="1:11" ht="14.4" customHeight="1" x14ac:dyDescent="0.3">
      <c r="A352" s="422" t="s">
        <v>413</v>
      </c>
      <c r="B352" s="423" t="s">
        <v>414</v>
      </c>
      <c r="C352" s="424" t="s">
        <v>418</v>
      </c>
      <c r="D352" s="425" t="s">
        <v>695</v>
      </c>
      <c r="E352" s="424" t="s">
        <v>2018</v>
      </c>
      <c r="F352" s="425" t="s">
        <v>2019</v>
      </c>
      <c r="G352" s="424" t="s">
        <v>1402</v>
      </c>
      <c r="H352" s="424" t="s">
        <v>1403</v>
      </c>
      <c r="I352" s="426">
        <v>350.6</v>
      </c>
      <c r="J352" s="426">
        <v>4</v>
      </c>
      <c r="K352" s="427">
        <v>1402.4</v>
      </c>
    </row>
    <row r="353" spans="1:11" ht="14.4" customHeight="1" x14ac:dyDescent="0.3">
      <c r="A353" s="422" t="s">
        <v>413</v>
      </c>
      <c r="B353" s="423" t="s">
        <v>414</v>
      </c>
      <c r="C353" s="424" t="s">
        <v>418</v>
      </c>
      <c r="D353" s="425" t="s">
        <v>695</v>
      </c>
      <c r="E353" s="424" t="s">
        <v>2018</v>
      </c>
      <c r="F353" s="425" t="s">
        <v>2019</v>
      </c>
      <c r="G353" s="424" t="s">
        <v>1404</v>
      </c>
      <c r="H353" s="424" t="s">
        <v>1405</v>
      </c>
      <c r="I353" s="426">
        <v>247.14</v>
      </c>
      <c r="J353" s="426">
        <v>5</v>
      </c>
      <c r="K353" s="427">
        <v>1235.71</v>
      </c>
    </row>
    <row r="354" spans="1:11" ht="14.4" customHeight="1" x14ac:dyDescent="0.3">
      <c r="A354" s="422" t="s">
        <v>413</v>
      </c>
      <c r="B354" s="423" t="s">
        <v>414</v>
      </c>
      <c r="C354" s="424" t="s">
        <v>418</v>
      </c>
      <c r="D354" s="425" t="s">
        <v>695</v>
      </c>
      <c r="E354" s="424" t="s">
        <v>2018</v>
      </c>
      <c r="F354" s="425" t="s">
        <v>2019</v>
      </c>
      <c r="G354" s="424" t="s">
        <v>1406</v>
      </c>
      <c r="H354" s="424" t="s">
        <v>1407</v>
      </c>
      <c r="I354" s="426">
        <v>133.1</v>
      </c>
      <c r="J354" s="426">
        <v>3</v>
      </c>
      <c r="K354" s="427">
        <v>399.3</v>
      </c>
    </row>
    <row r="355" spans="1:11" ht="14.4" customHeight="1" x14ac:dyDescent="0.3">
      <c r="A355" s="422" t="s">
        <v>413</v>
      </c>
      <c r="B355" s="423" t="s">
        <v>414</v>
      </c>
      <c r="C355" s="424" t="s">
        <v>418</v>
      </c>
      <c r="D355" s="425" t="s">
        <v>695</v>
      </c>
      <c r="E355" s="424" t="s">
        <v>2018</v>
      </c>
      <c r="F355" s="425" t="s">
        <v>2019</v>
      </c>
      <c r="G355" s="424" t="s">
        <v>1408</v>
      </c>
      <c r="H355" s="424" t="s">
        <v>1409</v>
      </c>
      <c r="I355" s="426">
        <v>335.4</v>
      </c>
      <c r="J355" s="426">
        <v>2</v>
      </c>
      <c r="K355" s="427">
        <v>670.8</v>
      </c>
    </row>
    <row r="356" spans="1:11" ht="14.4" customHeight="1" x14ac:dyDescent="0.3">
      <c r="A356" s="422" t="s">
        <v>413</v>
      </c>
      <c r="B356" s="423" t="s">
        <v>414</v>
      </c>
      <c r="C356" s="424" t="s">
        <v>418</v>
      </c>
      <c r="D356" s="425" t="s">
        <v>695</v>
      </c>
      <c r="E356" s="424" t="s">
        <v>2018</v>
      </c>
      <c r="F356" s="425" t="s">
        <v>2019</v>
      </c>
      <c r="G356" s="424" t="s">
        <v>1410</v>
      </c>
      <c r="H356" s="424" t="s">
        <v>1411</v>
      </c>
      <c r="I356" s="426">
        <v>1403.47</v>
      </c>
      <c r="J356" s="426">
        <v>2</v>
      </c>
      <c r="K356" s="427">
        <v>2806.94</v>
      </c>
    </row>
    <row r="357" spans="1:11" ht="14.4" customHeight="1" x14ac:dyDescent="0.3">
      <c r="A357" s="422" t="s">
        <v>413</v>
      </c>
      <c r="B357" s="423" t="s">
        <v>414</v>
      </c>
      <c r="C357" s="424" t="s">
        <v>418</v>
      </c>
      <c r="D357" s="425" t="s">
        <v>695</v>
      </c>
      <c r="E357" s="424" t="s">
        <v>2018</v>
      </c>
      <c r="F357" s="425" t="s">
        <v>2019</v>
      </c>
      <c r="G357" s="424" t="s">
        <v>1412</v>
      </c>
      <c r="H357" s="424" t="s">
        <v>1413</v>
      </c>
      <c r="I357" s="426">
        <v>1324.8</v>
      </c>
      <c r="J357" s="426">
        <v>1</v>
      </c>
      <c r="K357" s="427">
        <v>1324.8</v>
      </c>
    </row>
    <row r="358" spans="1:11" ht="14.4" customHeight="1" x14ac:dyDescent="0.3">
      <c r="A358" s="422" t="s">
        <v>413</v>
      </c>
      <c r="B358" s="423" t="s">
        <v>414</v>
      </c>
      <c r="C358" s="424" t="s">
        <v>418</v>
      </c>
      <c r="D358" s="425" t="s">
        <v>695</v>
      </c>
      <c r="E358" s="424" t="s">
        <v>2018</v>
      </c>
      <c r="F358" s="425" t="s">
        <v>2019</v>
      </c>
      <c r="G358" s="424" t="s">
        <v>1414</v>
      </c>
      <c r="H358" s="424" t="s">
        <v>1415</v>
      </c>
      <c r="I358" s="426">
        <v>893</v>
      </c>
      <c r="J358" s="426">
        <v>2</v>
      </c>
      <c r="K358" s="427">
        <v>1786</v>
      </c>
    </row>
    <row r="359" spans="1:11" ht="14.4" customHeight="1" x14ac:dyDescent="0.3">
      <c r="A359" s="422" t="s">
        <v>413</v>
      </c>
      <c r="B359" s="423" t="s">
        <v>414</v>
      </c>
      <c r="C359" s="424" t="s">
        <v>418</v>
      </c>
      <c r="D359" s="425" t="s">
        <v>695</v>
      </c>
      <c r="E359" s="424" t="s">
        <v>2018</v>
      </c>
      <c r="F359" s="425" t="s">
        <v>2019</v>
      </c>
      <c r="G359" s="424" t="s">
        <v>1414</v>
      </c>
      <c r="H359" s="424" t="s">
        <v>1416</v>
      </c>
      <c r="I359" s="426">
        <v>875.14</v>
      </c>
      <c r="J359" s="426">
        <v>2</v>
      </c>
      <c r="K359" s="427">
        <v>1750.28</v>
      </c>
    </row>
    <row r="360" spans="1:11" ht="14.4" customHeight="1" x14ac:dyDescent="0.3">
      <c r="A360" s="422" t="s">
        <v>413</v>
      </c>
      <c r="B360" s="423" t="s">
        <v>414</v>
      </c>
      <c r="C360" s="424" t="s">
        <v>418</v>
      </c>
      <c r="D360" s="425" t="s">
        <v>695</v>
      </c>
      <c r="E360" s="424" t="s">
        <v>2018</v>
      </c>
      <c r="F360" s="425" t="s">
        <v>2019</v>
      </c>
      <c r="G360" s="424" t="s">
        <v>1417</v>
      </c>
      <c r="H360" s="424" t="s">
        <v>1418</v>
      </c>
      <c r="I360" s="426">
        <v>1439.56</v>
      </c>
      <c r="J360" s="426">
        <v>6</v>
      </c>
      <c r="K360" s="427">
        <v>8629.7099999999991</v>
      </c>
    </row>
    <row r="361" spans="1:11" ht="14.4" customHeight="1" x14ac:dyDescent="0.3">
      <c r="A361" s="422" t="s">
        <v>413</v>
      </c>
      <c r="B361" s="423" t="s">
        <v>414</v>
      </c>
      <c r="C361" s="424" t="s">
        <v>418</v>
      </c>
      <c r="D361" s="425" t="s">
        <v>695</v>
      </c>
      <c r="E361" s="424" t="s">
        <v>2018</v>
      </c>
      <c r="F361" s="425" t="s">
        <v>2019</v>
      </c>
      <c r="G361" s="424" t="s">
        <v>1419</v>
      </c>
      <c r="H361" s="424" t="s">
        <v>1420</v>
      </c>
      <c r="I361" s="426">
        <v>1439.51</v>
      </c>
      <c r="J361" s="426">
        <v>6</v>
      </c>
      <c r="K361" s="427">
        <v>8629.31</v>
      </c>
    </row>
    <row r="362" spans="1:11" ht="14.4" customHeight="1" x14ac:dyDescent="0.3">
      <c r="A362" s="422" t="s">
        <v>413</v>
      </c>
      <c r="B362" s="423" t="s">
        <v>414</v>
      </c>
      <c r="C362" s="424" t="s">
        <v>418</v>
      </c>
      <c r="D362" s="425" t="s">
        <v>695</v>
      </c>
      <c r="E362" s="424" t="s">
        <v>2018</v>
      </c>
      <c r="F362" s="425" t="s">
        <v>2019</v>
      </c>
      <c r="G362" s="424" t="s">
        <v>1421</v>
      </c>
      <c r="H362" s="424" t="s">
        <v>1422</v>
      </c>
      <c r="I362" s="426">
        <v>1724.4900000000002</v>
      </c>
      <c r="J362" s="426">
        <v>14</v>
      </c>
      <c r="K362" s="427">
        <v>24131.789999999997</v>
      </c>
    </row>
    <row r="363" spans="1:11" ht="14.4" customHeight="1" x14ac:dyDescent="0.3">
      <c r="A363" s="422" t="s">
        <v>413</v>
      </c>
      <c r="B363" s="423" t="s">
        <v>414</v>
      </c>
      <c r="C363" s="424" t="s">
        <v>418</v>
      </c>
      <c r="D363" s="425" t="s">
        <v>695</v>
      </c>
      <c r="E363" s="424" t="s">
        <v>2018</v>
      </c>
      <c r="F363" s="425" t="s">
        <v>2019</v>
      </c>
      <c r="G363" s="424" t="s">
        <v>1423</v>
      </c>
      <c r="H363" s="424" t="s">
        <v>1424</v>
      </c>
      <c r="I363" s="426">
        <v>1298.44</v>
      </c>
      <c r="J363" s="426">
        <v>1</v>
      </c>
      <c r="K363" s="427">
        <v>1298.44</v>
      </c>
    </row>
    <row r="364" spans="1:11" ht="14.4" customHeight="1" x14ac:dyDescent="0.3">
      <c r="A364" s="422" t="s">
        <v>413</v>
      </c>
      <c r="B364" s="423" t="s">
        <v>414</v>
      </c>
      <c r="C364" s="424" t="s">
        <v>418</v>
      </c>
      <c r="D364" s="425" t="s">
        <v>695</v>
      </c>
      <c r="E364" s="424" t="s">
        <v>2018</v>
      </c>
      <c r="F364" s="425" t="s">
        <v>2019</v>
      </c>
      <c r="G364" s="424" t="s">
        <v>1425</v>
      </c>
      <c r="H364" s="424" t="s">
        <v>1426</v>
      </c>
      <c r="I364" s="426">
        <v>3811.5</v>
      </c>
      <c r="J364" s="426">
        <v>2</v>
      </c>
      <c r="K364" s="427">
        <v>7623</v>
      </c>
    </row>
    <row r="365" spans="1:11" ht="14.4" customHeight="1" x14ac:dyDescent="0.3">
      <c r="A365" s="422" t="s">
        <v>413</v>
      </c>
      <c r="B365" s="423" t="s">
        <v>414</v>
      </c>
      <c r="C365" s="424" t="s">
        <v>418</v>
      </c>
      <c r="D365" s="425" t="s">
        <v>695</v>
      </c>
      <c r="E365" s="424" t="s">
        <v>2018</v>
      </c>
      <c r="F365" s="425" t="s">
        <v>2019</v>
      </c>
      <c r="G365" s="424" t="s">
        <v>1427</v>
      </c>
      <c r="H365" s="424" t="s">
        <v>1428</v>
      </c>
      <c r="I365" s="426">
        <v>71.39</v>
      </c>
      <c r="J365" s="426">
        <v>15</v>
      </c>
      <c r="K365" s="427">
        <v>1070.8399999999999</v>
      </c>
    </row>
    <row r="366" spans="1:11" ht="14.4" customHeight="1" x14ac:dyDescent="0.3">
      <c r="A366" s="422" t="s">
        <v>413</v>
      </c>
      <c r="B366" s="423" t="s">
        <v>414</v>
      </c>
      <c r="C366" s="424" t="s">
        <v>418</v>
      </c>
      <c r="D366" s="425" t="s">
        <v>695</v>
      </c>
      <c r="E366" s="424" t="s">
        <v>2018</v>
      </c>
      <c r="F366" s="425" t="s">
        <v>2019</v>
      </c>
      <c r="G366" s="424" t="s">
        <v>1429</v>
      </c>
      <c r="H366" s="424" t="s">
        <v>1430</v>
      </c>
      <c r="I366" s="426">
        <v>19.96</v>
      </c>
      <c r="J366" s="426">
        <v>20</v>
      </c>
      <c r="K366" s="427">
        <v>399.3</v>
      </c>
    </row>
    <row r="367" spans="1:11" ht="14.4" customHeight="1" x14ac:dyDescent="0.3">
      <c r="A367" s="422" t="s">
        <v>413</v>
      </c>
      <c r="B367" s="423" t="s">
        <v>414</v>
      </c>
      <c r="C367" s="424" t="s">
        <v>418</v>
      </c>
      <c r="D367" s="425" t="s">
        <v>695</v>
      </c>
      <c r="E367" s="424" t="s">
        <v>2018</v>
      </c>
      <c r="F367" s="425" t="s">
        <v>2019</v>
      </c>
      <c r="G367" s="424" t="s">
        <v>1431</v>
      </c>
      <c r="H367" s="424" t="s">
        <v>1432</v>
      </c>
      <c r="I367" s="426">
        <v>487.63</v>
      </c>
      <c r="J367" s="426">
        <v>2</v>
      </c>
      <c r="K367" s="427">
        <v>975.26</v>
      </c>
    </row>
    <row r="368" spans="1:11" ht="14.4" customHeight="1" x14ac:dyDescent="0.3">
      <c r="A368" s="422" t="s">
        <v>413</v>
      </c>
      <c r="B368" s="423" t="s">
        <v>414</v>
      </c>
      <c r="C368" s="424" t="s">
        <v>418</v>
      </c>
      <c r="D368" s="425" t="s">
        <v>695</v>
      </c>
      <c r="E368" s="424" t="s">
        <v>2018</v>
      </c>
      <c r="F368" s="425" t="s">
        <v>2019</v>
      </c>
      <c r="G368" s="424" t="s">
        <v>1433</v>
      </c>
      <c r="H368" s="424" t="s">
        <v>1434</v>
      </c>
      <c r="I368" s="426">
        <v>816.71</v>
      </c>
      <c r="J368" s="426">
        <v>1</v>
      </c>
      <c r="K368" s="427">
        <v>816.71</v>
      </c>
    </row>
    <row r="369" spans="1:11" ht="14.4" customHeight="1" x14ac:dyDescent="0.3">
      <c r="A369" s="422" t="s">
        <v>413</v>
      </c>
      <c r="B369" s="423" t="s">
        <v>414</v>
      </c>
      <c r="C369" s="424" t="s">
        <v>418</v>
      </c>
      <c r="D369" s="425" t="s">
        <v>695</v>
      </c>
      <c r="E369" s="424" t="s">
        <v>2018</v>
      </c>
      <c r="F369" s="425" t="s">
        <v>2019</v>
      </c>
      <c r="G369" s="424" t="s">
        <v>1435</v>
      </c>
      <c r="H369" s="424" t="s">
        <v>1436</v>
      </c>
      <c r="I369" s="426">
        <v>392</v>
      </c>
      <c r="J369" s="426">
        <v>5</v>
      </c>
      <c r="K369" s="427">
        <v>1960</v>
      </c>
    </row>
    <row r="370" spans="1:11" ht="14.4" customHeight="1" x14ac:dyDescent="0.3">
      <c r="A370" s="422" t="s">
        <v>413</v>
      </c>
      <c r="B370" s="423" t="s">
        <v>414</v>
      </c>
      <c r="C370" s="424" t="s">
        <v>418</v>
      </c>
      <c r="D370" s="425" t="s">
        <v>695</v>
      </c>
      <c r="E370" s="424" t="s">
        <v>2018</v>
      </c>
      <c r="F370" s="425" t="s">
        <v>2019</v>
      </c>
      <c r="G370" s="424" t="s">
        <v>1437</v>
      </c>
      <c r="H370" s="424" t="s">
        <v>1438</v>
      </c>
      <c r="I370" s="426">
        <v>1290.01</v>
      </c>
      <c r="J370" s="426">
        <v>2</v>
      </c>
      <c r="K370" s="427">
        <v>2580.02</v>
      </c>
    </row>
    <row r="371" spans="1:11" ht="14.4" customHeight="1" x14ac:dyDescent="0.3">
      <c r="A371" s="422" t="s">
        <v>413</v>
      </c>
      <c r="B371" s="423" t="s">
        <v>414</v>
      </c>
      <c r="C371" s="424" t="s">
        <v>418</v>
      </c>
      <c r="D371" s="425" t="s">
        <v>695</v>
      </c>
      <c r="E371" s="424" t="s">
        <v>2018</v>
      </c>
      <c r="F371" s="425" t="s">
        <v>2019</v>
      </c>
      <c r="G371" s="424" t="s">
        <v>1439</v>
      </c>
      <c r="H371" s="424" t="s">
        <v>1440</v>
      </c>
      <c r="I371" s="426">
        <v>141.54999999999998</v>
      </c>
      <c r="J371" s="426">
        <v>75</v>
      </c>
      <c r="K371" s="427">
        <v>10616.560000000001</v>
      </c>
    </row>
    <row r="372" spans="1:11" ht="14.4" customHeight="1" x14ac:dyDescent="0.3">
      <c r="A372" s="422" t="s">
        <v>413</v>
      </c>
      <c r="B372" s="423" t="s">
        <v>414</v>
      </c>
      <c r="C372" s="424" t="s">
        <v>418</v>
      </c>
      <c r="D372" s="425" t="s">
        <v>695</v>
      </c>
      <c r="E372" s="424" t="s">
        <v>2018</v>
      </c>
      <c r="F372" s="425" t="s">
        <v>2019</v>
      </c>
      <c r="G372" s="424" t="s">
        <v>1441</v>
      </c>
      <c r="H372" s="424" t="s">
        <v>1442</v>
      </c>
      <c r="I372" s="426">
        <v>859.1</v>
      </c>
      <c r="J372" s="426">
        <v>2</v>
      </c>
      <c r="K372" s="427">
        <v>1718.2</v>
      </c>
    </row>
    <row r="373" spans="1:11" ht="14.4" customHeight="1" x14ac:dyDescent="0.3">
      <c r="A373" s="422" t="s">
        <v>413</v>
      </c>
      <c r="B373" s="423" t="s">
        <v>414</v>
      </c>
      <c r="C373" s="424" t="s">
        <v>418</v>
      </c>
      <c r="D373" s="425" t="s">
        <v>695</v>
      </c>
      <c r="E373" s="424" t="s">
        <v>2018</v>
      </c>
      <c r="F373" s="425" t="s">
        <v>2019</v>
      </c>
      <c r="G373" s="424" t="s">
        <v>1443</v>
      </c>
      <c r="H373" s="424" t="s">
        <v>1444</v>
      </c>
      <c r="I373" s="426">
        <v>890.56</v>
      </c>
      <c r="J373" s="426">
        <v>3</v>
      </c>
      <c r="K373" s="427">
        <v>2671.68</v>
      </c>
    </row>
    <row r="374" spans="1:11" ht="14.4" customHeight="1" x14ac:dyDescent="0.3">
      <c r="A374" s="422" t="s">
        <v>413</v>
      </c>
      <c r="B374" s="423" t="s">
        <v>414</v>
      </c>
      <c r="C374" s="424" t="s">
        <v>418</v>
      </c>
      <c r="D374" s="425" t="s">
        <v>695</v>
      </c>
      <c r="E374" s="424" t="s">
        <v>2018</v>
      </c>
      <c r="F374" s="425" t="s">
        <v>2019</v>
      </c>
      <c r="G374" s="424" t="s">
        <v>1445</v>
      </c>
      <c r="H374" s="424" t="s">
        <v>1446</v>
      </c>
      <c r="I374" s="426">
        <v>980.1</v>
      </c>
      <c r="J374" s="426">
        <v>1</v>
      </c>
      <c r="K374" s="427">
        <v>980.1</v>
      </c>
    </row>
    <row r="375" spans="1:11" ht="14.4" customHeight="1" x14ac:dyDescent="0.3">
      <c r="A375" s="422" t="s">
        <v>413</v>
      </c>
      <c r="B375" s="423" t="s">
        <v>414</v>
      </c>
      <c r="C375" s="424" t="s">
        <v>418</v>
      </c>
      <c r="D375" s="425" t="s">
        <v>695</v>
      </c>
      <c r="E375" s="424" t="s">
        <v>2018</v>
      </c>
      <c r="F375" s="425" t="s">
        <v>2019</v>
      </c>
      <c r="G375" s="424" t="s">
        <v>1447</v>
      </c>
      <c r="H375" s="424" t="s">
        <v>1448</v>
      </c>
      <c r="I375" s="426">
        <v>994.62</v>
      </c>
      <c r="J375" s="426">
        <v>1</v>
      </c>
      <c r="K375" s="427">
        <v>994.62</v>
      </c>
    </row>
    <row r="376" spans="1:11" ht="14.4" customHeight="1" x14ac:dyDescent="0.3">
      <c r="A376" s="422" t="s">
        <v>413</v>
      </c>
      <c r="B376" s="423" t="s">
        <v>414</v>
      </c>
      <c r="C376" s="424" t="s">
        <v>418</v>
      </c>
      <c r="D376" s="425" t="s">
        <v>695</v>
      </c>
      <c r="E376" s="424" t="s">
        <v>2018</v>
      </c>
      <c r="F376" s="425" t="s">
        <v>2019</v>
      </c>
      <c r="G376" s="424" t="s">
        <v>1449</v>
      </c>
      <c r="H376" s="424" t="s">
        <v>1450</v>
      </c>
      <c r="I376" s="426">
        <v>511.32</v>
      </c>
      <c r="J376" s="426">
        <v>2</v>
      </c>
      <c r="K376" s="427">
        <v>1022.64</v>
      </c>
    </row>
    <row r="377" spans="1:11" ht="14.4" customHeight="1" x14ac:dyDescent="0.3">
      <c r="A377" s="422" t="s">
        <v>413</v>
      </c>
      <c r="B377" s="423" t="s">
        <v>414</v>
      </c>
      <c r="C377" s="424" t="s">
        <v>418</v>
      </c>
      <c r="D377" s="425" t="s">
        <v>695</v>
      </c>
      <c r="E377" s="424" t="s">
        <v>2018</v>
      </c>
      <c r="F377" s="425" t="s">
        <v>2019</v>
      </c>
      <c r="G377" s="424" t="s">
        <v>1451</v>
      </c>
      <c r="H377" s="424" t="s">
        <v>1452</v>
      </c>
      <c r="I377" s="426">
        <v>692.69749999999999</v>
      </c>
      <c r="J377" s="426">
        <v>4</v>
      </c>
      <c r="K377" s="427">
        <v>2770.79</v>
      </c>
    </row>
    <row r="378" spans="1:11" ht="14.4" customHeight="1" x14ac:dyDescent="0.3">
      <c r="A378" s="422" t="s">
        <v>413</v>
      </c>
      <c r="B378" s="423" t="s">
        <v>414</v>
      </c>
      <c r="C378" s="424" t="s">
        <v>418</v>
      </c>
      <c r="D378" s="425" t="s">
        <v>695</v>
      </c>
      <c r="E378" s="424" t="s">
        <v>2018</v>
      </c>
      <c r="F378" s="425" t="s">
        <v>2019</v>
      </c>
      <c r="G378" s="424" t="s">
        <v>1453</v>
      </c>
      <c r="H378" s="424" t="s">
        <v>1454</v>
      </c>
      <c r="I378" s="426">
        <v>273.13</v>
      </c>
      <c r="J378" s="426">
        <v>2</v>
      </c>
      <c r="K378" s="427">
        <v>546.25</v>
      </c>
    </row>
    <row r="379" spans="1:11" ht="14.4" customHeight="1" x14ac:dyDescent="0.3">
      <c r="A379" s="422" t="s">
        <v>413</v>
      </c>
      <c r="B379" s="423" t="s">
        <v>414</v>
      </c>
      <c r="C379" s="424" t="s">
        <v>418</v>
      </c>
      <c r="D379" s="425" t="s">
        <v>695</v>
      </c>
      <c r="E379" s="424" t="s">
        <v>2018</v>
      </c>
      <c r="F379" s="425" t="s">
        <v>2019</v>
      </c>
      <c r="G379" s="424" t="s">
        <v>1455</v>
      </c>
      <c r="H379" s="424" t="s">
        <v>1456</v>
      </c>
      <c r="I379" s="426">
        <v>2720.38</v>
      </c>
      <c r="J379" s="426">
        <v>3</v>
      </c>
      <c r="K379" s="427">
        <v>8161.14</v>
      </c>
    </row>
    <row r="380" spans="1:11" ht="14.4" customHeight="1" x14ac:dyDescent="0.3">
      <c r="A380" s="422" t="s">
        <v>413</v>
      </c>
      <c r="B380" s="423" t="s">
        <v>414</v>
      </c>
      <c r="C380" s="424" t="s">
        <v>418</v>
      </c>
      <c r="D380" s="425" t="s">
        <v>695</v>
      </c>
      <c r="E380" s="424" t="s">
        <v>2018</v>
      </c>
      <c r="F380" s="425" t="s">
        <v>2019</v>
      </c>
      <c r="G380" s="424" t="s">
        <v>1457</v>
      </c>
      <c r="H380" s="424" t="s">
        <v>1458</v>
      </c>
      <c r="I380" s="426">
        <v>865.15</v>
      </c>
      <c r="J380" s="426">
        <v>3</v>
      </c>
      <c r="K380" s="427">
        <v>2595.4499999999998</v>
      </c>
    </row>
    <row r="381" spans="1:11" ht="14.4" customHeight="1" x14ac:dyDescent="0.3">
      <c r="A381" s="422" t="s">
        <v>413</v>
      </c>
      <c r="B381" s="423" t="s">
        <v>414</v>
      </c>
      <c r="C381" s="424" t="s">
        <v>418</v>
      </c>
      <c r="D381" s="425" t="s">
        <v>695</v>
      </c>
      <c r="E381" s="424" t="s">
        <v>2018</v>
      </c>
      <c r="F381" s="425" t="s">
        <v>2019</v>
      </c>
      <c r="G381" s="424" t="s">
        <v>1459</v>
      </c>
      <c r="H381" s="424" t="s">
        <v>1460</v>
      </c>
      <c r="I381" s="426">
        <v>863.94</v>
      </c>
      <c r="J381" s="426">
        <v>2</v>
      </c>
      <c r="K381" s="427">
        <v>1727.88</v>
      </c>
    </row>
    <row r="382" spans="1:11" ht="14.4" customHeight="1" x14ac:dyDescent="0.3">
      <c r="A382" s="422" t="s">
        <v>413</v>
      </c>
      <c r="B382" s="423" t="s">
        <v>414</v>
      </c>
      <c r="C382" s="424" t="s">
        <v>418</v>
      </c>
      <c r="D382" s="425" t="s">
        <v>695</v>
      </c>
      <c r="E382" s="424" t="s">
        <v>2018</v>
      </c>
      <c r="F382" s="425" t="s">
        <v>2019</v>
      </c>
      <c r="G382" s="424" t="s">
        <v>1461</v>
      </c>
      <c r="H382" s="424" t="s">
        <v>1462</v>
      </c>
      <c r="I382" s="426">
        <v>229.9</v>
      </c>
      <c r="J382" s="426">
        <v>7</v>
      </c>
      <c r="K382" s="427">
        <v>1609.3</v>
      </c>
    </row>
    <row r="383" spans="1:11" ht="14.4" customHeight="1" x14ac:dyDescent="0.3">
      <c r="A383" s="422" t="s">
        <v>413</v>
      </c>
      <c r="B383" s="423" t="s">
        <v>414</v>
      </c>
      <c r="C383" s="424" t="s">
        <v>418</v>
      </c>
      <c r="D383" s="425" t="s">
        <v>695</v>
      </c>
      <c r="E383" s="424" t="s">
        <v>2018</v>
      </c>
      <c r="F383" s="425" t="s">
        <v>2019</v>
      </c>
      <c r="G383" s="424" t="s">
        <v>1463</v>
      </c>
      <c r="H383" s="424" t="s">
        <v>1464</v>
      </c>
      <c r="I383" s="426">
        <v>75.02</v>
      </c>
      <c r="J383" s="426">
        <v>10</v>
      </c>
      <c r="K383" s="427">
        <v>750.2</v>
      </c>
    </row>
    <row r="384" spans="1:11" ht="14.4" customHeight="1" x14ac:dyDescent="0.3">
      <c r="A384" s="422" t="s">
        <v>413</v>
      </c>
      <c r="B384" s="423" t="s">
        <v>414</v>
      </c>
      <c r="C384" s="424" t="s">
        <v>418</v>
      </c>
      <c r="D384" s="425" t="s">
        <v>695</v>
      </c>
      <c r="E384" s="424" t="s">
        <v>2018</v>
      </c>
      <c r="F384" s="425" t="s">
        <v>2019</v>
      </c>
      <c r="G384" s="424" t="s">
        <v>1465</v>
      </c>
      <c r="H384" s="424" t="s">
        <v>1466</v>
      </c>
      <c r="I384" s="426">
        <v>1.7</v>
      </c>
      <c r="J384" s="426">
        <v>200</v>
      </c>
      <c r="K384" s="427">
        <v>340</v>
      </c>
    </row>
    <row r="385" spans="1:11" ht="14.4" customHeight="1" x14ac:dyDescent="0.3">
      <c r="A385" s="422" t="s">
        <v>413</v>
      </c>
      <c r="B385" s="423" t="s">
        <v>414</v>
      </c>
      <c r="C385" s="424" t="s">
        <v>418</v>
      </c>
      <c r="D385" s="425" t="s">
        <v>695</v>
      </c>
      <c r="E385" s="424" t="s">
        <v>2018</v>
      </c>
      <c r="F385" s="425" t="s">
        <v>2019</v>
      </c>
      <c r="G385" s="424" t="s">
        <v>1467</v>
      </c>
      <c r="H385" s="424" t="s">
        <v>1468</v>
      </c>
      <c r="I385" s="426">
        <v>1.7</v>
      </c>
      <c r="J385" s="426">
        <v>200</v>
      </c>
      <c r="K385" s="427">
        <v>340</v>
      </c>
    </row>
    <row r="386" spans="1:11" ht="14.4" customHeight="1" x14ac:dyDescent="0.3">
      <c r="A386" s="422" t="s">
        <v>413</v>
      </c>
      <c r="B386" s="423" t="s">
        <v>414</v>
      </c>
      <c r="C386" s="424" t="s">
        <v>418</v>
      </c>
      <c r="D386" s="425" t="s">
        <v>695</v>
      </c>
      <c r="E386" s="424" t="s">
        <v>2018</v>
      </c>
      <c r="F386" s="425" t="s">
        <v>2019</v>
      </c>
      <c r="G386" s="424" t="s">
        <v>1469</v>
      </c>
      <c r="H386" s="424" t="s">
        <v>1470</v>
      </c>
      <c r="I386" s="426">
        <v>1.7</v>
      </c>
      <c r="J386" s="426">
        <v>200</v>
      </c>
      <c r="K386" s="427">
        <v>340</v>
      </c>
    </row>
    <row r="387" spans="1:11" ht="14.4" customHeight="1" x14ac:dyDescent="0.3">
      <c r="A387" s="422" t="s">
        <v>413</v>
      </c>
      <c r="B387" s="423" t="s">
        <v>414</v>
      </c>
      <c r="C387" s="424" t="s">
        <v>418</v>
      </c>
      <c r="D387" s="425" t="s">
        <v>695</v>
      </c>
      <c r="E387" s="424" t="s">
        <v>2018</v>
      </c>
      <c r="F387" s="425" t="s">
        <v>2019</v>
      </c>
      <c r="G387" s="424" t="s">
        <v>1471</v>
      </c>
      <c r="H387" s="424" t="s">
        <v>1472</v>
      </c>
      <c r="I387" s="426">
        <v>1.7</v>
      </c>
      <c r="J387" s="426">
        <v>200</v>
      </c>
      <c r="K387" s="427">
        <v>340</v>
      </c>
    </row>
    <row r="388" spans="1:11" ht="14.4" customHeight="1" x14ac:dyDescent="0.3">
      <c r="A388" s="422" t="s">
        <v>413</v>
      </c>
      <c r="B388" s="423" t="s">
        <v>414</v>
      </c>
      <c r="C388" s="424" t="s">
        <v>418</v>
      </c>
      <c r="D388" s="425" t="s">
        <v>695</v>
      </c>
      <c r="E388" s="424" t="s">
        <v>2018</v>
      </c>
      <c r="F388" s="425" t="s">
        <v>2019</v>
      </c>
      <c r="G388" s="424" t="s">
        <v>1473</v>
      </c>
      <c r="H388" s="424" t="s">
        <v>1474</v>
      </c>
      <c r="I388" s="426">
        <v>62.92</v>
      </c>
      <c r="J388" s="426">
        <v>30</v>
      </c>
      <c r="K388" s="427">
        <v>1887.6</v>
      </c>
    </row>
    <row r="389" spans="1:11" ht="14.4" customHeight="1" x14ac:dyDescent="0.3">
      <c r="A389" s="422" t="s">
        <v>413</v>
      </c>
      <c r="B389" s="423" t="s">
        <v>414</v>
      </c>
      <c r="C389" s="424" t="s">
        <v>418</v>
      </c>
      <c r="D389" s="425" t="s">
        <v>695</v>
      </c>
      <c r="E389" s="424" t="s">
        <v>2018</v>
      </c>
      <c r="F389" s="425" t="s">
        <v>2019</v>
      </c>
      <c r="G389" s="424" t="s">
        <v>1475</v>
      </c>
      <c r="H389" s="424" t="s">
        <v>1476</v>
      </c>
      <c r="I389" s="426">
        <v>71.39</v>
      </c>
      <c r="J389" s="426">
        <v>30</v>
      </c>
      <c r="K389" s="427">
        <v>2141.6999999999998</v>
      </c>
    </row>
    <row r="390" spans="1:11" ht="14.4" customHeight="1" x14ac:dyDescent="0.3">
      <c r="A390" s="422" t="s">
        <v>413</v>
      </c>
      <c r="B390" s="423" t="s">
        <v>414</v>
      </c>
      <c r="C390" s="424" t="s">
        <v>418</v>
      </c>
      <c r="D390" s="425" t="s">
        <v>695</v>
      </c>
      <c r="E390" s="424" t="s">
        <v>2018</v>
      </c>
      <c r="F390" s="425" t="s">
        <v>2019</v>
      </c>
      <c r="G390" s="424" t="s">
        <v>1477</v>
      </c>
      <c r="H390" s="424" t="s">
        <v>1478</v>
      </c>
      <c r="I390" s="426">
        <v>62.92</v>
      </c>
      <c r="J390" s="426">
        <v>30</v>
      </c>
      <c r="K390" s="427">
        <v>1887.6</v>
      </c>
    </row>
    <row r="391" spans="1:11" ht="14.4" customHeight="1" x14ac:dyDescent="0.3">
      <c r="A391" s="422" t="s">
        <v>413</v>
      </c>
      <c r="B391" s="423" t="s">
        <v>414</v>
      </c>
      <c r="C391" s="424" t="s">
        <v>418</v>
      </c>
      <c r="D391" s="425" t="s">
        <v>695</v>
      </c>
      <c r="E391" s="424" t="s">
        <v>2018</v>
      </c>
      <c r="F391" s="425" t="s">
        <v>2019</v>
      </c>
      <c r="G391" s="424" t="s">
        <v>1479</v>
      </c>
      <c r="H391" s="424" t="s">
        <v>1480</v>
      </c>
      <c r="I391" s="426">
        <v>71.39</v>
      </c>
      <c r="J391" s="426">
        <v>30</v>
      </c>
      <c r="K391" s="427">
        <v>2141.6999999999998</v>
      </c>
    </row>
    <row r="392" spans="1:11" ht="14.4" customHeight="1" x14ac:dyDescent="0.3">
      <c r="A392" s="422" t="s">
        <v>413</v>
      </c>
      <c r="B392" s="423" t="s">
        <v>414</v>
      </c>
      <c r="C392" s="424" t="s">
        <v>418</v>
      </c>
      <c r="D392" s="425" t="s">
        <v>695</v>
      </c>
      <c r="E392" s="424" t="s">
        <v>2018</v>
      </c>
      <c r="F392" s="425" t="s">
        <v>2019</v>
      </c>
      <c r="G392" s="424" t="s">
        <v>1481</v>
      </c>
      <c r="H392" s="424" t="s">
        <v>1482</v>
      </c>
      <c r="I392" s="426">
        <v>360.58</v>
      </c>
      <c r="J392" s="426">
        <v>4</v>
      </c>
      <c r="K392" s="427">
        <v>1442.32</v>
      </c>
    </row>
    <row r="393" spans="1:11" ht="14.4" customHeight="1" x14ac:dyDescent="0.3">
      <c r="A393" s="422" t="s">
        <v>413</v>
      </c>
      <c r="B393" s="423" t="s">
        <v>414</v>
      </c>
      <c r="C393" s="424" t="s">
        <v>418</v>
      </c>
      <c r="D393" s="425" t="s">
        <v>695</v>
      </c>
      <c r="E393" s="424" t="s">
        <v>2018</v>
      </c>
      <c r="F393" s="425" t="s">
        <v>2019</v>
      </c>
      <c r="G393" s="424" t="s">
        <v>1483</v>
      </c>
      <c r="H393" s="424" t="s">
        <v>1484</v>
      </c>
      <c r="I393" s="426">
        <v>39.93</v>
      </c>
      <c r="J393" s="426">
        <v>12</v>
      </c>
      <c r="K393" s="427">
        <v>479.16</v>
      </c>
    </row>
    <row r="394" spans="1:11" ht="14.4" customHeight="1" x14ac:dyDescent="0.3">
      <c r="A394" s="422" t="s">
        <v>413</v>
      </c>
      <c r="B394" s="423" t="s">
        <v>414</v>
      </c>
      <c r="C394" s="424" t="s">
        <v>418</v>
      </c>
      <c r="D394" s="425" t="s">
        <v>695</v>
      </c>
      <c r="E394" s="424" t="s">
        <v>2018</v>
      </c>
      <c r="F394" s="425" t="s">
        <v>2019</v>
      </c>
      <c r="G394" s="424" t="s">
        <v>1485</v>
      </c>
      <c r="H394" s="424" t="s">
        <v>1486</v>
      </c>
      <c r="I394" s="426">
        <v>39.93</v>
      </c>
      <c r="J394" s="426">
        <v>18</v>
      </c>
      <c r="K394" s="427">
        <v>718.74</v>
      </c>
    </row>
    <row r="395" spans="1:11" ht="14.4" customHeight="1" x14ac:dyDescent="0.3">
      <c r="A395" s="422" t="s">
        <v>413</v>
      </c>
      <c r="B395" s="423" t="s">
        <v>414</v>
      </c>
      <c r="C395" s="424" t="s">
        <v>418</v>
      </c>
      <c r="D395" s="425" t="s">
        <v>695</v>
      </c>
      <c r="E395" s="424" t="s">
        <v>2018</v>
      </c>
      <c r="F395" s="425" t="s">
        <v>2019</v>
      </c>
      <c r="G395" s="424" t="s">
        <v>1487</v>
      </c>
      <c r="H395" s="424" t="s">
        <v>1488</v>
      </c>
      <c r="I395" s="426">
        <v>38.6</v>
      </c>
      <c r="J395" s="426">
        <v>60</v>
      </c>
      <c r="K395" s="427">
        <v>2323.9300000000003</v>
      </c>
    </row>
    <row r="396" spans="1:11" ht="14.4" customHeight="1" x14ac:dyDescent="0.3">
      <c r="A396" s="422" t="s">
        <v>413</v>
      </c>
      <c r="B396" s="423" t="s">
        <v>414</v>
      </c>
      <c r="C396" s="424" t="s">
        <v>418</v>
      </c>
      <c r="D396" s="425" t="s">
        <v>695</v>
      </c>
      <c r="E396" s="424" t="s">
        <v>2018</v>
      </c>
      <c r="F396" s="425" t="s">
        <v>2019</v>
      </c>
      <c r="G396" s="424" t="s">
        <v>1489</v>
      </c>
      <c r="H396" s="424" t="s">
        <v>1490</v>
      </c>
      <c r="I396" s="426">
        <v>1374</v>
      </c>
      <c r="J396" s="426">
        <v>4</v>
      </c>
      <c r="K396" s="427">
        <v>5496</v>
      </c>
    </row>
    <row r="397" spans="1:11" ht="14.4" customHeight="1" x14ac:dyDescent="0.3">
      <c r="A397" s="422" t="s">
        <v>413</v>
      </c>
      <c r="B397" s="423" t="s">
        <v>414</v>
      </c>
      <c r="C397" s="424" t="s">
        <v>418</v>
      </c>
      <c r="D397" s="425" t="s">
        <v>695</v>
      </c>
      <c r="E397" s="424" t="s">
        <v>2018</v>
      </c>
      <c r="F397" s="425" t="s">
        <v>2019</v>
      </c>
      <c r="G397" s="424" t="s">
        <v>1491</v>
      </c>
      <c r="H397" s="424" t="s">
        <v>1492</v>
      </c>
      <c r="I397" s="426">
        <v>1374</v>
      </c>
      <c r="J397" s="426">
        <v>4</v>
      </c>
      <c r="K397" s="427">
        <v>5496</v>
      </c>
    </row>
    <row r="398" spans="1:11" ht="14.4" customHeight="1" x14ac:dyDescent="0.3">
      <c r="A398" s="422" t="s">
        <v>413</v>
      </c>
      <c r="B398" s="423" t="s">
        <v>414</v>
      </c>
      <c r="C398" s="424" t="s">
        <v>418</v>
      </c>
      <c r="D398" s="425" t="s">
        <v>695</v>
      </c>
      <c r="E398" s="424" t="s">
        <v>2018</v>
      </c>
      <c r="F398" s="425" t="s">
        <v>2019</v>
      </c>
      <c r="G398" s="424" t="s">
        <v>1493</v>
      </c>
      <c r="H398" s="424" t="s">
        <v>1494</v>
      </c>
      <c r="I398" s="426">
        <v>224.16</v>
      </c>
      <c r="J398" s="426">
        <v>2</v>
      </c>
      <c r="K398" s="427">
        <v>448.31</v>
      </c>
    </row>
    <row r="399" spans="1:11" ht="14.4" customHeight="1" x14ac:dyDescent="0.3">
      <c r="A399" s="422" t="s">
        <v>413</v>
      </c>
      <c r="B399" s="423" t="s">
        <v>414</v>
      </c>
      <c r="C399" s="424" t="s">
        <v>418</v>
      </c>
      <c r="D399" s="425" t="s">
        <v>695</v>
      </c>
      <c r="E399" s="424" t="s">
        <v>2018</v>
      </c>
      <c r="F399" s="425" t="s">
        <v>2019</v>
      </c>
      <c r="G399" s="424" t="s">
        <v>1495</v>
      </c>
      <c r="H399" s="424" t="s">
        <v>1496</v>
      </c>
      <c r="I399" s="426">
        <v>2.09</v>
      </c>
      <c r="J399" s="426">
        <v>200</v>
      </c>
      <c r="K399" s="427">
        <v>418.66</v>
      </c>
    </row>
    <row r="400" spans="1:11" ht="14.4" customHeight="1" x14ac:dyDescent="0.3">
      <c r="A400" s="422" t="s">
        <v>413</v>
      </c>
      <c r="B400" s="423" t="s">
        <v>414</v>
      </c>
      <c r="C400" s="424" t="s">
        <v>418</v>
      </c>
      <c r="D400" s="425" t="s">
        <v>695</v>
      </c>
      <c r="E400" s="424" t="s">
        <v>2018</v>
      </c>
      <c r="F400" s="425" t="s">
        <v>2019</v>
      </c>
      <c r="G400" s="424" t="s">
        <v>1497</v>
      </c>
      <c r="H400" s="424" t="s">
        <v>1498</v>
      </c>
      <c r="I400" s="426">
        <v>45.98</v>
      </c>
      <c r="J400" s="426">
        <v>20</v>
      </c>
      <c r="K400" s="427">
        <v>919.62</v>
      </c>
    </row>
    <row r="401" spans="1:11" ht="14.4" customHeight="1" x14ac:dyDescent="0.3">
      <c r="A401" s="422" t="s">
        <v>413</v>
      </c>
      <c r="B401" s="423" t="s">
        <v>414</v>
      </c>
      <c r="C401" s="424" t="s">
        <v>418</v>
      </c>
      <c r="D401" s="425" t="s">
        <v>695</v>
      </c>
      <c r="E401" s="424" t="s">
        <v>2018</v>
      </c>
      <c r="F401" s="425" t="s">
        <v>2019</v>
      </c>
      <c r="G401" s="424" t="s">
        <v>1499</v>
      </c>
      <c r="H401" s="424" t="s">
        <v>1500</v>
      </c>
      <c r="I401" s="426">
        <v>2789.05</v>
      </c>
      <c r="J401" s="426">
        <v>1</v>
      </c>
      <c r="K401" s="427">
        <v>2789.05</v>
      </c>
    </row>
    <row r="402" spans="1:11" ht="14.4" customHeight="1" x14ac:dyDescent="0.3">
      <c r="A402" s="422" t="s">
        <v>413</v>
      </c>
      <c r="B402" s="423" t="s">
        <v>414</v>
      </c>
      <c r="C402" s="424" t="s">
        <v>418</v>
      </c>
      <c r="D402" s="425" t="s">
        <v>695</v>
      </c>
      <c r="E402" s="424" t="s">
        <v>2018</v>
      </c>
      <c r="F402" s="425" t="s">
        <v>2019</v>
      </c>
      <c r="G402" s="424" t="s">
        <v>1501</v>
      </c>
      <c r="H402" s="424" t="s">
        <v>1502</v>
      </c>
      <c r="I402" s="426">
        <v>904</v>
      </c>
      <c r="J402" s="426">
        <v>2</v>
      </c>
      <c r="K402" s="427">
        <v>1808</v>
      </c>
    </row>
    <row r="403" spans="1:11" ht="14.4" customHeight="1" x14ac:dyDescent="0.3">
      <c r="A403" s="422" t="s">
        <v>413</v>
      </c>
      <c r="B403" s="423" t="s">
        <v>414</v>
      </c>
      <c r="C403" s="424" t="s">
        <v>418</v>
      </c>
      <c r="D403" s="425" t="s">
        <v>695</v>
      </c>
      <c r="E403" s="424" t="s">
        <v>2018</v>
      </c>
      <c r="F403" s="425" t="s">
        <v>2019</v>
      </c>
      <c r="G403" s="424" t="s">
        <v>1503</v>
      </c>
      <c r="H403" s="424" t="s">
        <v>1504</v>
      </c>
      <c r="I403" s="426">
        <v>929</v>
      </c>
      <c r="J403" s="426">
        <v>1</v>
      </c>
      <c r="K403" s="427">
        <v>929</v>
      </c>
    </row>
    <row r="404" spans="1:11" ht="14.4" customHeight="1" x14ac:dyDescent="0.3">
      <c r="A404" s="422" t="s">
        <v>413</v>
      </c>
      <c r="B404" s="423" t="s">
        <v>414</v>
      </c>
      <c r="C404" s="424" t="s">
        <v>418</v>
      </c>
      <c r="D404" s="425" t="s">
        <v>695</v>
      </c>
      <c r="E404" s="424" t="s">
        <v>2018</v>
      </c>
      <c r="F404" s="425" t="s">
        <v>2019</v>
      </c>
      <c r="G404" s="424" t="s">
        <v>1505</v>
      </c>
      <c r="H404" s="424" t="s">
        <v>1506</v>
      </c>
      <c r="I404" s="426">
        <v>29</v>
      </c>
      <c r="J404" s="426">
        <v>80</v>
      </c>
      <c r="K404" s="427">
        <v>2320</v>
      </c>
    </row>
    <row r="405" spans="1:11" ht="14.4" customHeight="1" x14ac:dyDescent="0.3">
      <c r="A405" s="422" t="s">
        <v>413</v>
      </c>
      <c r="B405" s="423" t="s">
        <v>414</v>
      </c>
      <c r="C405" s="424" t="s">
        <v>418</v>
      </c>
      <c r="D405" s="425" t="s">
        <v>695</v>
      </c>
      <c r="E405" s="424" t="s">
        <v>2018</v>
      </c>
      <c r="F405" s="425" t="s">
        <v>2019</v>
      </c>
      <c r="G405" s="424" t="s">
        <v>1507</v>
      </c>
      <c r="H405" s="424" t="s">
        <v>1508</v>
      </c>
      <c r="I405" s="426">
        <v>3.32</v>
      </c>
      <c r="J405" s="426">
        <v>120</v>
      </c>
      <c r="K405" s="427">
        <v>398</v>
      </c>
    </row>
    <row r="406" spans="1:11" ht="14.4" customHeight="1" x14ac:dyDescent="0.3">
      <c r="A406" s="422" t="s">
        <v>413</v>
      </c>
      <c r="B406" s="423" t="s">
        <v>414</v>
      </c>
      <c r="C406" s="424" t="s">
        <v>418</v>
      </c>
      <c r="D406" s="425" t="s">
        <v>695</v>
      </c>
      <c r="E406" s="424" t="s">
        <v>2018</v>
      </c>
      <c r="F406" s="425" t="s">
        <v>2019</v>
      </c>
      <c r="G406" s="424" t="s">
        <v>1509</v>
      </c>
      <c r="H406" s="424" t="s">
        <v>1510</v>
      </c>
      <c r="I406" s="426">
        <v>193.79500000000002</v>
      </c>
      <c r="J406" s="426">
        <v>15</v>
      </c>
      <c r="K406" s="427">
        <v>2906.9</v>
      </c>
    </row>
    <row r="407" spans="1:11" ht="14.4" customHeight="1" x14ac:dyDescent="0.3">
      <c r="A407" s="422" t="s">
        <v>413</v>
      </c>
      <c r="B407" s="423" t="s">
        <v>414</v>
      </c>
      <c r="C407" s="424" t="s">
        <v>418</v>
      </c>
      <c r="D407" s="425" t="s">
        <v>695</v>
      </c>
      <c r="E407" s="424" t="s">
        <v>2018</v>
      </c>
      <c r="F407" s="425" t="s">
        <v>2019</v>
      </c>
      <c r="G407" s="424" t="s">
        <v>1511</v>
      </c>
      <c r="H407" s="424" t="s">
        <v>1512</v>
      </c>
      <c r="I407" s="426">
        <v>135.22999999999999</v>
      </c>
      <c r="J407" s="426">
        <v>30</v>
      </c>
      <c r="K407" s="427">
        <v>4056.89</v>
      </c>
    </row>
    <row r="408" spans="1:11" ht="14.4" customHeight="1" x14ac:dyDescent="0.3">
      <c r="A408" s="422" t="s">
        <v>413</v>
      </c>
      <c r="B408" s="423" t="s">
        <v>414</v>
      </c>
      <c r="C408" s="424" t="s">
        <v>418</v>
      </c>
      <c r="D408" s="425" t="s">
        <v>695</v>
      </c>
      <c r="E408" s="424" t="s">
        <v>2018</v>
      </c>
      <c r="F408" s="425" t="s">
        <v>2019</v>
      </c>
      <c r="G408" s="424" t="s">
        <v>1513</v>
      </c>
      <c r="H408" s="424" t="s">
        <v>1514</v>
      </c>
      <c r="I408" s="426">
        <v>107.16000000000001</v>
      </c>
      <c r="J408" s="426">
        <v>35</v>
      </c>
      <c r="K408" s="427">
        <v>3750.72</v>
      </c>
    </row>
    <row r="409" spans="1:11" ht="14.4" customHeight="1" x14ac:dyDescent="0.3">
      <c r="A409" s="422" t="s">
        <v>413</v>
      </c>
      <c r="B409" s="423" t="s">
        <v>414</v>
      </c>
      <c r="C409" s="424" t="s">
        <v>418</v>
      </c>
      <c r="D409" s="425" t="s">
        <v>695</v>
      </c>
      <c r="E409" s="424" t="s">
        <v>2018</v>
      </c>
      <c r="F409" s="425" t="s">
        <v>2019</v>
      </c>
      <c r="G409" s="424" t="s">
        <v>1515</v>
      </c>
      <c r="H409" s="424" t="s">
        <v>1516</v>
      </c>
      <c r="I409" s="426">
        <v>103.45</v>
      </c>
      <c r="J409" s="426">
        <v>2</v>
      </c>
      <c r="K409" s="427">
        <v>206.91</v>
      </c>
    </row>
    <row r="410" spans="1:11" ht="14.4" customHeight="1" x14ac:dyDescent="0.3">
      <c r="A410" s="422" t="s">
        <v>413</v>
      </c>
      <c r="B410" s="423" t="s">
        <v>414</v>
      </c>
      <c r="C410" s="424" t="s">
        <v>418</v>
      </c>
      <c r="D410" s="425" t="s">
        <v>695</v>
      </c>
      <c r="E410" s="424" t="s">
        <v>2018</v>
      </c>
      <c r="F410" s="425" t="s">
        <v>2019</v>
      </c>
      <c r="G410" s="424" t="s">
        <v>1517</v>
      </c>
      <c r="H410" s="424" t="s">
        <v>1518</v>
      </c>
      <c r="I410" s="426">
        <v>216.59</v>
      </c>
      <c r="J410" s="426">
        <v>3</v>
      </c>
      <c r="K410" s="427">
        <v>649.77</v>
      </c>
    </row>
    <row r="411" spans="1:11" ht="14.4" customHeight="1" x14ac:dyDescent="0.3">
      <c r="A411" s="422" t="s">
        <v>413</v>
      </c>
      <c r="B411" s="423" t="s">
        <v>414</v>
      </c>
      <c r="C411" s="424" t="s">
        <v>418</v>
      </c>
      <c r="D411" s="425" t="s">
        <v>695</v>
      </c>
      <c r="E411" s="424" t="s">
        <v>2018</v>
      </c>
      <c r="F411" s="425" t="s">
        <v>2019</v>
      </c>
      <c r="G411" s="424" t="s">
        <v>1519</v>
      </c>
      <c r="H411" s="424" t="s">
        <v>1520</v>
      </c>
      <c r="I411" s="426">
        <v>67.760000000000005</v>
      </c>
      <c r="J411" s="426">
        <v>60</v>
      </c>
      <c r="K411" s="427">
        <v>4065.6</v>
      </c>
    </row>
    <row r="412" spans="1:11" ht="14.4" customHeight="1" x14ac:dyDescent="0.3">
      <c r="A412" s="422" t="s">
        <v>413</v>
      </c>
      <c r="B412" s="423" t="s">
        <v>414</v>
      </c>
      <c r="C412" s="424" t="s">
        <v>418</v>
      </c>
      <c r="D412" s="425" t="s">
        <v>695</v>
      </c>
      <c r="E412" s="424" t="s">
        <v>2018</v>
      </c>
      <c r="F412" s="425" t="s">
        <v>2019</v>
      </c>
      <c r="G412" s="424" t="s">
        <v>1521</v>
      </c>
      <c r="H412" s="424" t="s">
        <v>1522</v>
      </c>
      <c r="I412" s="426">
        <v>12039.5</v>
      </c>
      <c r="J412" s="426">
        <v>3</v>
      </c>
      <c r="K412" s="427">
        <v>36118.5</v>
      </c>
    </row>
    <row r="413" spans="1:11" ht="14.4" customHeight="1" x14ac:dyDescent="0.3">
      <c r="A413" s="422" t="s">
        <v>413</v>
      </c>
      <c r="B413" s="423" t="s">
        <v>414</v>
      </c>
      <c r="C413" s="424" t="s">
        <v>418</v>
      </c>
      <c r="D413" s="425" t="s">
        <v>695</v>
      </c>
      <c r="E413" s="424" t="s">
        <v>2018</v>
      </c>
      <c r="F413" s="425" t="s">
        <v>2019</v>
      </c>
      <c r="G413" s="424" t="s">
        <v>1523</v>
      </c>
      <c r="H413" s="424" t="s">
        <v>1524</v>
      </c>
      <c r="I413" s="426">
        <v>1070.4124999999999</v>
      </c>
      <c r="J413" s="426">
        <v>8</v>
      </c>
      <c r="K413" s="427">
        <v>8550.99</v>
      </c>
    </row>
    <row r="414" spans="1:11" ht="14.4" customHeight="1" x14ac:dyDescent="0.3">
      <c r="A414" s="422" t="s">
        <v>413</v>
      </c>
      <c r="B414" s="423" t="s">
        <v>414</v>
      </c>
      <c r="C414" s="424" t="s">
        <v>418</v>
      </c>
      <c r="D414" s="425" t="s">
        <v>695</v>
      </c>
      <c r="E414" s="424" t="s">
        <v>2018</v>
      </c>
      <c r="F414" s="425" t="s">
        <v>2019</v>
      </c>
      <c r="G414" s="424" t="s">
        <v>1525</v>
      </c>
      <c r="H414" s="424" t="s">
        <v>1526</v>
      </c>
      <c r="I414" s="426">
        <v>247</v>
      </c>
      <c r="J414" s="426">
        <v>2</v>
      </c>
      <c r="K414" s="427">
        <v>493.99</v>
      </c>
    </row>
    <row r="415" spans="1:11" ht="14.4" customHeight="1" x14ac:dyDescent="0.3">
      <c r="A415" s="422" t="s">
        <v>413</v>
      </c>
      <c r="B415" s="423" t="s">
        <v>414</v>
      </c>
      <c r="C415" s="424" t="s">
        <v>418</v>
      </c>
      <c r="D415" s="425" t="s">
        <v>695</v>
      </c>
      <c r="E415" s="424" t="s">
        <v>2018</v>
      </c>
      <c r="F415" s="425" t="s">
        <v>2019</v>
      </c>
      <c r="G415" s="424" t="s">
        <v>1527</v>
      </c>
      <c r="H415" s="424" t="s">
        <v>1528</v>
      </c>
      <c r="I415" s="426">
        <v>1588</v>
      </c>
      <c r="J415" s="426">
        <v>2</v>
      </c>
      <c r="K415" s="427">
        <v>3176</v>
      </c>
    </row>
    <row r="416" spans="1:11" ht="14.4" customHeight="1" x14ac:dyDescent="0.3">
      <c r="A416" s="422" t="s">
        <v>413</v>
      </c>
      <c r="B416" s="423" t="s">
        <v>414</v>
      </c>
      <c r="C416" s="424" t="s">
        <v>418</v>
      </c>
      <c r="D416" s="425" t="s">
        <v>695</v>
      </c>
      <c r="E416" s="424" t="s">
        <v>2018</v>
      </c>
      <c r="F416" s="425" t="s">
        <v>2019</v>
      </c>
      <c r="G416" s="424" t="s">
        <v>1529</v>
      </c>
      <c r="H416" s="424" t="s">
        <v>1530</v>
      </c>
      <c r="I416" s="426">
        <v>2730</v>
      </c>
      <c r="J416" s="426">
        <v>2</v>
      </c>
      <c r="K416" s="427">
        <v>5460</v>
      </c>
    </row>
    <row r="417" spans="1:11" ht="14.4" customHeight="1" x14ac:dyDescent="0.3">
      <c r="A417" s="422" t="s">
        <v>413</v>
      </c>
      <c r="B417" s="423" t="s">
        <v>414</v>
      </c>
      <c r="C417" s="424" t="s">
        <v>418</v>
      </c>
      <c r="D417" s="425" t="s">
        <v>695</v>
      </c>
      <c r="E417" s="424" t="s">
        <v>2018</v>
      </c>
      <c r="F417" s="425" t="s">
        <v>2019</v>
      </c>
      <c r="G417" s="424" t="s">
        <v>1529</v>
      </c>
      <c r="H417" s="424" t="s">
        <v>1531</v>
      </c>
      <c r="I417" s="426">
        <v>2729.9866666666667</v>
      </c>
      <c r="J417" s="426">
        <v>3</v>
      </c>
      <c r="K417" s="427">
        <v>8189.96</v>
      </c>
    </row>
    <row r="418" spans="1:11" ht="14.4" customHeight="1" x14ac:dyDescent="0.3">
      <c r="A418" s="422" t="s">
        <v>413</v>
      </c>
      <c r="B418" s="423" t="s">
        <v>414</v>
      </c>
      <c r="C418" s="424" t="s">
        <v>418</v>
      </c>
      <c r="D418" s="425" t="s">
        <v>695</v>
      </c>
      <c r="E418" s="424" t="s">
        <v>2018</v>
      </c>
      <c r="F418" s="425" t="s">
        <v>2019</v>
      </c>
      <c r="G418" s="424" t="s">
        <v>1532</v>
      </c>
      <c r="H418" s="424" t="s">
        <v>1533</v>
      </c>
      <c r="I418" s="426">
        <v>5.29</v>
      </c>
      <c r="J418" s="426">
        <v>330</v>
      </c>
      <c r="K418" s="427">
        <v>1745.16</v>
      </c>
    </row>
    <row r="419" spans="1:11" ht="14.4" customHeight="1" x14ac:dyDescent="0.3">
      <c r="A419" s="422" t="s">
        <v>413</v>
      </c>
      <c r="B419" s="423" t="s">
        <v>414</v>
      </c>
      <c r="C419" s="424" t="s">
        <v>418</v>
      </c>
      <c r="D419" s="425" t="s">
        <v>695</v>
      </c>
      <c r="E419" s="424" t="s">
        <v>2018</v>
      </c>
      <c r="F419" s="425" t="s">
        <v>2019</v>
      </c>
      <c r="G419" s="424" t="s">
        <v>1534</v>
      </c>
      <c r="H419" s="424" t="s">
        <v>1535</v>
      </c>
      <c r="I419" s="426">
        <v>14.88</v>
      </c>
      <c r="J419" s="426">
        <v>100</v>
      </c>
      <c r="K419" s="427">
        <v>1488.3</v>
      </c>
    </row>
    <row r="420" spans="1:11" ht="14.4" customHeight="1" x14ac:dyDescent="0.3">
      <c r="A420" s="422" t="s">
        <v>413</v>
      </c>
      <c r="B420" s="423" t="s">
        <v>414</v>
      </c>
      <c r="C420" s="424" t="s">
        <v>418</v>
      </c>
      <c r="D420" s="425" t="s">
        <v>695</v>
      </c>
      <c r="E420" s="424" t="s">
        <v>2018</v>
      </c>
      <c r="F420" s="425" t="s">
        <v>2019</v>
      </c>
      <c r="G420" s="424" t="s">
        <v>1536</v>
      </c>
      <c r="H420" s="424" t="s">
        <v>1537</v>
      </c>
      <c r="I420" s="426">
        <v>942.59</v>
      </c>
      <c r="J420" s="426">
        <v>6</v>
      </c>
      <c r="K420" s="427">
        <v>5655.54</v>
      </c>
    </row>
    <row r="421" spans="1:11" ht="14.4" customHeight="1" x14ac:dyDescent="0.3">
      <c r="A421" s="422" t="s">
        <v>413</v>
      </c>
      <c r="B421" s="423" t="s">
        <v>414</v>
      </c>
      <c r="C421" s="424" t="s">
        <v>418</v>
      </c>
      <c r="D421" s="425" t="s">
        <v>695</v>
      </c>
      <c r="E421" s="424" t="s">
        <v>2018</v>
      </c>
      <c r="F421" s="425" t="s">
        <v>2019</v>
      </c>
      <c r="G421" s="424" t="s">
        <v>1538</v>
      </c>
      <c r="H421" s="424" t="s">
        <v>1539</v>
      </c>
      <c r="I421" s="426">
        <v>177.02</v>
      </c>
      <c r="J421" s="426">
        <v>1</v>
      </c>
      <c r="K421" s="427">
        <v>177.02</v>
      </c>
    </row>
    <row r="422" spans="1:11" ht="14.4" customHeight="1" x14ac:dyDescent="0.3">
      <c r="A422" s="422" t="s">
        <v>413</v>
      </c>
      <c r="B422" s="423" t="s">
        <v>414</v>
      </c>
      <c r="C422" s="424" t="s">
        <v>418</v>
      </c>
      <c r="D422" s="425" t="s">
        <v>695</v>
      </c>
      <c r="E422" s="424" t="s">
        <v>2018</v>
      </c>
      <c r="F422" s="425" t="s">
        <v>2019</v>
      </c>
      <c r="G422" s="424" t="s">
        <v>1540</v>
      </c>
      <c r="H422" s="424" t="s">
        <v>1541</v>
      </c>
      <c r="I422" s="426">
        <v>14.88</v>
      </c>
      <c r="J422" s="426">
        <v>100</v>
      </c>
      <c r="K422" s="427">
        <v>1488.3</v>
      </c>
    </row>
    <row r="423" spans="1:11" ht="14.4" customHeight="1" x14ac:dyDescent="0.3">
      <c r="A423" s="422" t="s">
        <v>413</v>
      </c>
      <c r="B423" s="423" t="s">
        <v>414</v>
      </c>
      <c r="C423" s="424" t="s">
        <v>418</v>
      </c>
      <c r="D423" s="425" t="s">
        <v>695</v>
      </c>
      <c r="E423" s="424" t="s">
        <v>2018</v>
      </c>
      <c r="F423" s="425" t="s">
        <v>2019</v>
      </c>
      <c r="G423" s="424" t="s">
        <v>1542</v>
      </c>
      <c r="H423" s="424" t="s">
        <v>1543</v>
      </c>
      <c r="I423" s="426">
        <v>276.44</v>
      </c>
      <c r="J423" s="426">
        <v>1</v>
      </c>
      <c r="K423" s="427">
        <v>276.44</v>
      </c>
    </row>
    <row r="424" spans="1:11" ht="14.4" customHeight="1" x14ac:dyDescent="0.3">
      <c r="A424" s="422" t="s">
        <v>413</v>
      </c>
      <c r="B424" s="423" t="s">
        <v>414</v>
      </c>
      <c r="C424" s="424" t="s">
        <v>418</v>
      </c>
      <c r="D424" s="425" t="s">
        <v>695</v>
      </c>
      <c r="E424" s="424" t="s">
        <v>2018</v>
      </c>
      <c r="F424" s="425" t="s">
        <v>2019</v>
      </c>
      <c r="G424" s="424" t="s">
        <v>1544</v>
      </c>
      <c r="H424" s="424" t="s">
        <v>1545</v>
      </c>
      <c r="I424" s="426">
        <v>416.21</v>
      </c>
      <c r="J424" s="426">
        <v>2</v>
      </c>
      <c r="K424" s="427">
        <v>832.43</v>
      </c>
    </row>
    <row r="425" spans="1:11" ht="14.4" customHeight="1" x14ac:dyDescent="0.3">
      <c r="A425" s="422" t="s">
        <v>413</v>
      </c>
      <c r="B425" s="423" t="s">
        <v>414</v>
      </c>
      <c r="C425" s="424" t="s">
        <v>418</v>
      </c>
      <c r="D425" s="425" t="s">
        <v>695</v>
      </c>
      <c r="E425" s="424" t="s">
        <v>2018</v>
      </c>
      <c r="F425" s="425" t="s">
        <v>2019</v>
      </c>
      <c r="G425" s="424" t="s">
        <v>1546</v>
      </c>
      <c r="H425" s="424" t="s">
        <v>1547</v>
      </c>
      <c r="I425" s="426">
        <v>2415.5</v>
      </c>
      <c r="J425" s="426">
        <v>2</v>
      </c>
      <c r="K425" s="427">
        <v>4831</v>
      </c>
    </row>
    <row r="426" spans="1:11" ht="14.4" customHeight="1" x14ac:dyDescent="0.3">
      <c r="A426" s="422" t="s">
        <v>413</v>
      </c>
      <c r="B426" s="423" t="s">
        <v>414</v>
      </c>
      <c r="C426" s="424" t="s">
        <v>418</v>
      </c>
      <c r="D426" s="425" t="s">
        <v>695</v>
      </c>
      <c r="E426" s="424" t="s">
        <v>2018</v>
      </c>
      <c r="F426" s="425" t="s">
        <v>2019</v>
      </c>
      <c r="G426" s="424" t="s">
        <v>1548</v>
      </c>
      <c r="H426" s="424" t="s">
        <v>1549</v>
      </c>
      <c r="I426" s="426">
        <v>323.06</v>
      </c>
      <c r="J426" s="426">
        <v>2</v>
      </c>
      <c r="K426" s="427">
        <v>646.12</v>
      </c>
    </row>
    <row r="427" spans="1:11" ht="14.4" customHeight="1" x14ac:dyDescent="0.3">
      <c r="A427" s="422" t="s">
        <v>413</v>
      </c>
      <c r="B427" s="423" t="s">
        <v>414</v>
      </c>
      <c r="C427" s="424" t="s">
        <v>418</v>
      </c>
      <c r="D427" s="425" t="s">
        <v>695</v>
      </c>
      <c r="E427" s="424" t="s">
        <v>2018</v>
      </c>
      <c r="F427" s="425" t="s">
        <v>2019</v>
      </c>
      <c r="G427" s="424" t="s">
        <v>1548</v>
      </c>
      <c r="H427" s="424" t="s">
        <v>1550</v>
      </c>
      <c r="I427" s="426">
        <v>323.06</v>
      </c>
      <c r="J427" s="426">
        <v>8</v>
      </c>
      <c r="K427" s="427">
        <v>2584.48</v>
      </c>
    </row>
    <row r="428" spans="1:11" ht="14.4" customHeight="1" x14ac:dyDescent="0.3">
      <c r="A428" s="422" t="s">
        <v>413</v>
      </c>
      <c r="B428" s="423" t="s">
        <v>414</v>
      </c>
      <c r="C428" s="424" t="s">
        <v>418</v>
      </c>
      <c r="D428" s="425" t="s">
        <v>695</v>
      </c>
      <c r="E428" s="424" t="s">
        <v>2018</v>
      </c>
      <c r="F428" s="425" t="s">
        <v>2019</v>
      </c>
      <c r="G428" s="424" t="s">
        <v>1551</v>
      </c>
      <c r="H428" s="424" t="s">
        <v>1552</v>
      </c>
      <c r="I428" s="426">
        <v>66.5</v>
      </c>
      <c r="J428" s="426">
        <v>4</v>
      </c>
      <c r="K428" s="427">
        <v>266</v>
      </c>
    </row>
    <row r="429" spans="1:11" ht="14.4" customHeight="1" x14ac:dyDescent="0.3">
      <c r="A429" s="422" t="s">
        <v>413</v>
      </c>
      <c r="B429" s="423" t="s">
        <v>414</v>
      </c>
      <c r="C429" s="424" t="s">
        <v>418</v>
      </c>
      <c r="D429" s="425" t="s">
        <v>695</v>
      </c>
      <c r="E429" s="424" t="s">
        <v>2018</v>
      </c>
      <c r="F429" s="425" t="s">
        <v>2019</v>
      </c>
      <c r="G429" s="424" t="s">
        <v>1553</v>
      </c>
      <c r="H429" s="424" t="s">
        <v>1554</v>
      </c>
      <c r="I429" s="426">
        <v>71.39</v>
      </c>
      <c r="J429" s="426">
        <v>30</v>
      </c>
      <c r="K429" s="427">
        <v>2141.6999999999998</v>
      </c>
    </row>
    <row r="430" spans="1:11" ht="14.4" customHeight="1" x14ac:dyDescent="0.3">
      <c r="A430" s="422" t="s">
        <v>413</v>
      </c>
      <c r="B430" s="423" t="s">
        <v>414</v>
      </c>
      <c r="C430" s="424" t="s">
        <v>418</v>
      </c>
      <c r="D430" s="425" t="s">
        <v>695</v>
      </c>
      <c r="E430" s="424" t="s">
        <v>2018</v>
      </c>
      <c r="F430" s="425" t="s">
        <v>2019</v>
      </c>
      <c r="G430" s="424" t="s">
        <v>1555</v>
      </c>
      <c r="H430" s="424" t="s">
        <v>1556</v>
      </c>
      <c r="I430" s="426">
        <v>4253.37</v>
      </c>
      <c r="J430" s="426">
        <v>5</v>
      </c>
      <c r="K430" s="427">
        <v>21266.86</v>
      </c>
    </row>
    <row r="431" spans="1:11" ht="14.4" customHeight="1" x14ac:dyDescent="0.3">
      <c r="A431" s="422" t="s">
        <v>413</v>
      </c>
      <c r="B431" s="423" t="s">
        <v>414</v>
      </c>
      <c r="C431" s="424" t="s">
        <v>418</v>
      </c>
      <c r="D431" s="425" t="s">
        <v>695</v>
      </c>
      <c r="E431" s="424" t="s">
        <v>2018</v>
      </c>
      <c r="F431" s="425" t="s">
        <v>2019</v>
      </c>
      <c r="G431" s="424" t="s">
        <v>1557</v>
      </c>
      <c r="H431" s="424" t="s">
        <v>1558</v>
      </c>
      <c r="I431" s="426">
        <v>85</v>
      </c>
      <c r="J431" s="426">
        <v>4</v>
      </c>
      <c r="K431" s="427">
        <v>340.01</v>
      </c>
    </row>
    <row r="432" spans="1:11" ht="14.4" customHeight="1" x14ac:dyDescent="0.3">
      <c r="A432" s="422" t="s">
        <v>413</v>
      </c>
      <c r="B432" s="423" t="s">
        <v>414</v>
      </c>
      <c r="C432" s="424" t="s">
        <v>418</v>
      </c>
      <c r="D432" s="425" t="s">
        <v>695</v>
      </c>
      <c r="E432" s="424" t="s">
        <v>2018</v>
      </c>
      <c r="F432" s="425" t="s">
        <v>2019</v>
      </c>
      <c r="G432" s="424" t="s">
        <v>1559</v>
      </c>
      <c r="H432" s="424" t="s">
        <v>1560</v>
      </c>
      <c r="I432" s="426">
        <v>52.448571428571434</v>
      </c>
      <c r="J432" s="426">
        <v>150</v>
      </c>
      <c r="K432" s="427">
        <v>7754.6</v>
      </c>
    </row>
    <row r="433" spans="1:11" ht="14.4" customHeight="1" x14ac:dyDescent="0.3">
      <c r="A433" s="422" t="s">
        <v>413</v>
      </c>
      <c r="B433" s="423" t="s">
        <v>414</v>
      </c>
      <c r="C433" s="424" t="s">
        <v>418</v>
      </c>
      <c r="D433" s="425" t="s">
        <v>695</v>
      </c>
      <c r="E433" s="424" t="s">
        <v>2018</v>
      </c>
      <c r="F433" s="425" t="s">
        <v>2019</v>
      </c>
      <c r="G433" s="424" t="s">
        <v>1561</v>
      </c>
      <c r="H433" s="424" t="s">
        <v>1562</v>
      </c>
      <c r="I433" s="426">
        <v>20.7</v>
      </c>
      <c r="J433" s="426">
        <v>60</v>
      </c>
      <c r="K433" s="427">
        <v>1242</v>
      </c>
    </row>
    <row r="434" spans="1:11" ht="14.4" customHeight="1" x14ac:dyDescent="0.3">
      <c r="A434" s="422" t="s">
        <v>413</v>
      </c>
      <c r="B434" s="423" t="s">
        <v>414</v>
      </c>
      <c r="C434" s="424" t="s">
        <v>418</v>
      </c>
      <c r="D434" s="425" t="s">
        <v>695</v>
      </c>
      <c r="E434" s="424" t="s">
        <v>2018</v>
      </c>
      <c r="F434" s="425" t="s">
        <v>2019</v>
      </c>
      <c r="G434" s="424" t="s">
        <v>1563</v>
      </c>
      <c r="H434" s="424" t="s">
        <v>1564</v>
      </c>
      <c r="I434" s="426">
        <v>116.62</v>
      </c>
      <c r="J434" s="426">
        <v>8</v>
      </c>
      <c r="K434" s="427">
        <v>928.2</v>
      </c>
    </row>
    <row r="435" spans="1:11" ht="14.4" customHeight="1" x14ac:dyDescent="0.3">
      <c r="A435" s="422" t="s">
        <v>413</v>
      </c>
      <c r="B435" s="423" t="s">
        <v>414</v>
      </c>
      <c r="C435" s="424" t="s">
        <v>418</v>
      </c>
      <c r="D435" s="425" t="s">
        <v>695</v>
      </c>
      <c r="E435" s="424" t="s">
        <v>2018</v>
      </c>
      <c r="F435" s="425" t="s">
        <v>2019</v>
      </c>
      <c r="G435" s="424" t="s">
        <v>1565</v>
      </c>
      <c r="H435" s="424" t="s">
        <v>1566</v>
      </c>
      <c r="I435" s="426">
        <v>39.01</v>
      </c>
      <c r="J435" s="426">
        <v>4</v>
      </c>
      <c r="K435" s="427">
        <v>156.03</v>
      </c>
    </row>
    <row r="436" spans="1:11" ht="14.4" customHeight="1" x14ac:dyDescent="0.3">
      <c r="A436" s="422" t="s">
        <v>413</v>
      </c>
      <c r="B436" s="423" t="s">
        <v>414</v>
      </c>
      <c r="C436" s="424" t="s">
        <v>418</v>
      </c>
      <c r="D436" s="425" t="s">
        <v>695</v>
      </c>
      <c r="E436" s="424" t="s">
        <v>2018</v>
      </c>
      <c r="F436" s="425" t="s">
        <v>2019</v>
      </c>
      <c r="G436" s="424" t="s">
        <v>1567</v>
      </c>
      <c r="H436" s="424" t="s">
        <v>1568</v>
      </c>
      <c r="I436" s="426">
        <v>2179.7199999999998</v>
      </c>
      <c r="J436" s="426">
        <v>6</v>
      </c>
      <c r="K436" s="427">
        <v>13078.31</v>
      </c>
    </row>
    <row r="437" spans="1:11" ht="14.4" customHeight="1" x14ac:dyDescent="0.3">
      <c r="A437" s="422" t="s">
        <v>413</v>
      </c>
      <c r="B437" s="423" t="s">
        <v>414</v>
      </c>
      <c r="C437" s="424" t="s">
        <v>418</v>
      </c>
      <c r="D437" s="425" t="s">
        <v>695</v>
      </c>
      <c r="E437" s="424" t="s">
        <v>2018</v>
      </c>
      <c r="F437" s="425" t="s">
        <v>2019</v>
      </c>
      <c r="G437" s="424" t="s">
        <v>1569</v>
      </c>
      <c r="H437" s="424" t="s">
        <v>1570</v>
      </c>
      <c r="I437" s="426">
        <v>1326.16</v>
      </c>
      <c r="J437" s="426">
        <v>2</v>
      </c>
      <c r="K437" s="427">
        <v>2652.32</v>
      </c>
    </row>
    <row r="438" spans="1:11" ht="14.4" customHeight="1" x14ac:dyDescent="0.3">
      <c r="A438" s="422" t="s">
        <v>413</v>
      </c>
      <c r="B438" s="423" t="s">
        <v>414</v>
      </c>
      <c r="C438" s="424" t="s">
        <v>418</v>
      </c>
      <c r="D438" s="425" t="s">
        <v>695</v>
      </c>
      <c r="E438" s="424" t="s">
        <v>2018</v>
      </c>
      <c r="F438" s="425" t="s">
        <v>2019</v>
      </c>
      <c r="G438" s="424" t="s">
        <v>1571</v>
      </c>
      <c r="H438" s="424" t="s">
        <v>1572</v>
      </c>
      <c r="I438" s="426">
        <v>2909.5</v>
      </c>
      <c r="J438" s="426">
        <v>1</v>
      </c>
      <c r="K438" s="427">
        <v>2909.5</v>
      </c>
    </row>
    <row r="439" spans="1:11" ht="14.4" customHeight="1" x14ac:dyDescent="0.3">
      <c r="A439" s="422" t="s">
        <v>413</v>
      </c>
      <c r="B439" s="423" t="s">
        <v>414</v>
      </c>
      <c r="C439" s="424" t="s">
        <v>418</v>
      </c>
      <c r="D439" s="425" t="s">
        <v>695</v>
      </c>
      <c r="E439" s="424" t="s">
        <v>2018</v>
      </c>
      <c r="F439" s="425" t="s">
        <v>2019</v>
      </c>
      <c r="G439" s="424" t="s">
        <v>1573</v>
      </c>
      <c r="H439" s="424" t="s">
        <v>1574</v>
      </c>
      <c r="I439" s="426">
        <v>370</v>
      </c>
      <c r="J439" s="426">
        <v>3</v>
      </c>
      <c r="K439" s="427">
        <v>1110</v>
      </c>
    </row>
    <row r="440" spans="1:11" ht="14.4" customHeight="1" x14ac:dyDescent="0.3">
      <c r="A440" s="422" t="s">
        <v>413</v>
      </c>
      <c r="B440" s="423" t="s">
        <v>414</v>
      </c>
      <c r="C440" s="424" t="s">
        <v>418</v>
      </c>
      <c r="D440" s="425" t="s">
        <v>695</v>
      </c>
      <c r="E440" s="424" t="s">
        <v>2018</v>
      </c>
      <c r="F440" s="425" t="s">
        <v>2019</v>
      </c>
      <c r="G440" s="424" t="s">
        <v>1575</v>
      </c>
      <c r="H440" s="424" t="s">
        <v>1576</v>
      </c>
      <c r="I440" s="426">
        <v>1258</v>
      </c>
      <c r="J440" s="426">
        <v>1</v>
      </c>
      <c r="K440" s="427">
        <v>1258</v>
      </c>
    </row>
    <row r="441" spans="1:11" ht="14.4" customHeight="1" x14ac:dyDescent="0.3">
      <c r="A441" s="422" t="s">
        <v>413</v>
      </c>
      <c r="B441" s="423" t="s">
        <v>414</v>
      </c>
      <c r="C441" s="424" t="s">
        <v>418</v>
      </c>
      <c r="D441" s="425" t="s">
        <v>695</v>
      </c>
      <c r="E441" s="424" t="s">
        <v>2018</v>
      </c>
      <c r="F441" s="425" t="s">
        <v>2019</v>
      </c>
      <c r="G441" s="424" t="s">
        <v>1577</v>
      </c>
      <c r="H441" s="424" t="s">
        <v>1578</v>
      </c>
      <c r="I441" s="426">
        <v>65.599999999999994</v>
      </c>
      <c r="J441" s="426">
        <v>10</v>
      </c>
      <c r="K441" s="427">
        <v>656.01</v>
      </c>
    </row>
    <row r="442" spans="1:11" ht="14.4" customHeight="1" x14ac:dyDescent="0.3">
      <c r="A442" s="422" t="s">
        <v>413</v>
      </c>
      <c r="B442" s="423" t="s">
        <v>414</v>
      </c>
      <c r="C442" s="424" t="s">
        <v>418</v>
      </c>
      <c r="D442" s="425" t="s">
        <v>695</v>
      </c>
      <c r="E442" s="424" t="s">
        <v>2018</v>
      </c>
      <c r="F442" s="425" t="s">
        <v>2019</v>
      </c>
      <c r="G442" s="424" t="s">
        <v>1579</v>
      </c>
      <c r="H442" s="424" t="s">
        <v>1580</v>
      </c>
      <c r="I442" s="426">
        <v>1217.26</v>
      </c>
      <c r="J442" s="426">
        <v>2</v>
      </c>
      <c r="K442" s="427">
        <v>2434.52</v>
      </c>
    </row>
    <row r="443" spans="1:11" ht="14.4" customHeight="1" x14ac:dyDescent="0.3">
      <c r="A443" s="422" t="s">
        <v>413</v>
      </c>
      <c r="B443" s="423" t="s">
        <v>414</v>
      </c>
      <c r="C443" s="424" t="s">
        <v>418</v>
      </c>
      <c r="D443" s="425" t="s">
        <v>695</v>
      </c>
      <c r="E443" s="424" t="s">
        <v>2018</v>
      </c>
      <c r="F443" s="425" t="s">
        <v>2019</v>
      </c>
      <c r="G443" s="424" t="s">
        <v>1581</v>
      </c>
      <c r="H443" s="424" t="s">
        <v>1582</v>
      </c>
      <c r="I443" s="426">
        <v>3943.35</v>
      </c>
      <c r="J443" s="426">
        <v>2</v>
      </c>
      <c r="K443" s="427">
        <v>7886.7</v>
      </c>
    </row>
    <row r="444" spans="1:11" ht="14.4" customHeight="1" x14ac:dyDescent="0.3">
      <c r="A444" s="422" t="s">
        <v>413</v>
      </c>
      <c r="B444" s="423" t="s">
        <v>414</v>
      </c>
      <c r="C444" s="424" t="s">
        <v>418</v>
      </c>
      <c r="D444" s="425" t="s">
        <v>695</v>
      </c>
      <c r="E444" s="424" t="s">
        <v>2018</v>
      </c>
      <c r="F444" s="425" t="s">
        <v>2019</v>
      </c>
      <c r="G444" s="424" t="s">
        <v>1583</v>
      </c>
      <c r="H444" s="424" t="s">
        <v>1584</v>
      </c>
      <c r="I444" s="426">
        <v>62.92</v>
      </c>
      <c r="J444" s="426">
        <v>30</v>
      </c>
      <c r="K444" s="427">
        <v>1887.6</v>
      </c>
    </row>
    <row r="445" spans="1:11" ht="14.4" customHeight="1" x14ac:dyDescent="0.3">
      <c r="A445" s="422" t="s">
        <v>413</v>
      </c>
      <c r="B445" s="423" t="s">
        <v>414</v>
      </c>
      <c r="C445" s="424" t="s">
        <v>418</v>
      </c>
      <c r="D445" s="425" t="s">
        <v>695</v>
      </c>
      <c r="E445" s="424" t="s">
        <v>2018</v>
      </c>
      <c r="F445" s="425" t="s">
        <v>2019</v>
      </c>
      <c r="G445" s="424" t="s">
        <v>1585</v>
      </c>
      <c r="H445" s="424" t="s">
        <v>1586</v>
      </c>
      <c r="I445" s="426">
        <v>71.39</v>
      </c>
      <c r="J445" s="426">
        <v>60</v>
      </c>
      <c r="K445" s="427">
        <v>4283.41</v>
      </c>
    </row>
    <row r="446" spans="1:11" ht="14.4" customHeight="1" x14ac:dyDescent="0.3">
      <c r="A446" s="422" t="s">
        <v>413</v>
      </c>
      <c r="B446" s="423" t="s">
        <v>414</v>
      </c>
      <c r="C446" s="424" t="s">
        <v>418</v>
      </c>
      <c r="D446" s="425" t="s">
        <v>695</v>
      </c>
      <c r="E446" s="424" t="s">
        <v>2018</v>
      </c>
      <c r="F446" s="425" t="s">
        <v>2019</v>
      </c>
      <c r="G446" s="424" t="s">
        <v>1587</v>
      </c>
      <c r="H446" s="424" t="s">
        <v>1588</v>
      </c>
      <c r="I446" s="426">
        <v>230</v>
      </c>
      <c r="J446" s="426">
        <v>3</v>
      </c>
      <c r="K446" s="427">
        <v>690</v>
      </c>
    </row>
    <row r="447" spans="1:11" ht="14.4" customHeight="1" x14ac:dyDescent="0.3">
      <c r="A447" s="422" t="s">
        <v>413</v>
      </c>
      <c r="B447" s="423" t="s">
        <v>414</v>
      </c>
      <c r="C447" s="424" t="s">
        <v>418</v>
      </c>
      <c r="D447" s="425" t="s">
        <v>695</v>
      </c>
      <c r="E447" s="424" t="s">
        <v>2018</v>
      </c>
      <c r="F447" s="425" t="s">
        <v>2019</v>
      </c>
      <c r="G447" s="424" t="s">
        <v>1589</v>
      </c>
      <c r="H447" s="424" t="s">
        <v>1590</v>
      </c>
      <c r="I447" s="426">
        <v>19.533333333333335</v>
      </c>
      <c r="J447" s="426">
        <v>30</v>
      </c>
      <c r="K447" s="427">
        <v>586</v>
      </c>
    </row>
    <row r="448" spans="1:11" ht="14.4" customHeight="1" x14ac:dyDescent="0.3">
      <c r="A448" s="422" t="s">
        <v>413</v>
      </c>
      <c r="B448" s="423" t="s">
        <v>414</v>
      </c>
      <c r="C448" s="424" t="s">
        <v>418</v>
      </c>
      <c r="D448" s="425" t="s">
        <v>695</v>
      </c>
      <c r="E448" s="424" t="s">
        <v>2018</v>
      </c>
      <c r="F448" s="425" t="s">
        <v>2019</v>
      </c>
      <c r="G448" s="424" t="s">
        <v>1591</v>
      </c>
      <c r="H448" s="424" t="s">
        <v>1592</v>
      </c>
      <c r="I448" s="426">
        <v>23</v>
      </c>
      <c r="J448" s="426">
        <v>30</v>
      </c>
      <c r="K448" s="427">
        <v>690</v>
      </c>
    </row>
    <row r="449" spans="1:11" ht="14.4" customHeight="1" x14ac:dyDescent="0.3">
      <c r="A449" s="422" t="s">
        <v>413</v>
      </c>
      <c r="B449" s="423" t="s">
        <v>414</v>
      </c>
      <c r="C449" s="424" t="s">
        <v>418</v>
      </c>
      <c r="D449" s="425" t="s">
        <v>695</v>
      </c>
      <c r="E449" s="424" t="s">
        <v>2018</v>
      </c>
      <c r="F449" s="425" t="s">
        <v>2019</v>
      </c>
      <c r="G449" s="424" t="s">
        <v>1593</v>
      </c>
      <c r="H449" s="424" t="s">
        <v>1594</v>
      </c>
      <c r="I449" s="426">
        <v>23</v>
      </c>
      <c r="J449" s="426">
        <v>30</v>
      </c>
      <c r="K449" s="427">
        <v>690</v>
      </c>
    </row>
    <row r="450" spans="1:11" ht="14.4" customHeight="1" x14ac:dyDescent="0.3">
      <c r="A450" s="422" t="s">
        <v>413</v>
      </c>
      <c r="B450" s="423" t="s">
        <v>414</v>
      </c>
      <c r="C450" s="424" t="s">
        <v>418</v>
      </c>
      <c r="D450" s="425" t="s">
        <v>695</v>
      </c>
      <c r="E450" s="424" t="s">
        <v>2018</v>
      </c>
      <c r="F450" s="425" t="s">
        <v>2019</v>
      </c>
      <c r="G450" s="424" t="s">
        <v>1595</v>
      </c>
      <c r="H450" s="424" t="s">
        <v>1596</v>
      </c>
      <c r="I450" s="426">
        <v>23</v>
      </c>
      <c r="J450" s="426">
        <v>30</v>
      </c>
      <c r="K450" s="427">
        <v>690</v>
      </c>
    </row>
    <row r="451" spans="1:11" ht="14.4" customHeight="1" x14ac:dyDescent="0.3">
      <c r="A451" s="422" t="s">
        <v>413</v>
      </c>
      <c r="B451" s="423" t="s">
        <v>414</v>
      </c>
      <c r="C451" s="424" t="s">
        <v>418</v>
      </c>
      <c r="D451" s="425" t="s">
        <v>695</v>
      </c>
      <c r="E451" s="424" t="s">
        <v>2018</v>
      </c>
      <c r="F451" s="425" t="s">
        <v>2019</v>
      </c>
      <c r="G451" s="424" t="s">
        <v>1597</v>
      </c>
      <c r="H451" s="424" t="s">
        <v>1598</v>
      </c>
      <c r="I451" s="426">
        <v>23</v>
      </c>
      <c r="J451" s="426">
        <v>30</v>
      </c>
      <c r="K451" s="427">
        <v>690</v>
      </c>
    </row>
    <row r="452" spans="1:11" ht="14.4" customHeight="1" x14ac:dyDescent="0.3">
      <c r="A452" s="422" t="s">
        <v>413</v>
      </c>
      <c r="B452" s="423" t="s">
        <v>414</v>
      </c>
      <c r="C452" s="424" t="s">
        <v>418</v>
      </c>
      <c r="D452" s="425" t="s">
        <v>695</v>
      </c>
      <c r="E452" s="424" t="s">
        <v>2018</v>
      </c>
      <c r="F452" s="425" t="s">
        <v>2019</v>
      </c>
      <c r="G452" s="424" t="s">
        <v>1599</v>
      </c>
      <c r="H452" s="424" t="s">
        <v>1600</v>
      </c>
      <c r="I452" s="426">
        <v>20</v>
      </c>
      <c r="J452" s="426">
        <v>10</v>
      </c>
      <c r="K452" s="427">
        <v>200</v>
      </c>
    </row>
    <row r="453" spans="1:11" ht="14.4" customHeight="1" x14ac:dyDescent="0.3">
      <c r="A453" s="422" t="s">
        <v>413</v>
      </c>
      <c r="B453" s="423" t="s">
        <v>414</v>
      </c>
      <c r="C453" s="424" t="s">
        <v>418</v>
      </c>
      <c r="D453" s="425" t="s">
        <v>695</v>
      </c>
      <c r="E453" s="424" t="s">
        <v>2018</v>
      </c>
      <c r="F453" s="425" t="s">
        <v>2019</v>
      </c>
      <c r="G453" s="424" t="s">
        <v>1601</v>
      </c>
      <c r="H453" s="424" t="s">
        <v>1602</v>
      </c>
      <c r="I453" s="426">
        <v>23</v>
      </c>
      <c r="J453" s="426">
        <v>30</v>
      </c>
      <c r="K453" s="427">
        <v>690</v>
      </c>
    </row>
    <row r="454" spans="1:11" ht="14.4" customHeight="1" x14ac:dyDescent="0.3">
      <c r="A454" s="422" t="s">
        <v>413</v>
      </c>
      <c r="B454" s="423" t="s">
        <v>414</v>
      </c>
      <c r="C454" s="424" t="s">
        <v>418</v>
      </c>
      <c r="D454" s="425" t="s">
        <v>695</v>
      </c>
      <c r="E454" s="424" t="s">
        <v>2018</v>
      </c>
      <c r="F454" s="425" t="s">
        <v>2019</v>
      </c>
      <c r="G454" s="424" t="s">
        <v>1603</v>
      </c>
      <c r="H454" s="424" t="s">
        <v>1604</v>
      </c>
      <c r="I454" s="426">
        <v>23</v>
      </c>
      <c r="J454" s="426">
        <v>30</v>
      </c>
      <c r="K454" s="427">
        <v>690</v>
      </c>
    </row>
    <row r="455" spans="1:11" ht="14.4" customHeight="1" x14ac:dyDescent="0.3">
      <c r="A455" s="422" t="s">
        <v>413</v>
      </c>
      <c r="B455" s="423" t="s">
        <v>414</v>
      </c>
      <c r="C455" s="424" t="s">
        <v>418</v>
      </c>
      <c r="D455" s="425" t="s">
        <v>695</v>
      </c>
      <c r="E455" s="424" t="s">
        <v>2018</v>
      </c>
      <c r="F455" s="425" t="s">
        <v>2019</v>
      </c>
      <c r="G455" s="424" t="s">
        <v>1605</v>
      </c>
      <c r="H455" s="424" t="s">
        <v>1606</v>
      </c>
      <c r="I455" s="426">
        <v>23</v>
      </c>
      <c r="J455" s="426">
        <v>30</v>
      </c>
      <c r="K455" s="427">
        <v>690</v>
      </c>
    </row>
    <row r="456" spans="1:11" ht="14.4" customHeight="1" x14ac:dyDescent="0.3">
      <c r="A456" s="422" t="s">
        <v>413</v>
      </c>
      <c r="B456" s="423" t="s">
        <v>414</v>
      </c>
      <c r="C456" s="424" t="s">
        <v>418</v>
      </c>
      <c r="D456" s="425" t="s">
        <v>695</v>
      </c>
      <c r="E456" s="424" t="s">
        <v>2018</v>
      </c>
      <c r="F456" s="425" t="s">
        <v>2019</v>
      </c>
      <c r="G456" s="424" t="s">
        <v>1607</v>
      </c>
      <c r="H456" s="424" t="s">
        <v>1608</v>
      </c>
      <c r="I456" s="426">
        <v>20</v>
      </c>
      <c r="J456" s="426">
        <v>10</v>
      </c>
      <c r="K456" s="427">
        <v>200</v>
      </c>
    </row>
    <row r="457" spans="1:11" ht="14.4" customHeight="1" x14ac:dyDescent="0.3">
      <c r="A457" s="422" t="s">
        <v>413</v>
      </c>
      <c r="B457" s="423" t="s">
        <v>414</v>
      </c>
      <c r="C457" s="424" t="s">
        <v>418</v>
      </c>
      <c r="D457" s="425" t="s">
        <v>695</v>
      </c>
      <c r="E457" s="424" t="s">
        <v>2018</v>
      </c>
      <c r="F457" s="425" t="s">
        <v>2019</v>
      </c>
      <c r="G457" s="424" t="s">
        <v>1609</v>
      </c>
      <c r="H457" s="424" t="s">
        <v>1610</v>
      </c>
      <c r="I457" s="426">
        <v>83.7</v>
      </c>
      <c r="J457" s="426">
        <v>30</v>
      </c>
      <c r="K457" s="427">
        <v>2511</v>
      </c>
    </row>
    <row r="458" spans="1:11" ht="14.4" customHeight="1" x14ac:dyDescent="0.3">
      <c r="A458" s="422" t="s">
        <v>413</v>
      </c>
      <c r="B458" s="423" t="s">
        <v>414</v>
      </c>
      <c r="C458" s="424" t="s">
        <v>418</v>
      </c>
      <c r="D458" s="425" t="s">
        <v>695</v>
      </c>
      <c r="E458" s="424" t="s">
        <v>2018</v>
      </c>
      <c r="F458" s="425" t="s">
        <v>2019</v>
      </c>
      <c r="G458" s="424" t="s">
        <v>1611</v>
      </c>
      <c r="H458" s="424" t="s">
        <v>1612</v>
      </c>
      <c r="I458" s="426">
        <v>83.7</v>
      </c>
      <c r="J458" s="426">
        <v>10</v>
      </c>
      <c r="K458" s="427">
        <v>837</v>
      </c>
    </row>
    <row r="459" spans="1:11" ht="14.4" customHeight="1" x14ac:dyDescent="0.3">
      <c r="A459" s="422" t="s">
        <v>413</v>
      </c>
      <c r="B459" s="423" t="s">
        <v>414</v>
      </c>
      <c r="C459" s="424" t="s">
        <v>418</v>
      </c>
      <c r="D459" s="425" t="s">
        <v>695</v>
      </c>
      <c r="E459" s="424" t="s">
        <v>2018</v>
      </c>
      <c r="F459" s="425" t="s">
        <v>2019</v>
      </c>
      <c r="G459" s="424" t="s">
        <v>1613</v>
      </c>
      <c r="H459" s="424" t="s">
        <v>1614</v>
      </c>
      <c r="I459" s="426">
        <v>18.600000000000001</v>
      </c>
      <c r="J459" s="426">
        <v>50</v>
      </c>
      <c r="K459" s="427">
        <v>930</v>
      </c>
    </row>
    <row r="460" spans="1:11" ht="14.4" customHeight="1" x14ac:dyDescent="0.3">
      <c r="A460" s="422" t="s">
        <v>413</v>
      </c>
      <c r="B460" s="423" t="s">
        <v>414</v>
      </c>
      <c r="C460" s="424" t="s">
        <v>418</v>
      </c>
      <c r="D460" s="425" t="s">
        <v>695</v>
      </c>
      <c r="E460" s="424" t="s">
        <v>2018</v>
      </c>
      <c r="F460" s="425" t="s">
        <v>2019</v>
      </c>
      <c r="G460" s="424" t="s">
        <v>1615</v>
      </c>
      <c r="H460" s="424" t="s">
        <v>1616</v>
      </c>
      <c r="I460" s="426">
        <v>18.600000000000001</v>
      </c>
      <c r="J460" s="426">
        <v>80</v>
      </c>
      <c r="K460" s="427">
        <v>1488.05</v>
      </c>
    </row>
    <row r="461" spans="1:11" ht="14.4" customHeight="1" x14ac:dyDescent="0.3">
      <c r="A461" s="422" t="s">
        <v>413</v>
      </c>
      <c r="B461" s="423" t="s">
        <v>414</v>
      </c>
      <c r="C461" s="424" t="s">
        <v>418</v>
      </c>
      <c r="D461" s="425" t="s">
        <v>695</v>
      </c>
      <c r="E461" s="424" t="s">
        <v>2018</v>
      </c>
      <c r="F461" s="425" t="s">
        <v>2019</v>
      </c>
      <c r="G461" s="424" t="s">
        <v>1617</v>
      </c>
      <c r="H461" s="424" t="s">
        <v>1618</v>
      </c>
      <c r="I461" s="426">
        <v>393.25</v>
      </c>
      <c r="J461" s="426">
        <v>2</v>
      </c>
      <c r="K461" s="427">
        <v>786.5</v>
      </c>
    </row>
    <row r="462" spans="1:11" ht="14.4" customHeight="1" x14ac:dyDescent="0.3">
      <c r="A462" s="422" t="s">
        <v>413</v>
      </c>
      <c r="B462" s="423" t="s">
        <v>414</v>
      </c>
      <c r="C462" s="424" t="s">
        <v>418</v>
      </c>
      <c r="D462" s="425" t="s">
        <v>695</v>
      </c>
      <c r="E462" s="424" t="s">
        <v>2018</v>
      </c>
      <c r="F462" s="425" t="s">
        <v>2019</v>
      </c>
      <c r="G462" s="424" t="s">
        <v>1619</v>
      </c>
      <c r="H462" s="424" t="s">
        <v>1620</v>
      </c>
      <c r="I462" s="426">
        <v>393.25</v>
      </c>
      <c r="J462" s="426">
        <v>7</v>
      </c>
      <c r="K462" s="427">
        <v>2752.75</v>
      </c>
    </row>
    <row r="463" spans="1:11" ht="14.4" customHeight="1" x14ac:dyDescent="0.3">
      <c r="A463" s="422" t="s">
        <v>413</v>
      </c>
      <c r="B463" s="423" t="s">
        <v>414</v>
      </c>
      <c r="C463" s="424" t="s">
        <v>418</v>
      </c>
      <c r="D463" s="425" t="s">
        <v>695</v>
      </c>
      <c r="E463" s="424" t="s">
        <v>2018</v>
      </c>
      <c r="F463" s="425" t="s">
        <v>2019</v>
      </c>
      <c r="G463" s="424" t="s">
        <v>1621</v>
      </c>
      <c r="H463" s="424" t="s">
        <v>1622</v>
      </c>
      <c r="I463" s="426">
        <v>706</v>
      </c>
      <c r="J463" s="426">
        <v>4</v>
      </c>
      <c r="K463" s="427">
        <v>2823.99</v>
      </c>
    </row>
    <row r="464" spans="1:11" ht="14.4" customHeight="1" x14ac:dyDescent="0.3">
      <c r="A464" s="422" t="s">
        <v>413</v>
      </c>
      <c r="B464" s="423" t="s">
        <v>414</v>
      </c>
      <c r="C464" s="424" t="s">
        <v>418</v>
      </c>
      <c r="D464" s="425" t="s">
        <v>695</v>
      </c>
      <c r="E464" s="424" t="s">
        <v>2018</v>
      </c>
      <c r="F464" s="425" t="s">
        <v>2019</v>
      </c>
      <c r="G464" s="424" t="s">
        <v>1623</v>
      </c>
      <c r="H464" s="424" t="s">
        <v>1624</v>
      </c>
      <c r="I464" s="426">
        <v>587.39</v>
      </c>
      <c r="J464" s="426">
        <v>2</v>
      </c>
      <c r="K464" s="427">
        <v>1174.78</v>
      </c>
    </row>
    <row r="465" spans="1:11" ht="14.4" customHeight="1" x14ac:dyDescent="0.3">
      <c r="A465" s="422" t="s">
        <v>413</v>
      </c>
      <c r="B465" s="423" t="s">
        <v>414</v>
      </c>
      <c r="C465" s="424" t="s">
        <v>418</v>
      </c>
      <c r="D465" s="425" t="s">
        <v>695</v>
      </c>
      <c r="E465" s="424" t="s">
        <v>2018</v>
      </c>
      <c r="F465" s="425" t="s">
        <v>2019</v>
      </c>
      <c r="G465" s="424" t="s">
        <v>1625</v>
      </c>
      <c r="H465" s="424" t="s">
        <v>1626</v>
      </c>
      <c r="I465" s="426">
        <v>173</v>
      </c>
      <c r="J465" s="426">
        <v>1</v>
      </c>
      <c r="K465" s="427">
        <v>173</v>
      </c>
    </row>
    <row r="466" spans="1:11" ht="14.4" customHeight="1" x14ac:dyDescent="0.3">
      <c r="A466" s="422" t="s">
        <v>413</v>
      </c>
      <c r="B466" s="423" t="s">
        <v>414</v>
      </c>
      <c r="C466" s="424" t="s">
        <v>418</v>
      </c>
      <c r="D466" s="425" t="s">
        <v>695</v>
      </c>
      <c r="E466" s="424" t="s">
        <v>2018</v>
      </c>
      <c r="F466" s="425" t="s">
        <v>2019</v>
      </c>
      <c r="G466" s="424" t="s">
        <v>1627</v>
      </c>
      <c r="H466" s="424" t="s">
        <v>1628</v>
      </c>
      <c r="I466" s="426">
        <v>902.66</v>
      </c>
      <c r="J466" s="426">
        <v>1</v>
      </c>
      <c r="K466" s="427">
        <v>902.66</v>
      </c>
    </row>
    <row r="467" spans="1:11" ht="14.4" customHeight="1" x14ac:dyDescent="0.3">
      <c r="A467" s="422" t="s">
        <v>413</v>
      </c>
      <c r="B467" s="423" t="s">
        <v>414</v>
      </c>
      <c r="C467" s="424" t="s">
        <v>418</v>
      </c>
      <c r="D467" s="425" t="s">
        <v>695</v>
      </c>
      <c r="E467" s="424" t="s">
        <v>2018</v>
      </c>
      <c r="F467" s="425" t="s">
        <v>2019</v>
      </c>
      <c r="G467" s="424" t="s">
        <v>1629</v>
      </c>
      <c r="H467" s="424" t="s">
        <v>1630</v>
      </c>
      <c r="I467" s="426">
        <v>874.83</v>
      </c>
      <c r="J467" s="426">
        <v>1</v>
      </c>
      <c r="K467" s="427">
        <v>874.83</v>
      </c>
    </row>
    <row r="468" spans="1:11" ht="14.4" customHeight="1" x14ac:dyDescent="0.3">
      <c r="A468" s="422" t="s">
        <v>413</v>
      </c>
      <c r="B468" s="423" t="s">
        <v>414</v>
      </c>
      <c r="C468" s="424" t="s">
        <v>418</v>
      </c>
      <c r="D468" s="425" t="s">
        <v>695</v>
      </c>
      <c r="E468" s="424" t="s">
        <v>2018</v>
      </c>
      <c r="F468" s="425" t="s">
        <v>2019</v>
      </c>
      <c r="G468" s="424" t="s">
        <v>1631</v>
      </c>
      <c r="H468" s="424" t="s">
        <v>1632</v>
      </c>
      <c r="I468" s="426">
        <v>890.56</v>
      </c>
      <c r="J468" s="426">
        <v>1</v>
      </c>
      <c r="K468" s="427">
        <v>890.56</v>
      </c>
    </row>
    <row r="469" spans="1:11" ht="14.4" customHeight="1" x14ac:dyDescent="0.3">
      <c r="A469" s="422" t="s">
        <v>413</v>
      </c>
      <c r="B469" s="423" t="s">
        <v>414</v>
      </c>
      <c r="C469" s="424" t="s">
        <v>418</v>
      </c>
      <c r="D469" s="425" t="s">
        <v>695</v>
      </c>
      <c r="E469" s="424" t="s">
        <v>2018</v>
      </c>
      <c r="F469" s="425" t="s">
        <v>2019</v>
      </c>
      <c r="G469" s="424" t="s">
        <v>1633</v>
      </c>
      <c r="H469" s="424" t="s">
        <v>1634</v>
      </c>
      <c r="I469" s="426">
        <v>890.56</v>
      </c>
      <c r="J469" s="426">
        <v>2</v>
      </c>
      <c r="K469" s="427">
        <v>1781.12</v>
      </c>
    </row>
    <row r="470" spans="1:11" ht="14.4" customHeight="1" x14ac:dyDescent="0.3">
      <c r="A470" s="422" t="s">
        <v>413</v>
      </c>
      <c r="B470" s="423" t="s">
        <v>414</v>
      </c>
      <c r="C470" s="424" t="s">
        <v>418</v>
      </c>
      <c r="D470" s="425" t="s">
        <v>695</v>
      </c>
      <c r="E470" s="424" t="s">
        <v>2018</v>
      </c>
      <c r="F470" s="425" t="s">
        <v>2019</v>
      </c>
      <c r="G470" s="424" t="s">
        <v>1635</v>
      </c>
      <c r="H470" s="424" t="s">
        <v>1636</v>
      </c>
      <c r="I470" s="426">
        <v>2783</v>
      </c>
      <c r="J470" s="426">
        <v>1</v>
      </c>
      <c r="K470" s="427">
        <v>2783</v>
      </c>
    </row>
    <row r="471" spans="1:11" ht="14.4" customHeight="1" x14ac:dyDescent="0.3">
      <c r="A471" s="422" t="s">
        <v>413</v>
      </c>
      <c r="B471" s="423" t="s">
        <v>414</v>
      </c>
      <c r="C471" s="424" t="s">
        <v>418</v>
      </c>
      <c r="D471" s="425" t="s">
        <v>695</v>
      </c>
      <c r="E471" s="424" t="s">
        <v>2018</v>
      </c>
      <c r="F471" s="425" t="s">
        <v>2019</v>
      </c>
      <c r="G471" s="424" t="s">
        <v>1637</v>
      </c>
      <c r="H471" s="424" t="s">
        <v>1638</v>
      </c>
      <c r="I471" s="426">
        <v>900.18</v>
      </c>
      <c r="J471" s="426">
        <v>1</v>
      </c>
      <c r="K471" s="427">
        <v>900.18</v>
      </c>
    </row>
    <row r="472" spans="1:11" ht="14.4" customHeight="1" x14ac:dyDescent="0.3">
      <c r="A472" s="422" t="s">
        <v>413</v>
      </c>
      <c r="B472" s="423" t="s">
        <v>414</v>
      </c>
      <c r="C472" s="424" t="s">
        <v>418</v>
      </c>
      <c r="D472" s="425" t="s">
        <v>695</v>
      </c>
      <c r="E472" s="424" t="s">
        <v>2018</v>
      </c>
      <c r="F472" s="425" t="s">
        <v>2019</v>
      </c>
      <c r="G472" s="424" t="s">
        <v>1639</v>
      </c>
      <c r="H472" s="424" t="s">
        <v>1640</v>
      </c>
      <c r="I472" s="426">
        <v>900.23</v>
      </c>
      <c r="J472" s="426">
        <v>1</v>
      </c>
      <c r="K472" s="427">
        <v>900.23</v>
      </c>
    </row>
    <row r="473" spans="1:11" ht="14.4" customHeight="1" x14ac:dyDescent="0.3">
      <c r="A473" s="422" t="s">
        <v>413</v>
      </c>
      <c r="B473" s="423" t="s">
        <v>414</v>
      </c>
      <c r="C473" s="424" t="s">
        <v>418</v>
      </c>
      <c r="D473" s="425" t="s">
        <v>695</v>
      </c>
      <c r="E473" s="424" t="s">
        <v>2018</v>
      </c>
      <c r="F473" s="425" t="s">
        <v>2019</v>
      </c>
      <c r="G473" s="424" t="s">
        <v>1641</v>
      </c>
      <c r="H473" s="424" t="s">
        <v>1642</v>
      </c>
      <c r="I473" s="426">
        <v>453.75</v>
      </c>
      <c r="J473" s="426">
        <v>1</v>
      </c>
      <c r="K473" s="427">
        <v>453.75</v>
      </c>
    </row>
    <row r="474" spans="1:11" ht="14.4" customHeight="1" x14ac:dyDescent="0.3">
      <c r="A474" s="422" t="s">
        <v>413</v>
      </c>
      <c r="B474" s="423" t="s">
        <v>414</v>
      </c>
      <c r="C474" s="424" t="s">
        <v>418</v>
      </c>
      <c r="D474" s="425" t="s">
        <v>695</v>
      </c>
      <c r="E474" s="424" t="s">
        <v>2018</v>
      </c>
      <c r="F474" s="425" t="s">
        <v>2019</v>
      </c>
      <c r="G474" s="424" t="s">
        <v>1643</v>
      </c>
      <c r="H474" s="424" t="s">
        <v>1644</v>
      </c>
      <c r="I474" s="426">
        <v>900</v>
      </c>
      <c r="J474" s="426">
        <v>1</v>
      </c>
      <c r="K474" s="427">
        <v>900</v>
      </c>
    </row>
    <row r="475" spans="1:11" ht="14.4" customHeight="1" x14ac:dyDescent="0.3">
      <c r="A475" s="422" t="s">
        <v>413</v>
      </c>
      <c r="B475" s="423" t="s">
        <v>414</v>
      </c>
      <c r="C475" s="424" t="s">
        <v>418</v>
      </c>
      <c r="D475" s="425" t="s">
        <v>695</v>
      </c>
      <c r="E475" s="424" t="s">
        <v>2018</v>
      </c>
      <c r="F475" s="425" t="s">
        <v>2019</v>
      </c>
      <c r="G475" s="424" t="s">
        <v>1645</v>
      </c>
      <c r="H475" s="424" t="s">
        <v>1646</v>
      </c>
      <c r="I475" s="426">
        <v>900</v>
      </c>
      <c r="J475" s="426">
        <v>1</v>
      </c>
      <c r="K475" s="427">
        <v>900</v>
      </c>
    </row>
    <row r="476" spans="1:11" ht="14.4" customHeight="1" x14ac:dyDescent="0.3">
      <c r="A476" s="422" t="s">
        <v>413</v>
      </c>
      <c r="B476" s="423" t="s">
        <v>414</v>
      </c>
      <c r="C476" s="424" t="s">
        <v>418</v>
      </c>
      <c r="D476" s="425" t="s">
        <v>695</v>
      </c>
      <c r="E476" s="424" t="s">
        <v>2018</v>
      </c>
      <c r="F476" s="425" t="s">
        <v>2019</v>
      </c>
      <c r="G476" s="424" t="s">
        <v>1647</v>
      </c>
      <c r="H476" s="424" t="s">
        <v>1648</v>
      </c>
      <c r="I476" s="426">
        <v>900</v>
      </c>
      <c r="J476" s="426">
        <v>1</v>
      </c>
      <c r="K476" s="427">
        <v>900</v>
      </c>
    </row>
    <row r="477" spans="1:11" ht="14.4" customHeight="1" x14ac:dyDescent="0.3">
      <c r="A477" s="422" t="s">
        <v>413</v>
      </c>
      <c r="B477" s="423" t="s">
        <v>414</v>
      </c>
      <c r="C477" s="424" t="s">
        <v>418</v>
      </c>
      <c r="D477" s="425" t="s">
        <v>695</v>
      </c>
      <c r="E477" s="424" t="s">
        <v>2018</v>
      </c>
      <c r="F477" s="425" t="s">
        <v>2019</v>
      </c>
      <c r="G477" s="424" t="s">
        <v>1649</v>
      </c>
      <c r="H477" s="424" t="s">
        <v>1650</v>
      </c>
      <c r="I477" s="426">
        <v>900</v>
      </c>
      <c r="J477" s="426">
        <v>1</v>
      </c>
      <c r="K477" s="427">
        <v>900</v>
      </c>
    </row>
    <row r="478" spans="1:11" ht="14.4" customHeight="1" x14ac:dyDescent="0.3">
      <c r="A478" s="422" t="s">
        <v>413</v>
      </c>
      <c r="B478" s="423" t="s">
        <v>414</v>
      </c>
      <c r="C478" s="424" t="s">
        <v>418</v>
      </c>
      <c r="D478" s="425" t="s">
        <v>695</v>
      </c>
      <c r="E478" s="424" t="s">
        <v>2018</v>
      </c>
      <c r="F478" s="425" t="s">
        <v>2019</v>
      </c>
      <c r="G478" s="424" t="s">
        <v>1651</v>
      </c>
      <c r="H478" s="424" t="s">
        <v>1652</v>
      </c>
      <c r="I478" s="426">
        <v>900</v>
      </c>
      <c r="J478" s="426">
        <v>1</v>
      </c>
      <c r="K478" s="427">
        <v>900</v>
      </c>
    </row>
    <row r="479" spans="1:11" ht="14.4" customHeight="1" x14ac:dyDescent="0.3">
      <c r="A479" s="422" t="s">
        <v>413</v>
      </c>
      <c r="B479" s="423" t="s">
        <v>414</v>
      </c>
      <c r="C479" s="424" t="s">
        <v>418</v>
      </c>
      <c r="D479" s="425" t="s">
        <v>695</v>
      </c>
      <c r="E479" s="424" t="s">
        <v>2018</v>
      </c>
      <c r="F479" s="425" t="s">
        <v>2019</v>
      </c>
      <c r="G479" s="424" t="s">
        <v>1653</v>
      </c>
      <c r="H479" s="424" t="s">
        <v>1654</v>
      </c>
      <c r="I479" s="426">
        <v>3910</v>
      </c>
      <c r="J479" s="426">
        <v>1</v>
      </c>
      <c r="K479" s="427">
        <v>3910</v>
      </c>
    </row>
    <row r="480" spans="1:11" ht="14.4" customHeight="1" x14ac:dyDescent="0.3">
      <c r="A480" s="422" t="s">
        <v>413</v>
      </c>
      <c r="B480" s="423" t="s">
        <v>414</v>
      </c>
      <c r="C480" s="424" t="s">
        <v>418</v>
      </c>
      <c r="D480" s="425" t="s">
        <v>695</v>
      </c>
      <c r="E480" s="424" t="s">
        <v>2018</v>
      </c>
      <c r="F480" s="425" t="s">
        <v>2019</v>
      </c>
      <c r="G480" s="424" t="s">
        <v>1655</v>
      </c>
      <c r="H480" s="424" t="s">
        <v>1656</v>
      </c>
      <c r="I480" s="426">
        <v>348.46</v>
      </c>
      <c r="J480" s="426">
        <v>1</v>
      </c>
      <c r="K480" s="427">
        <v>348.46</v>
      </c>
    </row>
    <row r="481" spans="1:11" ht="14.4" customHeight="1" x14ac:dyDescent="0.3">
      <c r="A481" s="422" t="s">
        <v>413</v>
      </c>
      <c r="B481" s="423" t="s">
        <v>414</v>
      </c>
      <c r="C481" s="424" t="s">
        <v>418</v>
      </c>
      <c r="D481" s="425" t="s">
        <v>695</v>
      </c>
      <c r="E481" s="424" t="s">
        <v>2018</v>
      </c>
      <c r="F481" s="425" t="s">
        <v>2019</v>
      </c>
      <c r="G481" s="424" t="s">
        <v>1657</v>
      </c>
      <c r="H481" s="424" t="s">
        <v>1658</v>
      </c>
      <c r="I481" s="426">
        <v>19.96</v>
      </c>
      <c r="J481" s="426">
        <v>10</v>
      </c>
      <c r="K481" s="427">
        <v>199.65</v>
      </c>
    </row>
    <row r="482" spans="1:11" ht="14.4" customHeight="1" x14ac:dyDescent="0.3">
      <c r="A482" s="422" t="s">
        <v>413</v>
      </c>
      <c r="B482" s="423" t="s">
        <v>414</v>
      </c>
      <c r="C482" s="424" t="s">
        <v>418</v>
      </c>
      <c r="D482" s="425" t="s">
        <v>695</v>
      </c>
      <c r="E482" s="424" t="s">
        <v>2018</v>
      </c>
      <c r="F482" s="425" t="s">
        <v>2019</v>
      </c>
      <c r="G482" s="424" t="s">
        <v>1659</v>
      </c>
      <c r="H482" s="424" t="s">
        <v>1660</v>
      </c>
      <c r="I482" s="426">
        <v>2078.3000000000002</v>
      </c>
      <c r="J482" s="426">
        <v>2</v>
      </c>
      <c r="K482" s="427">
        <v>4156.6000000000004</v>
      </c>
    </row>
    <row r="483" spans="1:11" ht="14.4" customHeight="1" x14ac:dyDescent="0.3">
      <c r="A483" s="422" t="s">
        <v>413</v>
      </c>
      <c r="B483" s="423" t="s">
        <v>414</v>
      </c>
      <c r="C483" s="424" t="s">
        <v>418</v>
      </c>
      <c r="D483" s="425" t="s">
        <v>695</v>
      </c>
      <c r="E483" s="424" t="s">
        <v>2018</v>
      </c>
      <c r="F483" s="425" t="s">
        <v>2019</v>
      </c>
      <c r="G483" s="424" t="s">
        <v>1661</v>
      </c>
      <c r="H483" s="424" t="s">
        <v>1662</v>
      </c>
      <c r="I483" s="426">
        <v>1411.27</v>
      </c>
      <c r="J483" s="426">
        <v>1</v>
      </c>
      <c r="K483" s="427">
        <v>1411.27</v>
      </c>
    </row>
    <row r="484" spans="1:11" ht="14.4" customHeight="1" x14ac:dyDescent="0.3">
      <c r="A484" s="422" t="s">
        <v>413</v>
      </c>
      <c r="B484" s="423" t="s">
        <v>414</v>
      </c>
      <c r="C484" s="424" t="s">
        <v>418</v>
      </c>
      <c r="D484" s="425" t="s">
        <v>695</v>
      </c>
      <c r="E484" s="424" t="s">
        <v>2018</v>
      </c>
      <c r="F484" s="425" t="s">
        <v>2019</v>
      </c>
      <c r="G484" s="424" t="s">
        <v>1663</v>
      </c>
      <c r="H484" s="424" t="s">
        <v>1664</v>
      </c>
      <c r="I484" s="426">
        <v>65.34</v>
      </c>
      <c r="J484" s="426">
        <v>90</v>
      </c>
      <c r="K484" s="427">
        <v>5953.3</v>
      </c>
    </row>
    <row r="485" spans="1:11" ht="14.4" customHeight="1" x14ac:dyDescent="0.3">
      <c r="A485" s="422" t="s">
        <v>413</v>
      </c>
      <c r="B485" s="423" t="s">
        <v>414</v>
      </c>
      <c r="C485" s="424" t="s">
        <v>418</v>
      </c>
      <c r="D485" s="425" t="s">
        <v>695</v>
      </c>
      <c r="E485" s="424" t="s">
        <v>2018</v>
      </c>
      <c r="F485" s="425" t="s">
        <v>2019</v>
      </c>
      <c r="G485" s="424" t="s">
        <v>1665</v>
      </c>
      <c r="H485" s="424" t="s">
        <v>1666</v>
      </c>
      <c r="I485" s="426">
        <v>71.39</v>
      </c>
      <c r="J485" s="426">
        <v>30</v>
      </c>
      <c r="K485" s="427">
        <v>2141.77</v>
      </c>
    </row>
    <row r="486" spans="1:11" ht="14.4" customHeight="1" x14ac:dyDescent="0.3">
      <c r="A486" s="422" t="s">
        <v>413</v>
      </c>
      <c r="B486" s="423" t="s">
        <v>414</v>
      </c>
      <c r="C486" s="424" t="s">
        <v>418</v>
      </c>
      <c r="D486" s="425" t="s">
        <v>695</v>
      </c>
      <c r="E486" s="424" t="s">
        <v>2018</v>
      </c>
      <c r="F486" s="425" t="s">
        <v>2019</v>
      </c>
      <c r="G486" s="424" t="s">
        <v>1667</v>
      </c>
      <c r="H486" s="424" t="s">
        <v>1668</v>
      </c>
      <c r="I486" s="426">
        <v>3560</v>
      </c>
      <c r="J486" s="426">
        <v>3</v>
      </c>
      <c r="K486" s="427">
        <v>10680</v>
      </c>
    </row>
    <row r="487" spans="1:11" ht="14.4" customHeight="1" x14ac:dyDescent="0.3">
      <c r="A487" s="422" t="s">
        <v>413</v>
      </c>
      <c r="B487" s="423" t="s">
        <v>414</v>
      </c>
      <c r="C487" s="424" t="s">
        <v>418</v>
      </c>
      <c r="D487" s="425" t="s">
        <v>695</v>
      </c>
      <c r="E487" s="424" t="s">
        <v>2018</v>
      </c>
      <c r="F487" s="425" t="s">
        <v>2019</v>
      </c>
      <c r="G487" s="424" t="s">
        <v>1669</v>
      </c>
      <c r="H487" s="424" t="s">
        <v>1670</v>
      </c>
      <c r="I487" s="426">
        <v>35.94</v>
      </c>
      <c r="J487" s="426">
        <v>18</v>
      </c>
      <c r="K487" s="427">
        <v>646.87</v>
      </c>
    </row>
    <row r="488" spans="1:11" ht="14.4" customHeight="1" x14ac:dyDescent="0.3">
      <c r="A488" s="422" t="s">
        <v>413</v>
      </c>
      <c r="B488" s="423" t="s">
        <v>414</v>
      </c>
      <c r="C488" s="424" t="s">
        <v>418</v>
      </c>
      <c r="D488" s="425" t="s">
        <v>695</v>
      </c>
      <c r="E488" s="424" t="s">
        <v>2018</v>
      </c>
      <c r="F488" s="425" t="s">
        <v>2019</v>
      </c>
      <c r="G488" s="424" t="s">
        <v>1671</v>
      </c>
      <c r="H488" s="424" t="s">
        <v>1672</v>
      </c>
      <c r="I488" s="426">
        <v>1115</v>
      </c>
      <c r="J488" s="426">
        <v>1</v>
      </c>
      <c r="K488" s="427">
        <v>1115</v>
      </c>
    </row>
    <row r="489" spans="1:11" ht="14.4" customHeight="1" x14ac:dyDescent="0.3">
      <c r="A489" s="422" t="s">
        <v>413</v>
      </c>
      <c r="B489" s="423" t="s">
        <v>414</v>
      </c>
      <c r="C489" s="424" t="s">
        <v>418</v>
      </c>
      <c r="D489" s="425" t="s">
        <v>695</v>
      </c>
      <c r="E489" s="424" t="s">
        <v>2018</v>
      </c>
      <c r="F489" s="425" t="s">
        <v>2019</v>
      </c>
      <c r="G489" s="424" t="s">
        <v>1673</v>
      </c>
      <c r="H489" s="424" t="s">
        <v>1674</v>
      </c>
      <c r="I489" s="426">
        <v>559.02</v>
      </c>
      <c r="J489" s="426">
        <v>2</v>
      </c>
      <c r="K489" s="427">
        <v>1118.04</v>
      </c>
    </row>
    <row r="490" spans="1:11" ht="14.4" customHeight="1" x14ac:dyDescent="0.3">
      <c r="A490" s="422" t="s">
        <v>413</v>
      </c>
      <c r="B490" s="423" t="s">
        <v>414</v>
      </c>
      <c r="C490" s="424" t="s">
        <v>418</v>
      </c>
      <c r="D490" s="425" t="s">
        <v>695</v>
      </c>
      <c r="E490" s="424" t="s">
        <v>2018</v>
      </c>
      <c r="F490" s="425" t="s">
        <v>2019</v>
      </c>
      <c r="G490" s="424" t="s">
        <v>1675</v>
      </c>
      <c r="H490" s="424" t="s">
        <v>1676</v>
      </c>
      <c r="I490" s="426">
        <v>647.35</v>
      </c>
      <c r="J490" s="426">
        <v>2</v>
      </c>
      <c r="K490" s="427">
        <v>1294.7</v>
      </c>
    </row>
    <row r="491" spans="1:11" ht="14.4" customHeight="1" x14ac:dyDescent="0.3">
      <c r="A491" s="422" t="s">
        <v>413</v>
      </c>
      <c r="B491" s="423" t="s">
        <v>414</v>
      </c>
      <c r="C491" s="424" t="s">
        <v>418</v>
      </c>
      <c r="D491" s="425" t="s">
        <v>695</v>
      </c>
      <c r="E491" s="424" t="s">
        <v>2018</v>
      </c>
      <c r="F491" s="425" t="s">
        <v>2019</v>
      </c>
      <c r="G491" s="424" t="s">
        <v>1677</v>
      </c>
      <c r="H491" s="424" t="s">
        <v>1678</v>
      </c>
      <c r="I491" s="426">
        <v>534.41999999999996</v>
      </c>
      <c r="J491" s="426">
        <v>12</v>
      </c>
      <c r="K491" s="427">
        <v>6413</v>
      </c>
    </row>
    <row r="492" spans="1:11" ht="14.4" customHeight="1" x14ac:dyDescent="0.3">
      <c r="A492" s="422" t="s">
        <v>413</v>
      </c>
      <c r="B492" s="423" t="s">
        <v>414</v>
      </c>
      <c r="C492" s="424" t="s">
        <v>418</v>
      </c>
      <c r="D492" s="425" t="s">
        <v>695</v>
      </c>
      <c r="E492" s="424" t="s">
        <v>2018</v>
      </c>
      <c r="F492" s="425" t="s">
        <v>2019</v>
      </c>
      <c r="G492" s="424" t="s">
        <v>1679</v>
      </c>
      <c r="H492" s="424" t="s">
        <v>1680</v>
      </c>
      <c r="I492" s="426">
        <v>300</v>
      </c>
      <c r="J492" s="426">
        <v>5</v>
      </c>
      <c r="K492" s="427">
        <v>1500</v>
      </c>
    </row>
    <row r="493" spans="1:11" ht="14.4" customHeight="1" x14ac:dyDescent="0.3">
      <c r="A493" s="422" t="s">
        <v>413</v>
      </c>
      <c r="B493" s="423" t="s">
        <v>414</v>
      </c>
      <c r="C493" s="424" t="s">
        <v>418</v>
      </c>
      <c r="D493" s="425" t="s">
        <v>695</v>
      </c>
      <c r="E493" s="424" t="s">
        <v>2018</v>
      </c>
      <c r="F493" s="425" t="s">
        <v>2019</v>
      </c>
      <c r="G493" s="424" t="s">
        <v>1681</v>
      </c>
      <c r="H493" s="424" t="s">
        <v>1682</v>
      </c>
      <c r="I493" s="426">
        <v>107.69</v>
      </c>
      <c r="J493" s="426">
        <v>10</v>
      </c>
      <c r="K493" s="427">
        <v>1076.9000000000001</v>
      </c>
    </row>
    <row r="494" spans="1:11" ht="14.4" customHeight="1" x14ac:dyDescent="0.3">
      <c r="A494" s="422" t="s">
        <v>413</v>
      </c>
      <c r="B494" s="423" t="s">
        <v>414</v>
      </c>
      <c r="C494" s="424" t="s">
        <v>418</v>
      </c>
      <c r="D494" s="425" t="s">
        <v>695</v>
      </c>
      <c r="E494" s="424" t="s">
        <v>2018</v>
      </c>
      <c r="F494" s="425" t="s">
        <v>2019</v>
      </c>
      <c r="G494" s="424" t="s">
        <v>1683</v>
      </c>
      <c r="H494" s="424" t="s">
        <v>1684</v>
      </c>
      <c r="I494" s="426">
        <v>635.27666666666664</v>
      </c>
      <c r="J494" s="426">
        <v>4</v>
      </c>
      <c r="K494" s="427">
        <v>2541.08</v>
      </c>
    </row>
    <row r="495" spans="1:11" ht="14.4" customHeight="1" x14ac:dyDescent="0.3">
      <c r="A495" s="422" t="s">
        <v>413</v>
      </c>
      <c r="B495" s="423" t="s">
        <v>414</v>
      </c>
      <c r="C495" s="424" t="s">
        <v>418</v>
      </c>
      <c r="D495" s="425" t="s">
        <v>695</v>
      </c>
      <c r="E495" s="424" t="s">
        <v>2018</v>
      </c>
      <c r="F495" s="425" t="s">
        <v>2019</v>
      </c>
      <c r="G495" s="424" t="s">
        <v>1685</v>
      </c>
      <c r="H495" s="424" t="s">
        <v>1686</v>
      </c>
      <c r="I495" s="426">
        <v>2770.9</v>
      </c>
      <c r="J495" s="426">
        <v>4</v>
      </c>
      <c r="K495" s="427">
        <v>11083.6</v>
      </c>
    </row>
    <row r="496" spans="1:11" ht="14.4" customHeight="1" x14ac:dyDescent="0.3">
      <c r="A496" s="422" t="s">
        <v>413</v>
      </c>
      <c r="B496" s="423" t="s">
        <v>414</v>
      </c>
      <c r="C496" s="424" t="s">
        <v>418</v>
      </c>
      <c r="D496" s="425" t="s">
        <v>695</v>
      </c>
      <c r="E496" s="424" t="s">
        <v>2018</v>
      </c>
      <c r="F496" s="425" t="s">
        <v>2019</v>
      </c>
      <c r="G496" s="424" t="s">
        <v>1687</v>
      </c>
      <c r="H496" s="424" t="s">
        <v>1688</v>
      </c>
      <c r="I496" s="426">
        <v>2770.9</v>
      </c>
      <c r="J496" s="426">
        <v>4</v>
      </c>
      <c r="K496" s="427">
        <v>11083.6</v>
      </c>
    </row>
    <row r="497" spans="1:11" ht="14.4" customHeight="1" x14ac:dyDescent="0.3">
      <c r="A497" s="422" t="s">
        <v>413</v>
      </c>
      <c r="B497" s="423" t="s">
        <v>414</v>
      </c>
      <c r="C497" s="424" t="s">
        <v>418</v>
      </c>
      <c r="D497" s="425" t="s">
        <v>695</v>
      </c>
      <c r="E497" s="424" t="s">
        <v>2018</v>
      </c>
      <c r="F497" s="425" t="s">
        <v>2019</v>
      </c>
      <c r="G497" s="424" t="s">
        <v>1689</v>
      </c>
      <c r="H497" s="424" t="s">
        <v>1690</v>
      </c>
      <c r="I497" s="426">
        <v>880.88</v>
      </c>
      <c r="J497" s="426">
        <v>3</v>
      </c>
      <c r="K497" s="427">
        <v>2605.13</v>
      </c>
    </row>
    <row r="498" spans="1:11" ht="14.4" customHeight="1" x14ac:dyDescent="0.3">
      <c r="A498" s="422" t="s">
        <v>413</v>
      </c>
      <c r="B498" s="423" t="s">
        <v>414</v>
      </c>
      <c r="C498" s="424" t="s">
        <v>418</v>
      </c>
      <c r="D498" s="425" t="s">
        <v>695</v>
      </c>
      <c r="E498" s="424" t="s">
        <v>2018</v>
      </c>
      <c r="F498" s="425" t="s">
        <v>2019</v>
      </c>
      <c r="G498" s="424" t="s">
        <v>1691</v>
      </c>
      <c r="H498" s="424" t="s">
        <v>1692</v>
      </c>
      <c r="I498" s="426">
        <v>880.91499999999996</v>
      </c>
      <c r="J498" s="426">
        <v>2</v>
      </c>
      <c r="K498" s="427">
        <v>1761.83</v>
      </c>
    </row>
    <row r="499" spans="1:11" ht="14.4" customHeight="1" x14ac:dyDescent="0.3">
      <c r="A499" s="422" t="s">
        <v>413</v>
      </c>
      <c r="B499" s="423" t="s">
        <v>414</v>
      </c>
      <c r="C499" s="424" t="s">
        <v>418</v>
      </c>
      <c r="D499" s="425" t="s">
        <v>695</v>
      </c>
      <c r="E499" s="424" t="s">
        <v>2018</v>
      </c>
      <c r="F499" s="425" t="s">
        <v>2019</v>
      </c>
      <c r="G499" s="424" t="s">
        <v>1693</v>
      </c>
      <c r="H499" s="424" t="s">
        <v>1694</v>
      </c>
      <c r="I499" s="426">
        <v>880.88</v>
      </c>
      <c r="J499" s="426">
        <v>3</v>
      </c>
      <c r="K499" s="427">
        <v>2605.13</v>
      </c>
    </row>
    <row r="500" spans="1:11" ht="14.4" customHeight="1" x14ac:dyDescent="0.3">
      <c r="A500" s="422" t="s">
        <v>413</v>
      </c>
      <c r="B500" s="423" t="s">
        <v>414</v>
      </c>
      <c r="C500" s="424" t="s">
        <v>418</v>
      </c>
      <c r="D500" s="425" t="s">
        <v>695</v>
      </c>
      <c r="E500" s="424" t="s">
        <v>2018</v>
      </c>
      <c r="F500" s="425" t="s">
        <v>2019</v>
      </c>
      <c r="G500" s="424" t="s">
        <v>1695</v>
      </c>
      <c r="H500" s="424" t="s">
        <v>1696</v>
      </c>
      <c r="I500" s="426">
        <v>880.88</v>
      </c>
      <c r="J500" s="426">
        <v>3</v>
      </c>
      <c r="K500" s="427">
        <v>2605.13</v>
      </c>
    </row>
    <row r="501" spans="1:11" ht="14.4" customHeight="1" x14ac:dyDescent="0.3">
      <c r="A501" s="422" t="s">
        <v>413</v>
      </c>
      <c r="B501" s="423" t="s">
        <v>414</v>
      </c>
      <c r="C501" s="424" t="s">
        <v>418</v>
      </c>
      <c r="D501" s="425" t="s">
        <v>695</v>
      </c>
      <c r="E501" s="424" t="s">
        <v>2018</v>
      </c>
      <c r="F501" s="425" t="s">
        <v>2019</v>
      </c>
      <c r="G501" s="424" t="s">
        <v>1697</v>
      </c>
      <c r="H501" s="424" t="s">
        <v>1698</v>
      </c>
      <c r="I501" s="426">
        <v>880.88</v>
      </c>
      <c r="J501" s="426">
        <v>3</v>
      </c>
      <c r="K501" s="427">
        <v>2605.13</v>
      </c>
    </row>
    <row r="502" spans="1:11" ht="14.4" customHeight="1" x14ac:dyDescent="0.3">
      <c r="A502" s="422" t="s">
        <v>413</v>
      </c>
      <c r="B502" s="423" t="s">
        <v>414</v>
      </c>
      <c r="C502" s="424" t="s">
        <v>418</v>
      </c>
      <c r="D502" s="425" t="s">
        <v>695</v>
      </c>
      <c r="E502" s="424" t="s">
        <v>2018</v>
      </c>
      <c r="F502" s="425" t="s">
        <v>2019</v>
      </c>
      <c r="G502" s="424" t="s">
        <v>1699</v>
      </c>
      <c r="H502" s="424" t="s">
        <v>1700</v>
      </c>
      <c r="I502" s="426">
        <v>880.88</v>
      </c>
      <c r="J502" s="426">
        <v>4</v>
      </c>
      <c r="K502" s="427">
        <v>3523.52</v>
      </c>
    </row>
    <row r="503" spans="1:11" ht="14.4" customHeight="1" x14ac:dyDescent="0.3">
      <c r="A503" s="422" t="s">
        <v>413</v>
      </c>
      <c r="B503" s="423" t="s">
        <v>414</v>
      </c>
      <c r="C503" s="424" t="s">
        <v>418</v>
      </c>
      <c r="D503" s="425" t="s">
        <v>695</v>
      </c>
      <c r="E503" s="424" t="s">
        <v>2018</v>
      </c>
      <c r="F503" s="425" t="s">
        <v>2019</v>
      </c>
      <c r="G503" s="424" t="s">
        <v>1701</v>
      </c>
      <c r="H503" s="424" t="s">
        <v>1702</v>
      </c>
      <c r="I503" s="426">
        <v>880.88</v>
      </c>
      <c r="J503" s="426">
        <v>3</v>
      </c>
      <c r="K503" s="427">
        <v>2605.13</v>
      </c>
    </row>
    <row r="504" spans="1:11" ht="14.4" customHeight="1" x14ac:dyDescent="0.3">
      <c r="A504" s="422" t="s">
        <v>413</v>
      </c>
      <c r="B504" s="423" t="s">
        <v>414</v>
      </c>
      <c r="C504" s="424" t="s">
        <v>418</v>
      </c>
      <c r="D504" s="425" t="s">
        <v>695</v>
      </c>
      <c r="E504" s="424" t="s">
        <v>2018</v>
      </c>
      <c r="F504" s="425" t="s">
        <v>2019</v>
      </c>
      <c r="G504" s="424" t="s">
        <v>1703</v>
      </c>
      <c r="H504" s="424" t="s">
        <v>1704</v>
      </c>
      <c r="I504" s="426">
        <v>880.88</v>
      </c>
      <c r="J504" s="426">
        <v>3</v>
      </c>
      <c r="K504" s="427">
        <v>2605.13</v>
      </c>
    </row>
    <row r="505" spans="1:11" ht="14.4" customHeight="1" x14ac:dyDescent="0.3">
      <c r="A505" s="422" t="s">
        <v>413</v>
      </c>
      <c r="B505" s="423" t="s">
        <v>414</v>
      </c>
      <c r="C505" s="424" t="s">
        <v>418</v>
      </c>
      <c r="D505" s="425" t="s">
        <v>695</v>
      </c>
      <c r="E505" s="424" t="s">
        <v>2018</v>
      </c>
      <c r="F505" s="425" t="s">
        <v>2019</v>
      </c>
      <c r="G505" s="424" t="s">
        <v>1705</v>
      </c>
      <c r="H505" s="424" t="s">
        <v>1706</v>
      </c>
      <c r="I505" s="426">
        <v>300</v>
      </c>
      <c r="J505" s="426">
        <v>4</v>
      </c>
      <c r="K505" s="427">
        <v>1200</v>
      </c>
    </row>
    <row r="506" spans="1:11" ht="14.4" customHeight="1" x14ac:dyDescent="0.3">
      <c r="A506" s="422" t="s">
        <v>413</v>
      </c>
      <c r="B506" s="423" t="s">
        <v>414</v>
      </c>
      <c r="C506" s="424" t="s">
        <v>418</v>
      </c>
      <c r="D506" s="425" t="s">
        <v>695</v>
      </c>
      <c r="E506" s="424" t="s">
        <v>2018</v>
      </c>
      <c r="F506" s="425" t="s">
        <v>2019</v>
      </c>
      <c r="G506" s="424" t="s">
        <v>1707</v>
      </c>
      <c r="H506" s="424" t="s">
        <v>1708</v>
      </c>
      <c r="I506" s="426">
        <v>14.32</v>
      </c>
      <c r="J506" s="426">
        <v>36</v>
      </c>
      <c r="K506" s="427">
        <v>515.41000000000008</v>
      </c>
    </row>
    <row r="507" spans="1:11" ht="14.4" customHeight="1" x14ac:dyDescent="0.3">
      <c r="A507" s="422" t="s">
        <v>413</v>
      </c>
      <c r="B507" s="423" t="s">
        <v>414</v>
      </c>
      <c r="C507" s="424" t="s">
        <v>418</v>
      </c>
      <c r="D507" s="425" t="s">
        <v>695</v>
      </c>
      <c r="E507" s="424" t="s">
        <v>2018</v>
      </c>
      <c r="F507" s="425" t="s">
        <v>2019</v>
      </c>
      <c r="G507" s="424" t="s">
        <v>1709</v>
      </c>
      <c r="H507" s="424" t="s">
        <v>1710</v>
      </c>
      <c r="I507" s="426">
        <v>17.14</v>
      </c>
      <c r="J507" s="426">
        <v>36</v>
      </c>
      <c r="K507" s="427">
        <v>617.03</v>
      </c>
    </row>
    <row r="508" spans="1:11" ht="14.4" customHeight="1" x14ac:dyDescent="0.3">
      <c r="A508" s="422" t="s">
        <v>413</v>
      </c>
      <c r="B508" s="423" t="s">
        <v>414</v>
      </c>
      <c r="C508" s="424" t="s">
        <v>418</v>
      </c>
      <c r="D508" s="425" t="s">
        <v>695</v>
      </c>
      <c r="E508" s="424" t="s">
        <v>2018</v>
      </c>
      <c r="F508" s="425" t="s">
        <v>2019</v>
      </c>
      <c r="G508" s="424" t="s">
        <v>1711</v>
      </c>
      <c r="H508" s="424" t="s">
        <v>1712</v>
      </c>
      <c r="I508" s="426">
        <v>2513.34</v>
      </c>
      <c r="J508" s="426">
        <v>1</v>
      </c>
      <c r="K508" s="427">
        <v>2513.34</v>
      </c>
    </row>
    <row r="509" spans="1:11" ht="14.4" customHeight="1" x14ac:dyDescent="0.3">
      <c r="A509" s="422" t="s">
        <v>413</v>
      </c>
      <c r="B509" s="423" t="s">
        <v>414</v>
      </c>
      <c r="C509" s="424" t="s">
        <v>418</v>
      </c>
      <c r="D509" s="425" t="s">
        <v>695</v>
      </c>
      <c r="E509" s="424" t="s">
        <v>2018</v>
      </c>
      <c r="F509" s="425" t="s">
        <v>2019</v>
      </c>
      <c r="G509" s="424" t="s">
        <v>1713</v>
      </c>
      <c r="H509" s="424" t="s">
        <v>1714</v>
      </c>
      <c r="I509" s="426">
        <v>2408.85</v>
      </c>
      <c r="J509" s="426">
        <v>1</v>
      </c>
      <c r="K509" s="427">
        <v>2408.85</v>
      </c>
    </row>
    <row r="510" spans="1:11" ht="14.4" customHeight="1" x14ac:dyDescent="0.3">
      <c r="A510" s="422" t="s">
        <v>413</v>
      </c>
      <c r="B510" s="423" t="s">
        <v>414</v>
      </c>
      <c r="C510" s="424" t="s">
        <v>418</v>
      </c>
      <c r="D510" s="425" t="s">
        <v>695</v>
      </c>
      <c r="E510" s="424" t="s">
        <v>2018</v>
      </c>
      <c r="F510" s="425" t="s">
        <v>2019</v>
      </c>
      <c r="G510" s="424" t="s">
        <v>1715</v>
      </c>
      <c r="H510" s="424" t="s">
        <v>1716</v>
      </c>
      <c r="I510" s="426">
        <v>793.81</v>
      </c>
      <c r="J510" s="426">
        <v>1</v>
      </c>
      <c r="K510" s="427">
        <v>793.81</v>
      </c>
    </row>
    <row r="511" spans="1:11" ht="14.4" customHeight="1" x14ac:dyDescent="0.3">
      <c r="A511" s="422" t="s">
        <v>413</v>
      </c>
      <c r="B511" s="423" t="s">
        <v>414</v>
      </c>
      <c r="C511" s="424" t="s">
        <v>418</v>
      </c>
      <c r="D511" s="425" t="s">
        <v>695</v>
      </c>
      <c r="E511" s="424" t="s">
        <v>2018</v>
      </c>
      <c r="F511" s="425" t="s">
        <v>2019</v>
      </c>
      <c r="G511" s="424" t="s">
        <v>1717</v>
      </c>
      <c r="H511" s="424" t="s">
        <v>1718</v>
      </c>
      <c r="I511" s="426">
        <v>1311.48</v>
      </c>
      <c r="J511" s="426">
        <v>3</v>
      </c>
      <c r="K511" s="427">
        <v>3934.44</v>
      </c>
    </row>
    <row r="512" spans="1:11" ht="14.4" customHeight="1" x14ac:dyDescent="0.3">
      <c r="A512" s="422" t="s">
        <v>413</v>
      </c>
      <c r="B512" s="423" t="s">
        <v>414</v>
      </c>
      <c r="C512" s="424" t="s">
        <v>418</v>
      </c>
      <c r="D512" s="425" t="s">
        <v>695</v>
      </c>
      <c r="E512" s="424" t="s">
        <v>2018</v>
      </c>
      <c r="F512" s="425" t="s">
        <v>2019</v>
      </c>
      <c r="G512" s="424" t="s">
        <v>1719</v>
      </c>
      <c r="H512" s="424" t="s">
        <v>1720</v>
      </c>
      <c r="I512" s="426">
        <v>290.36</v>
      </c>
      <c r="J512" s="426">
        <v>1</v>
      </c>
      <c r="K512" s="427">
        <v>290.36</v>
      </c>
    </row>
    <row r="513" spans="1:11" ht="14.4" customHeight="1" x14ac:dyDescent="0.3">
      <c r="A513" s="422" t="s">
        <v>413</v>
      </c>
      <c r="B513" s="423" t="s">
        <v>414</v>
      </c>
      <c r="C513" s="424" t="s">
        <v>418</v>
      </c>
      <c r="D513" s="425" t="s">
        <v>695</v>
      </c>
      <c r="E513" s="424" t="s">
        <v>2018</v>
      </c>
      <c r="F513" s="425" t="s">
        <v>2019</v>
      </c>
      <c r="G513" s="424" t="s">
        <v>1721</v>
      </c>
      <c r="H513" s="424" t="s">
        <v>1722</v>
      </c>
      <c r="I513" s="426">
        <v>62.06</v>
      </c>
      <c r="J513" s="426">
        <v>2</v>
      </c>
      <c r="K513" s="427">
        <v>124.13</v>
      </c>
    </row>
    <row r="514" spans="1:11" ht="14.4" customHeight="1" x14ac:dyDescent="0.3">
      <c r="A514" s="422" t="s">
        <v>413</v>
      </c>
      <c r="B514" s="423" t="s">
        <v>414</v>
      </c>
      <c r="C514" s="424" t="s">
        <v>418</v>
      </c>
      <c r="D514" s="425" t="s">
        <v>695</v>
      </c>
      <c r="E514" s="424" t="s">
        <v>2018</v>
      </c>
      <c r="F514" s="425" t="s">
        <v>2019</v>
      </c>
      <c r="G514" s="424" t="s">
        <v>1723</v>
      </c>
      <c r="H514" s="424" t="s">
        <v>1724</v>
      </c>
      <c r="I514" s="426">
        <v>562.61</v>
      </c>
      <c r="J514" s="426">
        <v>4</v>
      </c>
      <c r="K514" s="427">
        <v>2250.44</v>
      </c>
    </row>
    <row r="515" spans="1:11" ht="14.4" customHeight="1" x14ac:dyDescent="0.3">
      <c r="A515" s="422" t="s">
        <v>413</v>
      </c>
      <c r="B515" s="423" t="s">
        <v>414</v>
      </c>
      <c r="C515" s="424" t="s">
        <v>418</v>
      </c>
      <c r="D515" s="425" t="s">
        <v>695</v>
      </c>
      <c r="E515" s="424" t="s">
        <v>2018</v>
      </c>
      <c r="F515" s="425" t="s">
        <v>2019</v>
      </c>
      <c r="G515" s="424" t="s">
        <v>1725</v>
      </c>
      <c r="H515" s="424" t="s">
        <v>1726</v>
      </c>
      <c r="I515" s="426">
        <v>767.20499999999993</v>
      </c>
      <c r="J515" s="426">
        <v>2</v>
      </c>
      <c r="K515" s="427">
        <v>1534.4099999999999</v>
      </c>
    </row>
    <row r="516" spans="1:11" ht="14.4" customHeight="1" x14ac:dyDescent="0.3">
      <c r="A516" s="422" t="s">
        <v>413</v>
      </c>
      <c r="B516" s="423" t="s">
        <v>414</v>
      </c>
      <c r="C516" s="424" t="s">
        <v>418</v>
      </c>
      <c r="D516" s="425" t="s">
        <v>695</v>
      </c>
      <c r="E516" s="424" t="s">
        <v>2018</v>
      </c>
      <c r="F516" s="425" t="s">
        <v>2019</v>
      </c>
      <c r="G516" s="424" t="s">
        <v>1727</v>
      </c>
      <c r="H516" s="424" t="s">
        <v>1728</v>
      </c>
      <c r="I516" s="426">
        <v>590.16</v>
      </c>
      <c r="J516" s="426">
        <v>1</v>
      </c>
      <c r="K516" s="427">
        <v>590.16</v>
      </c>
    </row>
    <row r="517" spans="1:11" ht="14.4" customHeight="1" x14ac:dyDescent="0.3">
      <c r="A517" s="422" t="s">
        <v>413</v>
      </c>
      <c r="B517" s="423" t="s">
        <v>414</v>
      </c>
      <c r="C517" s="424" t="s">
        <v>418</v>
      </c>
      <c r="D517" s="425" t="s">
        <v>695</v>
      </c>
      <c r="E517" s="424" t="s">
        <v>2018</v>
      </c>
      <c r="F517" s="425" t="s">
        <v>2019</v>
      </c>
      <c r="G517" s="424" t="s">
        <v>1729</v>
      </c>
      <c r="H517" s="424" t="s">
        <v>1730</v>
      </c>
      <c r="I517" s="426">
        <v>697.53</v>
      </c>
      <c r="J517" s="426">
        <v>1</v>
      </c>
      <c r="K517" s="427">
        <v>697.53</v>
      </c>
    </row>
    <row r="518" spans="1:11" ht="14.4" customHeight="1" x14ac:dyDescent="0.3">
      <c r="A518" s="422" t="s">
        <v>413</v>
      </c>
      <c r="B518" s="423" t="s">
        <v>414</v>
      </c>
      <c r="C518" s="424" t="s">
        <v>418</v>
      </c>
      <c r="D518" s="425" t="s">
        <v>695</v>
      </c>
      <c r="E518" s="424" t="s">
        <v>2018</v>
      </c>
      <c r="F518" s="425" t="s">
        <v>2019</v>
      </c>
      <c r="G518" s="424" t="s">
        <v>1731</v>
      </c>
      <c r="H518" s="424" t="s">
        <v>1732</v>
      </c>
      <c r="I518" s="426">
        <v>634.05999999999995</v>
      </c>
      <c r="J518" s="426">
        <v>1</v>
      </c>
      <c r="K518" s="427">
        <v>634.05999999999995</v>
      </c>
    </row>
    <row r="519" spans="1:11" ht="14.4" customHeight="1" x14ac:dyDescent="0.3">
      <c r="A519" s="422" t="s">
        <v>413</v>
      </c>
      <c r="B519" s="423" t="s">
        <v>414</v>
      </c>
      <c r="C519" s="424" t="s">
        <v>418</v>
      </c>
      <c r="D519" s="425" t="s">
        <v>695</v>
      </c>
      <c r="E519" s="424" t="s">
        <v>2018</v>
      </c>
      <c r="F519" s="425" t="s">
        <v>2019</v>
      </c>
      <c r="G519" s="424" t="s">
        <v>1733</v>
      </c>
      <c r="H519" s="424" t="s">
        <v>1734</v>
      </c>
      <c r="I519" s="426">
        <v>18.600000000000001</v>
      </c>
      <c r="J519" s="426">
        <v>10</v>
      </c>
      <c r="K519" s="427">
        <v>186</v>
      </c>
    </row>
    <row r="520" spans="1:11" ht="14.4" customHeight="1" x14ac:dyDescent="0.3">
      <c r="A520" s="422" t="s">
        <v>413</v>
      </c>
      <c r="B520" s="423" t="s">
        <v>414</v>
      </c>
      <c r="C520" s="424" t="s">
        <v>418</v>
      </c>
      <c r="D520" s="425" t="s">
        <v>695</v>
      </c>
      <c r="E520" s="424" t="s">
        <v>2018</v>
      </c>
      <c r="F520" s="425" t="s">
        <v>2019</v>
      </c>
      <c r="G520" s="424" t="s">
        <v>1735</v>
      </c>
      <c r="H520" s="424" t="s">
        <v>1736</v>
      </c>
      <c r="I520" s="426">
        <v>54.87</v>
      </c>
      <c r="J520" s="426">
        <v>10</v>
      </c>
      <c r="K520" s="427">
        <v>548.69999999999993</v>
      </c>
    </row>
    <row r="521" spans="1:11" ht="14.4" customHeight="1" x14ac:dyDescent="0.3">
      <c r="A521" s="422" t="s">
        <v>413</v>
      </c>
      <c r="B521" s="423" t="s">
        <v>414</v>
      </c>
      <c r="C521" s="424" t="s">
        <v>418</v>
      </c>
      <c r="D521" s="425" t="s">
        <v>695</v>
      </c>
      <c r="E521" s="424" t="s">
        <v>2018</v>
      </c>
      <c r="F521" s="425" t="s">
        <v>2019</v>
      </c>
      <c r="G521" s="424" t="s">
        <v>1737</v>
      </c>
      <c r="H521" s="424" t="s">
        <v>1738</v>
      </c>
      <c r="I521" s="426">
        <v>76.5</v>
      </c>
      <c r="J521" s="426">
        <v>40</v>
      </c>
      <c r="K521" s="427">
        <v>3060</v>
      </c>
    </row>
    <row r="522" spans="1:11" ht="14.4" customHeight="1" x14ac:dyDescent="0.3">
      <c r="A522" s="422" t="s">
        <v>413</v>
      </c>
      <c r="B522" s="423" t="s">
        <v>414</v>
      </c>
      <c r="C522" s="424" t="s">
        <v>418</v>
      </c>
      <c r="D522" s="425" t="s">
        <v>695</v>
      </c>
      <c r="E522" s="424" t="s">
        <v>2018</v>
      </c>
      <c r="F522" s="425" t="s">
        <v>2019</v>
      </c>
      <c r="G522" s="424" t="s">
        <v>1739</v>
      </c>
      <c r="H522" s="424" t="s">
        <v>1740</v>
      </c>
      <c r="I522" s="426">
        <v>76.5</v>
      </c>
      <c r="J522" s="426">
        <v>40</v>
      </c>
      <c r="K522" s="427">
        <v>3060</v>
      </c>
    </row>
    <row r="523" spans="1:11" ht="14.4" customHeight="1" x14ac:dyDescent="0.3">
      <c r="A523" s="422" t="s">
        <v>413</v>
      </c>
      <c r="B523" s="423" t="s">
        <v>414</v>
      </c>
      <c r="C523" s="424" t="s">
        <v>418</v>
      </c>
      <c r="D523" s="425" t="s">
        <v>695</v>
      </c>
      <c r="E523" s="424" t="s">
        <v>2018</v>
      </c>
      <c r="F523" s="425" t="s">
        <v>2019</v>
      </c>
      <c r="G523" s="424" t="s">
        <v>1741</v>
      </c>
      <c r="H523" s="424" t="s">
        <v>1742</v>
      </c>
      <c r="I523" s="426">
        <v>124</v>
      </c>
      <c r="J523" s="426">
        <v>10</v>
      </c>
      <c r="K523" s="427">
        <v>1240</v>
      </c>
    </row>
    <row r="524" spans="1:11" ht="14.4" customHeight="1" x14ac:dyDescent="0.3">
      <c r="A524" s="422" t="s">
        <v>413</v>
      </c>
      <c r="B524" s="423" t="s">
        <v>414</v>
      </c>
      <c r="C524" s="424" t="s">
        <v>418</v>
      </c>
      <c r="D524" s="425" t="s">
        <v>695</v>
      </c>
      <c r="E524" s="424" t="s">
        <v>2018</v>
      </c>
      <c r="F524" s="425" t="s">
        <v>2019</v>
      </c>
      <c r="G524" s="424" t="s">
        <v>1743</v>
      </c>
      <c r="H524" s="424" t="s">
        <v>1744</v>
      </c>
      <c r="I524" s="426">
        <v>124</v>
      </c>
      <c r="J524" s="426">
        <v>10</v>
      </c>
      <c r="K524" s="427">
        <v>1240</v>
      </c>
    </row>
    <row r="525" spans="1:11" ht="14.4" customHeight="1" x14ac:dyDescent="0.3">
      <c r="A525" s="422" t="s">
        <v>413</v>
      </c>
      <c r="B525" s="423" t="s">
        <v>414</v>
      </c>
      <c r="C525" s="424" t="s">
        <v>418</v>
      </c>
      <c r="D525" s="425" t="s">
        <v>695</v>
      </c>
      <c r="E525" s="424" t="s">
        <v>2018</v>
      </c>
      <c r="F525" s="425" t="s">
        <v>2019</v>
      </c>
      <c r="G525" s="424" t="s">
        <v>1745</v>
      </c>
      <c r="H525" s="424" t="s">
        <v>1746</v>
      </c>
      <c r="I525" s="426">
        <v>77.900000000000006</v>
      </c>
      <c r="J525" s="426">
        <v>40</v>
      </c>
      <c r="K525" s="427">
        <v>3116</v>
      </c>
    </row>
    <row r="526" spans="1:11" ht="14.4" customHeight="1" x14ac:dyDescent="0.3">
      <c r="A526" s="422" t="s">
        <v>413</v>
      </c>
      <c r="B526" s="423" t="s">
        <v>414</v>
      </c>
      <c r="C526" s="424" t="s">
        <v>418</v>
      </c>
      <c r="D526" s="425" t="s">
        <v>695</v>
      </c>
      <c r="E526" s="424" t="s">
        <v>2018</v>
      </c>
      <c r="F526" s="425" t="s">
        <v>2019</v>
      </c>
      <c r="G526" s="424" t="s">
        <v>1747</v>
      </c>
      <c r="H526" s="424" t="s">
        <v>1748</v>
      </c>
      <c r="I526" s="426">
        <v>251.68</v>
      </c>
      <c r="J526" s="426">
        <v>1</v>
      </c>
      <c r="K526" s="427">
        <v>251.68</v>
      </c>
    </row>
    <row r="527" spans="1:11" ht="14.4" customHeight="1" x14ac:dyDescent="0.3">
      <c r="A527" s="422" t="s">
        <v>413</v>
      </c>
      <c r="B527" s="423" t="s">
        <v>414</v>
      </c>
      <c r="C527" s="424" t="s">
        <v>418</v>
      </c>
      <c r="D527" s="425" t="s">
        <v>695</v>
      </c>
      <c r="E527" s="424" t="s">
        <v>2018</v>
      </c>
      <c r="F527" s="425" t="s">
        <v>2019</v>
      </c>
      <c r="G527" s="424" t="s">
        <v>1749</v>
      </c>
      <c r="H527" s="424" t="s">
        <v>1750</v>
      </c>
      <c r="I527" s="426">
        <v>124</v>
      </c>
      <c r="J527" s="426">
        <v>30</v>
      </c>
      <c r="K527" s="427">
        <v>3720</v>
      </c>
    </row>
    <row r="528" spans="1:11" ht="14.4" customHeight="1" x14ac:dyDescent="0.3">
      <c r="A528" s="422" t="s">
        <v>413</v>
      </c>
      <c r="B528" s="423" t="s">
        <v>414</v>
      </c>
      <c r="C528" s="424" t="s">
        <v>418</v>
      </c>
      <c r="D528" s="425" t="s">
        <v>695</v>
      </c>
      <c r="E528" s="424" t="s">
        <v>2018</v>
      </c>
      <c r="F528" s="425" t="s">
        <v>2019</v>
      </c>
      <c r="G528" s="424" t="s">
        <v>1751</v>
      </c>
      <c r="H528" s="424" t="s">
        <v>1752</v>
      </c>
      <c r="I528" s="426">
        <v>276.5</v>
      </c>
      <c r="J528" s="426">
        <v>2</v>
      </c>
      <c r="K528" s="427">
        <v>553</v>
      </c>
    </row>
    <row r="529" spans="1:11" ht="14.4" customHeight="1" x14ac:dyDescent="0.3">
      <c r="A529" s="422" t="s">
        <v>413</v>
      </c>
      <c r="B529" s="423" t="s">
        <v>414</v>
      </c>
      <c r="C529" s="424" t="s">
        <v>418</v>
      </c>
      <c r="D529" s="425" t="s">
        <v>695</v>
      </c>
      <c r="E529" s="424" t="s">
        <v>2018</v>
      </c>
      <c r="F529" s="425" t="s">
        <v>2019</v>
      </c>
      <c r="G529" s="424" t="s">
        <v>1753</v>
      </c>
      <c r="H529" s="424" t="s">
        <v>1754</v>
      </c>
      <c r="I529" s="426">
        <v>591.84</v>
      </c>
      <c r="J529" s="426">
        <v>1</v>
      </c>
      <c r="K529" s="427">
        <v>591.84</v>
      </c>
    </row>
    <row r="530" spans="1:11" ht="14.4" customHeight="1" x14ac:dyDescent="0.3">
      <c r="A530" s="422" t="s">
        <v>413</v>
      </c>
      <c r="B530" s="423" t="s">
        <v>414</v>
      </c>
      <c r="C530" s="424" t="s">
        <v>418</v>
      </c>
      <c r="D530" s="425" t="s">
        <v>695</v>
      </c>
      <c r="E530" s="424" t="s">
        <v>2018</v>
      </c>
      <c r="F530" s="425" t="s">
        <v>2019</v>
      </c>
      <c r="G530" s="424" t="s">
        <v>1755</v>
      </c>
      <c r="H530" s="424" t="s">
        <v>1756</v>
      </c>
      <c r="I530" s="426">
        <v>623.15</v>
      </c>
      <c r="J530" s="426">
        <v>1</v>
      </c>
      <c r="K530" s="427">
        <v>623.15</v>
      </c>
    </row>
    <row r="531" spans="1:11" ht="14.4" customHeight="1" x14ac:dyDescent="0.3">
      <c r="A531" s="422" t="s">
        <v>413</v>
      </c>
      <c r="B531" s="423" t="s">
        <v>414</v>
      </c>
      <c r="C531" s="424" t="s">
        <v>418</v>
      </c>
      <c r="D531" s="425" t="s">
        <v>695</v>
      </c>
      <c r="E531" s="424" t="s">
        <v>2018</v>
      </c>
      <c r="F531" s="425" t="s">
        <v>2019</v>
      </c>
      <c r="G531" s="424" t="s">
        <v>1757</v>
      </c>
      <c r="H531" s="424" t="s">
        <v>1758</v>
      </c>
      <c r="I531" s="426">
        <v>623.15</v>
      </c>
      <c r="J531" s="426">
        <v>1</v>
      </c>
      <c r="K531" s="427">
        <v>623.15</v>
      </c>
    </row>
    <row r="532" spans="1:11" ht="14.4" customHeight="1" x14ac:dyDescent="0.3">
      <c r="A532" s="422" t="s">
        <v>413</v>
      </c>
      <c r="B532" s="423" t="s">
        <v>414</v>
      </c>
      <c r="C532" s="424" t="s">
        <v>418</v>
      </c>
      <c r="D532" s="425" t="s">
        <v>695</v>
      </c>
      <c r="E532" s="424" t="s">
        <v>2018</v>
      </c>
      <c r="F532" s="425" t="s">
        <v>2019</v>
      </c>
      <c r="G532" s="424" t="s">
        <v>1759</v>
      </c>
      <c r="H532" s="424" t="s">
        <v>1760</v>
      </c>
      <c r="I532" s="426">
        <v>135</v>
      </c>
      <c r="J532" s="426">
        <v>11</v>
      </c>
      <c r="K532" s="427">
        <v>1485</v>
      </c>
    </row>
    <row r="533" spans="1:11" ht="14.4" customHeight="1" x14ac:dyDescent="0.3">
      <c r="A533" s="422" t="s">
        <v>413</v>
      </c>
      <c r="B533" s="423" t="s">
        <v>414</v>
      </c>
      <c r="C533" s="424" t="s">
        <v>418</v>
      </c>
      <c r="D533" s="425" t="s">
        <v>695</v>
      </c>
      <c r="E533" s="424" t="s">
        <v>2018</v>
      </c>
      <c r="F533" s="425" t="s">
        <v>2019</v>
      </c>
      <c r="G533" s="424" t="s">
        <v>1761</v>
      </c>
      <c r="H533" s="424" t="s">
        <v>1762</v>
      </c>
      <c r="I533" s="426">
        <v>135</v>
      </c>
      <c r="J533" s="426">
        <v>11</v>
      </c>
      <c r="K533" s="427">
        <v>1485</v>
      </c>
    </row>
    <row r="534" spans="1:11" ht="14.4" customHeight="1" x14ac:dyDescent="0.3">
      <c r="A534" s="422" t="s">
        <v>413</v>
      </c>
      <c r="B534" s="423" t="s">
        <v>414</v>
      </c>
      <c r="C534" s="424" t="s">
        <v>418</v>
      </c>
      <c r="D534" s="425" t="s">
        <v>695</v>
      </c>
      <c r="E534" s="424" t="s">
        <v>2018</v>
      </c>
      <c r="F534" s="425" t="s">
        <v>2019</v>
      </c>
      <c r="G534" s="424" t="s">
        <v>1763</v>
      </c>
      <c r="H534" s="424" t="s">
        <v>1764</v>
      </c>
      <c r="I534" s="426">
        <v>341.19</v>
      </c>
      <c r="J534" s="426">
        <v>2</v>
      </c>
      <c r="K534" s="427">
        <v>682.39</v>
      </c>
    </row>
    <row r="535" spans="1:11" ht="14.4" customHeight="1" x14ac:dyDescent="0.3">
      <c r="A535" s="422" t="s">
        <v>413</v>
      </c>
      <c r="B535" s="423" t="s">
        <v>414</v>
      </c>
      <c r="C535" s="424" t="s">
        <v>418</v>
      </c>
      <c r="D535" s="425" t="s">
        <v>695</v>
      </c>
      <c r="E535" s="424" t="s">
        <v>2018</v>
      </c>
      <c r="F535" s="425" t="s">
        <v>2019</v>
      </c>
      <c r="G535" s="424" t="s">
        <v>1765</v>
      </c>
      <c r="H535" s="424" t="s">
        <v>1766</v>
      </c>
      <c r="I535" s="426">
        <v>39.93</v>
      </c>
      <c r="J535" s="426">
        <v>18</v>
      </c>
      <c r="K535" s="427">
        <v>718.74</v>
      </c>
    </row>
    <row r="536" spans="1:11" ht="14.4" customHeight="1" x14ac:dyDescent="0.3">
      <c r="A536" s="422" t="s">
        <v>413</v>
      </c>
      <c r="B536" s="423" t="s">
        <v>414</v>
      </c>
      <c r="C536" s="424" t="s">
        <v>418</v>
      </c>
      <c r="D536" s="425" t="s">
        <v>695</v>
      </c>
      <c r="E536" s="424" t="s">
        <v>2018</v>
      </c>
      <c r="F536" s="425" t="s">
        <v>2019</v>
      </c>
      <c r="G536" s="424" t="s">
        <v>1767</v>
      </c>
      <c r="H536" s="424" t="s">
        <v>1768</v>
      </c>
      <c r="I536" s="426">
        <v>246.7</v>
      </c>
      <c r="J536" s="426">
        <v>4</v>
      </c>
      <c r="K536" s="427">
        <v>986.76</v>
      </c>
    </row>
    <row r="537" spans="1:11" ht="14.4" customHeight="1" x14ac:dyDescent="0.3">
      <c r="A537" s="422" t="s">
        <v>413</v>
      </c>
      <c r="B537" s="423" t="s">
        <v>414</v>
      </c>
      <c r="C537" s="424" t="s">
        <v>418</v>
      </c>
      <c r="D537" s="425" t="s">
        <v>695</v>
      </c>
      <c r="E537" s="424" t="s">
        <v>2018</v>
      </c>
      <c r="F537" s="425" t="s">
        <v>2019</v>
      </c>
      <c r="G537" s="424" t="s">
        <v>1769</v>
      </c>
      <c r="H537" s="424" t="s">
        <v>1770</v>
      </c>
      <c r="I537" s="426">
        <v>372.44</v>
      </c>
      <c r="J537" s="426">
        <v>2</v>
      </c>
      <c r="K537" s="427">
        <v>744.88</v>
      </c>
    </row>
    <row r="538" spans="1:11" ht="14.4" customHeight="1" x14ac:dyDescent="0.3">
      <c r="A538" s="422" t="s">
        <v>413</v>
      </c>
      <c r="B538" s="423" t="s">
        <v>414</v>
      </c>
      <c r="C538" s="424" t="s">
        <v>418</v>
      </c>
      <c r="D538" s="425" t="s">
        <v>695</v>
      </c>
      <c r="E538" s="424" t="s">
        <v>2018</v>
      </c>
      <c r="F538" s="425" t="s">
        <v>2019</v>
      </c>
      <c r="G538" s="424" t="s">
        <v>1771</v>
      </c>
      <c r="H538" s="424" t="s">
        <v>1772</v>
      </c>
      <c r="I538" s="426">
        <v>390.83</v>
      </c>
      <c r="J538" s="426">
        <v>2</v>
      </c>
      <c r="K538" s="427">
        <v>781.66</v>
      </c>
    </row>
    <row r="539" spans="1:11" ht="14.4" customHeight="1" x14ac:dyDescent="0.3">
      <c r="A539" s="422" t="s">
        <v>413</v>
      </c>
      <c r="B539" s="423" t="s">
        <v>414</v>
      </c>
      <c r="C539" s="424" t="s">
        <v>418</v>
      </c>
      <c r="D539" s="425" t="s">
        <v>695</v>
      </c>
      <c r="E539" s="424" t="s">
        <v>2018</v>
      </c>
      <c r="F539" s="425" t="s">
        <v>2019</v>
      </c>
      <c r="G539" s="424" t="s">
        <v>1773</v>
      </c>
      <c r="H539" s="424" t="s">
        <v>1774</v>
      </c>
      <c r="I539" s="426">
        <v>3.32</v>
      </c>
      <c r="J539" s="426">
        <v>240</v>
      </c>
      <c r="K539" s="427">
        <v>796</v>
      </c>
    </row>
    <row r="540" spans="1:11" ht="14.4" customHeight="1" x14ac:dyDescent="0.3">
      <c r="A540" s="422" t="s">
        <v>413</v>
      </c>
      <c r="B540" s="423" t="s">
        <v>414</v>
      </c>
      <c r="C540" s="424" t="s">
        <v>418</v>
      </c>
      <c r="D540" s="425" t="s">
        <v>695</v>
      </c>
      <c r="E540" s="424" t="s">
        <v>2018</v>
      </c>
      <c r="F540" s="425" t="s">
        <v>2019</v>
      </c>
      <c r="G540" s="424" t="s">
        <v>1775</v>
      </c>
      <c r="H540" s="424" t="s">
        <v>1776</v>
      </c>
      <c r="I540" s="426">
        <v>877.25</v>
      </c>
      <c r="J540" s="426">
        <v>1</v>
      </c>
      <c r="K540" s="427">
        <v>877.25</v>
      </c>
    </row>
    <row r="541" spans="1:11" ht="14.4" customHeight="1" x14ac:dyDescent="0.3">
      <c r="A541" s="422" t="s">
        <v>413</v>
      </c>
      <c r="B541" s="423" t="s">
        <v>414</v>
      </c>
      <c r="C541" s="424" t="s">
        <v>418</v>
      </c>
      <c r="D541" s="425" t="s">
        <v>695</v>
      </c>
      <c r="E541" s="424" t="s">
        <v>2018</v>
      </c>
      <c r="F541" s="425" t="s">
        <v>2019</v>
      </c>
      <c r="G541" s="424" t="s">
        <v>1777</v>
      </c>
      <c r="H541" s="424" t="s">
        <v>1778</v>
      </c>
      <c r="I541" s="426">
        <v>894.19</v>
      </c>
      <c r="J541" s="426">
        <v>4</v>
      </c>
      <c r="K541" s="427">
        <v>3576.76</v>
      </c>
    </row>
    <row r="542" spans="1:11" ht="14.4" customHeight="1" x14ac:dyDescent="0.3">
      <c r="A542" s="422" t="s">
        <v>413</v>
      </c>
      <c r="B542" s="423" t="s">
        <v>414</v>
      </c>
      <c r="C542" s="424" t="s">
        <v>418</v>
      </c>
      <c r="D542" s="425" t="s">
        <v>695</v>
      </c>
      <c r="E542" s="424" t="s">
        <v>2018</v>
      </c>
      <c r="F542" s="425" t="s">
        <v>2019</v>
      </c>
      <c r="G542" s="424" t="s">
        <v>1779</v>
      </c>
      <c r="H542" s="424" t="s">
        <v>1780</v>
      </c>
      <c r="I542" s="426">
        <v>880.88</v>
      </c>
      <c r="J542" s="426">
        <v>3</v>
      </c>
      <c r="K542" s="427">
        <v>2605.13</v>
      </c>
    </row>
    <row r="543" spans="1:11" ht="14.4" customHeight="1" x14ac:dyDescent="0.3">
      <c r="A543" s="422" t="s">
        <v>413</v>
      </c>
      <c r="B543" s="423" t="s">
        <v>414</v>
      </c>
      <c r="C543" s="424" t="s">
        <v>418</v>
      </c>
      <c r="D543" s="425" t="s">
        <v>695</v>
      </c>
      <c r="E543" s="424" t="s">
        <v>2018</v>
      </c>
      <c r="F543" s="425" t="s">
        <v>2019</v>
      </c>
      <c r="G543" s="424" t="s">
        <v>1781</v>
      </c>
      <c r="H543" s="424" t="s">
        <v>1782</v>
      </c>
      <c r="I543" s="426">
        <v>239.58</v>
      </c>
      <c r="J543" s="426">
        <v>4</v>
      </c>
      <c r="K543" s="427">
        <v>958.32</v>
      </c>
    </row>
    <row r="544" spans="1:11" ht="14.4" customHeight="1" x14ac:dyDescent="0.3">
      <c r="A544" s="422" t="s">
        <v>413</v>
      </c>
      <c r="B544" s="423" t="s">
        <v>414</v>
      </c>
      <c r="C544" s="424" t="s">
        <v>418</v>
      </c>
      <c r="D544" s="425" t="s">
        <v>695</v>
      </c>
      <c r="E544" s="424" t="s">
        <v>2018</v>
      </c>
      <c r="F544" s="425" t="s">
        <v>2019</v>
      </c>
      <c r="G544" s="424" t="s">
        <v>1783</v>
      </c>
      <c r="H544" s="424" t="s">
        <v>1784</v>
      </c>
      <c r="I544" s="426">
        <v>239.58</v>
      </c>
      <c r="J544" s="426">
        <v>4</v>
      </c>
      <c r="K544" s="427">
        <v>958.32</v>
      </c>
    </row>
    <row r="545" spans="1:11" ht="14.4" customHeight="1" x14ac:dyDescent="0.3">
      <c r="A545" s="422" t="s">
        <v>413</v>
      </c>
      <c r="B545" s="423" t="s">
        <v>414</v>
      </c>
      <c r="C545" s="424" t="s">
        <v>418</v>
      </c>
      <c r="D545" s="425" t="s">
        <v>695</v>
      </c>
      <c r="E545" s="424" t="s">
        <v>2018</v>
      </c>
      <c r="F545" s="425" t="s">
        <v>2019</v>
      </c>
      <c r="G545" s="424" t="s">
        <v>1785</v>
      </c>
      <c r="H545" s="424" t="s">
        <v>1786</v>
      </c>
      <c r="I545" s="426">
        <v>239.58</v>
      </c>
      <c r="J545" s="426">
        <v>4</v>
      </c>
      <c r="K545" s="427">
        <v>958.32</v>
      </c>
    </row>
    <row r="546" spans="1:11" ht="14.4" customHeight="1" x14ac:dyDescent="0.3">
      <c r="A546" s="422" t="s">
        <v>413</v>
      </c>
      <c r="B546" s="423" t="s">
        <v>414</v>
      </c>
      <c r="C546" s="424" t="s">
        <v>418</v>
      </c>
      <c r="D546" s="425" t="s">
        <v>695</v>
      </c>
      <c r="E546" s="424" t="s">
        <v>2018</v>
      </c>
      <c r="F546" s="425" t="s">
        <v>2019</v>
      </c>
      <c r="G546" s="424" t="s">
        <v>1787</v>
      </c>
      <c r="H546" s="424" t="s">
        <v>1788</v>
      </c>
      <c r="I546" s="426">
        <v>239.58</v>
      </c>
      <c r="J546" s="426">
        <v>4</v>
      </c>
      <c r="K546" s="427">
        <v>958.32</v>
      </c>
    </row>
    <row r="547" spans="1:11" ht="14.4" customHeight="1" x14ac:dyDescent="0.3">
      <c r="A547" s="422" t="s">
        <v>413</v>
      </c>
      <c r="B547" s="423" t="s">
        <v>414</v>
      </c>
      <c r="C547" s="424" t="s">
        <v>418</v>
      </c>
      <c r="D547" s="425" t="s">
        <v>695</v>
      </c>
      <c r="E547" s="424" t="s">
        <v>2018</v>
      </c>
      <c r="F547" s="425" t="s">
        <v>2019</v>
      </c>
      <c r="G547" s="424" t="s">
        <v>1789</v>
      </c>
      <c r="H547" s="424" t="s">
        <v>1790</v>
      </c>
      <c r="I547" s="426">
        <v>3.32</v>
      </c>
      <c r="J547" s="426">
        <v>300</v>
      </c>
      <c r="K547" s="427">
        <v>995</v>
      </c>
    </row>
    <row r="548" spans="1:11" ht="14.4" customHeight="1" x14ac:dyDescent="0.3">
      <c r="A548" s="422" t="s">
        <v>413</v>
      </c>
      <c r="B548" s="423" t="s">
        <v>414</v>
      </c>
      <c r="C548" s="424" t="s">
        <v>418</v>
      </c>
      <c r="D548" s="425" t="s">
        <v>695</v>
      </c>
      <c r="E548" s="424" t="s">
        <v>2018</v>
      </c>
      <c r="F548" s="425" t="s">
        <v>2019</v>
      </c>
      <c r="G548" s="424" t="s">
        <v>1791</v>
      </c>
      <c r="H548" s="424" t="s">
        <v>1792</v>
      </c>
      <c r="I548" s="426">
        <v>3.32</v>
      </c>
      <c r="J548" s="426">
        <v>300</v>
      </c>
      <c r="K548" s="427">
        <v>995</v>
      </c>
    </row>
    <row r="549" spans="1:11" ht="14.4" customHeight="1" x14ac:dyDescent="0.3">
      <c r="A549" s="422" t="s">
        <v>413</v>
      </c>
      <c r="B549" s="423" t="s">
        <v>414</v>
      </c>
      <c r="C549" s="424" t="s">
        <v>418</v>
      </c>
      <c r="D549" s="425" t="s">
        <v>695</v>
      </c>
      <c r="E549" s="424" t="s">
        <v>2018</v>
      </c>
      <c r="F549" s="425" t="s">
        <v>2019</v>
      </c>
      <c r="G549" s="424" t="s">
        <v>1793</v>
      </c>
      <c r="H549" s="424" t="s">
        <v>1794</v>
      </c>
      <c r="I549" s="426">
        <v>1011.925</v>
      </c>
      <c r="J549" s="426">
        <v>3</v>
      </c>
      <c r="K549" s="427">
        <v>3035.7799999999997</v>
      </c>
    </row>
    <row r="550" spans="1:11" ht="14.4" customHeight="1" x14ac:dyDescent="0.3">
      <c r="A550" s="422" t="s">
        <v>413</v>
      </c>
      <c r="B550" s="423" t="s">
        <v>414</v>
      </c>
      <c r="C550" s="424" t="s">
        <v>418</v>
      </c>
      <c r="D550" s="425" t="s">
        <v>695</v>
      </c>
      <c r="E550" s="424" t="s">
        <v>2018</v>
      </c>
      <c r="F550" s="425" t="s">
        <v>2019</v>
      </c>
      <c r="G550" s="424" t="s">
        <v>1795</v>
      </c>
      <c r="H550" s="424" t="s">
        <v>1796</v>
      </c>
      <c r="I550" s="426">
        <v>515.46</v>
      </c>
      <c r="J550" s="426">
        <v>4</v>
      </c>
      <c r="K550" s="427">
        <v>2061.84</v>
      </c>
    </row>
    <row r="551" spans="1:11" ht="14.4" customHeight="1" x14ac:dyDescent="0.3">
      <c r="A551" s="422" t="s">
        <v>413</v>
      </c>
      <c r="B551" s="423" t="s">
        <v>414</v>
      </c>
      <c r="C551" s="424" t="s">
        <v>418</v>
      </c>
      <c r="D551" s="425" t="s">
        <v>695</v>
      </c>
      <c r="E551" s="424" t="s">
        <v>2018</v>
      </c>
      <c r="F551" s="425" t="s">
        <v>2019</v>
      </c>
      <c r="G551" s="424" t="s">
        <v>1797</v>
      </c>
      <c r="H551" s="424" t="s">
        <v>1798</v>
      </c>
      <c r="I551" s="426">
        <v>356.60500000000002</v>
      </c>
      <c r="J551" s="426">
        <v>7</v>
      </c>
      <c r="K551" s="427">
        <v>2482.85</v>
      </c>
    </row>
    <row r="552" spans="1:11" ht="14.4" customHeight="1" x14ac:dyDescent="0.3">
      <c r="A552" s="422" t="s">
        <v>413</v>
      </c>
      <c r="B552" s="423" t="s">
        <v>414</v>
      </c>
      <c r="C552" s="424" t="s">
        <v>418</v>
      </c>
      <c r="D552" s="425" t="s">
        <v>695</v>
      </c>
      <c r="E552" s="424" t="s">
        <v>2018</v>
      </c>
      <c r="F552" s="425" t="s">
        <v>2019</v>
      </c>
      <c r="G552" s="424" t="s">
        <v>1799</v>
      </c>
      <c r="H552" s="424" t="s">
        <v>1800</v>
      </c>
      <c r="I552" s="426">
        <v>591.85</v>
      </c>
      <c r="J552" s="426">
        <v>2</v>
      </c>
      <c r="K552" s="427">
        <v>1183.7</v>
      </c>
    </row>
    <row r="553" spans="1:11" ht="14.4" customHeight="1" x14ac:dyDescent="0.3">
      <c r="A553" s="422" t="s">
        <v>413</v>
      </c>
      <c r="B553" s="423" t="s">
        <v>414</v>
      </c>
      <c r="C553" s="424" t="s">
        <v>418</v>
      </c>
      <c r="D553" s="425" t="s">
        <v>695</v>
      </c>
      <c r="E553" s="424" t="s">
        <v>2018</v>
      </c>
      <c r="F553" s="425" t="s">
        <v>2019</v>
      </c>
      <c r="G553" s="424" t="s">
        <v>1801</v>
      </c>
      <c r="H553" s="424" t="s">
        <v>1802</v>
      </c>
      <c r="I553" s="426">
        <v>124.63</v>
      </c>
      <c r="J553" s="426">
        <v>20</v>
      </c>
      <c r="K553" s="427">
        <v>2492.6</v>
      </c>
    </row>
    <row r="554" spans="1:11" ht="14.4" customHeight="1" x14ac:dyDescent="0.3">
      <c r="A554" s="422" t="s">
        <v>413</v>
      </c>
      <c r="B554" s="423" t="s">
        <v>414</v>
      </c>
      <c r="C554" s="424" t="s">
        <v>418</v>
      </c>
      <c r="D554" s="425" t="s">
        <v>695</v>
      </c>
      <c r="E554" s="424" t="s">
        <v>2018</v>
      </c>
      <c r="F554" s="425" t="s">
        <v>2019</v>
      </c>
      <c r="G554" s="424" t="s">
        <v>1803</v>
      </c>
      <c r="H554" s="424" t="s">
        <v>1804</v>
      </c>
      <c r="I554" s="426">
        <v>312.18</v>
      </c>
      <c r="J554" s="426">
        <v>4</v>
      </c>
      <c r="K554" s="427">
        <v>1248.72</v>
      </c>
    </row>
    <row r="555" spans="1:11" ht="14.4" customHeight="1" x14ac:dyDescent="0.3">
      <c r="A555" s="422" t="s">
        <v>413</v>
      </c>
      <c r="B555" s="423" t="s">
        <v>414</v>
      </c>
      <c r="C555" s="424" t="s">
        <v>418</v>
      </c>
      <c r="D555" s="425" t="s">
        <v>695</v>
      </c>
      <c r="E555" s="424" t="s">
        <v>2018</v>
      </c>
      <c r="F555" s="425" t="s">
        <v>2019</v>
      </c>
      <c r="G555" s="424" t="s">
        <v>1805</v>
      </c>
      <c r="H555" s="424" t="s">
        <v>1806</v>
      </c>
      <c r="I555" s="426">
        <v>312.18</v>
      </c>
      <c r="J555" s="426">
        <v>4</v>
      </c>
      <c r="K555" s="427">
        <v>1248.72</v>
      </c>
    </row>
    <row r="556" spans="1:11" ht="14.4" customHeight="1" x14ac:dyDescent="0.3">
      <c r="A556" s="422" t="s">
        <v>413</v>
      </c>
      <c r="B556" s="423" t="s">
        <v>414</v>
      </c>
      <c r="C556" s="424" t="s">
        <v>418</v>
      </c>
      <c r="D556" s="425" t="s">
        <v>695</v>
      </c>
      <c r="E556" s="424" t="s">
        <v>2018</v>
      </c>
      <c r="F556" s="425" t="s">
        <v>2019</v>
      </c>
      <c r="G556" s="424" t="s">
        <v>1807</v>
      </c>
      <c r="H556" s="424" t="s">
        <v>1808</v>
      </c>
      <c r="I556" s="426">
        <v>135</v>
      </c>
      <c r="J556" s="426">
        <v>10</v>
      </c>
      <c r="K556" s="427">
        <v>1350</v>
      </c>
    </row>
    <row r="557" spans="1:11" ht="14.4" customHeight="1" x14ac:dyDescent="0.3">
      <c r="A557" s="422" t="s">
        <v>413</v>
      </c>
      <c r="B557" s="423" t="s">
        <v>414</v>
      </c>
      <c r="C557" s="424" t="s">
        <v>418</v>
      </c>
      <c r="D557" s="425" t="s">
        <v>695</v>
      </c>
      <c r="E557" s="424" t="s">
        <v>2018</v>
      </c>
      <c r="F557" s="425" t="s">
        <v>2019</v>
      </c>
      <c r="G557" s="424" t="s">
        <v>1809</v>
      </c>
      <c r="H557" s="424" t="s">
        <v>1810</v>
      </c>
      <c r="I557" s="426">
        <v>1380.92</v>
      </c>
      <c r="J557" s="426">
        <v>1</v>
      </c>
      <c r="K557" s="427">
        <v>1380.92</v>
      </c>
    </row>
    <row r="558" spans="1:11" ht="14.4" customHeight="1" x14ac:dyDescent="0.3">
      <c r="A558" s="422" t="s">
        <v>413</v>
      </c>
      <c r="B558" s="423" t="s">
        <v>414</v>
      </c>
      <c r="C558" s="424" t="s">
        <v>418</v>
      </c>
      <c r="D558" s="425" t="s">
        <v>695</v>
      </c>
      <c r="E558" s="424" t="s">
        <v>2018</v>
      </c>
      <c r="F558" s="425" t="s">
        <v>2019</v>
      </c>
      <c r="G558" s="424" t="s">
        <v>1811</v>
      </c>
      <c r="H558" s="424" t="s">
        <v>1812</v>
      </c>
      <c r="I558" s="426">
        <v>356.13</v>
      </c>
      <c r="J558" s="426">
        <v>4</v>
      </c>
      <c r="K558" s="427">
        <v>1424.5</v>
      </c>
    </row>
    <row r="559" spans="1:11" ht="14.4" customHeight="1" x14ac:dyDescent="0.3">
      <c r="A559" s="422" t="s">
        <v>413</v>
      </c>
      <c r="B559" s="423" t="s">
        <v>414</v>
      </c>
      <c r="C559" s="424" t="s">
        <v>418</v>
      </c>
      <c r="D559" s="425" t="s">
        <v>695</v>
      </c>
      <c r="E559" s="424" t="s">
        <v>2018</v>
      </c>
      <c r="F559" s="425" t="s">
        <v>2019</v>
      </c>
      <c r="G559" s="424" t="s">
        <v>1813</v>
      </c>
      <c r="H559" s="424" t="s">
        <v>1814</v>
      </c>
      <c r="I559" s="426">
        <v>484</v>
      </c>
      <c r="J559" s="426">
        <v>6</v>
      </c>
      <c r="K559" s="427">
        <v>2904</v>
      </c>
    </row>
    <row r="560" spans="1:11" ht="14.4" customHeight="1" x14ac:dyDescent="0.3">
      <c r="A560" s="422" t="s">
        <v>413</v>
      </c>
      <c r="B560" s="423" t="s">
        <v>414</v>
      </c>
      <c r="C560" s="424" t="s">
        <v>418</v>
      </c>
      <c r="D560" s="425" t="s">
        <v>695</v>
      </c>
      <c r="E560" s="424" t="s">
        <v>2018</v>
      </c>
      <c r="F560" s="425" t="s">
        <v>2019</v>
      </c>
      <c r="G560" s="424" t="s">
        <v>1815</v>
      </c>
      <c r="H560" s="424" t="s">
        <v>1816</v>
      </c>
      <c r="I560" s="426">
        <v>3254.9</v>
      </c>
      <c r="J560" s="426">
        <v>1</v>
      </c>
      <c r="K560" s="427">
        <v>3254.9</v>
      </c>
    </row>
    <row r="561" spans="1:11" ht="14.4" customHeight="1" x14ac:dyDescent="0.3">
      <c r="A561" s="422" t="s">
        <v>413</v>
      </c>
      <c r="B561" s="423" t="s">
        <v>414</v>
      </c>
      <c r="C561" s="424" t="s">
        <v>418</v>
      </c>
      <c r="D561" s="425" t="s">
        <v>695</v>
      </c>
      <c r="E561" s="424" t="s">
        <v>2018</v>
      </c>
      <c r="F561" s="425" t="s">
        <v>2019</v>
      </c>
      <c r="G561" s="424" t="s">
        <v>1817</v>
      </c>
      <c r="H561" s="424" t="s">
        <v>1818</v>
      </c>
      <c r="I561" s="426">
        <v>3714</v>
      </c>
      <c r="J561" s="426">
        <v>1</v>
      </c>
      <c r="K561" s="427">
        <v>3714</v>
      </c>
    </row>
    <row r="562" spans="1:11" ht="14.4" customHeight="1" x14ac:dyDescent="0.3">
      <c r="A562" s="422" t="s">
        <v>413</v>
      </c>
      <c r="B562" s="423" t="s">
        <v>414</v>
      </c>
      <c r="C562" s="424" t="s">
        <v>418</v>
      </c>
      <c r="D562" s="425" t="s">
        <v>695</v>
      </c>
      <c r="E562" s="424" t="s">
        <v>2018</v>
      </c>
      <c r="F562" s="425" t="s">
        <v>2019</v>
      </c>
      <c r="G562" s="424" t="s">
        <v>1819</v>
      </c>
      <c r="H562" s="424" t="s">
        <v>1820</v>
      </c>
      <c r="I562" s="426">
        <v>5808</v>
      </c>
      <c r="J562" s="426">
        <v>2</v>
      </c>
      <c r="K562" s="427">
        <v>11616</v>
      </c>
    </row>
    <row r="563" spans="1:11" ht="14.4" customHeight="1" x14ac:dyDescent="0.3">
      <c r="A563" s="422" t="s">
        <v>413</v>
      </c>
      <c r="B563" s="423" t="s">
        <v>414</v>
      </c>
      <c r="C563" s="424" t="s">
        <v>418</v>
      </c>
      <c r="D563" s="425" t="s">
        <v>695</v>
      </c>
      <c r="E563" s="424" t="s">
        <v>2018</v>
      </c>
      <c r="F563" s="425" t="s">
        <v>2019</v>
      </c>
      <c r="G563" s="424" t="s">
        <v>1821</v>
      </c>
      <c r="H563" s="424" t="s">
        <v>1822</v>
      </c>
      <c r="I563" s="426">
        <v>756.5100000000001</v>
      </c>
      <c r="J563" s="426">
        <v>20</v>
      </c>
      <c r="K563" s="427">
        <v>15125.95</v>
      </c>
    </row>
    <row r="564" spans="1:11" ht="14.4" customHeight="1" x14ac:dyDescent="0.3">
      <c r="A564" s="422" t="s">
        <v>413</v>
      </c>
      <c r="B564" s="423" t="s">
        <v>414</v>
      </c>
      <c r="C564" s="424" t="s">
        <v>418</v>
      </c>
      <c r="D564" s="425" t="s">
        <v>695</v>
      </c>
      <c r="E564" s="424" t="s">
        <v>2018</v>
      </c>
      <c r="F564" s="425" t="s">
        <v>2019</v>
      </c>
      <c r="G564" s="424" t="s">
        <v>1823</v>
      </c>
      <c r="H564" s="424" t="s">
        <v>1824</v>
      </c>
      <c r="I564" s="426">
        <v>19816</v>
      </c>
      <c r="J564" s="426">
        <v>3</v>
      </c>
      <c r="K564" s="427">
        <v>59448</v>
      </c>
    </row>
    <row r="565" spans="1:11" ht="14.4" customHeight="1" x14ac:dyDescent="0.3">
      <c r="A565" s="422" t="s">
        <v>413</v>
      </c>
      <c r="B565" s="423" t="s">
        <v>414</v>
      </c>
      <c r="C565" s="424" t="s">
        <v>418</v>
      </c>
      <c r="D565" s="425" t="s">
        <v>695</v>
      </c>
      <c r="E565" s="424" t="s">
        <v>2018</v>
      </c>
      <c r="F565" s="425" t="s">
        <v>2019</v>
      </c>
      <c r="G565" s="424" t="s">
        <v>1825</v>
      </c>
      <c r="H565" s="424" t="s">
        <v>1826</v>
      </c>
      <c r="I565" s="426">
        <v>27.9</v>
      </c>
      <c r="J565" s="426">
        <v>10</v>
      </c>
      <c r="K565" s="427">
        <v>279</v>
      </c>
    </row>
    <row r="566" spans="1:11" ht="14.4" customHeight="1" x14ac:dyDescent="0.3">
      <c r="A566" s="422" t="s">
        <v>413</v>
      </c>
      <c r="B566" s="423" t="s">
        <v>414</v>
      </c>
      <c r="C566" s="424" t="s">
        <v>418</v>
      </c>
      <c r="D566" s="425" t="s">
        <v>695</v>
      </c>
      <c r="E566" s="424" t="s">
        <v>2018</v>
      </c>
      <c r="F566" s="425" t="s">
        <v>2019</v>
      </c>
      <c r="G566" s="424" t="s">
        <v>1827</v>
      </c>
      <c r="H566" s="424" t="s">
        <v>1828</v>
      </c>
      <c r="I566" s="426">
        <v>290.36</v>
      </c>
      <c r="J566" s="426">
        <v>1</v>
      </c>
      <c r="K566" s="427">
        <v>290.36</v>
      </c>
    </row>
    <row r="567" spans="1:11" ht="14.4" customHeight="1" x14ac:dyDescent="0.3">
      <c r="A567" s="422" t="s">
        <v>413</v>
      </c>
      <c r="B567" s="423" t="s">
        <v>414</v>
      </c>
      <c r="C567" s="424" t="s">
        <v>418</v>
      </c>
      <c r="D567" s="425" t="s">
        <v>695</v>
      </c>
      <c r="E567" s="424" t="s">
        <v>2018</v>
      </c>
      <c r="F567" s="425" t="s">
        <v>2019</v>
      </c>
      <c r="G567" s="424" t="s">
        <v>1829</v>
      </c>
      <c r="H567" s="424" t="s">
        <v>1830</v>
      </c>
      <c r="I567" s="426">
        <v>8.52</v>
      </c>
      <c r="J567" s="426">
        <v>50</v>
      </c>
      <c r="K567" s="427">
        <v>426</v>
      </c>
    </row>
    <row r="568" spans="1:11" ht="14.4" customHeight="1" x14ac:dyDescent="0.3">
      <c r="A568" s="422" t="s">
        <v>413</v>
      </c>
      <c r="B568" s="423" t="s">
        <v>414</v>
      </c>
      <c r="C568" s="424" t="s">
        <v>418</v>
      </c>
      <c r="D568" s="425" t="s">
        <v>695</v>
      </c>
      <c r="E568" s="424" t="s">
        <v>2018</v>
      </c>
      <c r="F568" s="425" t="s">
        <v>2019</v>
      </c>
      <c r="G568" s="424" t="s">
        <v>1831</v>
      </c>
      <c r="H568" s="424" t="s">
        <v>1832</v>
      </c>
      <c r="I568" s="426">
        <v>19.16</v>
      </c>
      <c r="J568" s="426">
        <v>24</v>
      </c>
      <c r="K568" s="427">
        <v>459.74</v>
      </c>
    </row>
    <row r="569" spans="1:11" ht="14.4" customHeight="1" x14ac:dyDescent="0.3">
      <c r="A569" s="422" t="s">
        <v>413</v>
      </c>
      <c r="B569" s="423" t="s">
        <v>414</v>
      </c>
      <c r="C569" s="424" t="s">
        <v>418</v>
      </c>
      <c r="D569" s="425" t="s">
        <v>695</v>
      </c>
      <c r="E569" s="424" t="s">
        <v>2018</v>
      </c>
      <c r="F569" s="425" t="s">
        <v>2019</v>
      </c>
      <c r="G569" s="424" t="s">
        <v>1833</v>
      </c>
      <c r="H569" s="424" t="s">
        <v>1834</v>
      </c>
      <c r="I569" s="426">
        <v>281.93</v>
      </c>
      <c r="J569" s="426">
        <v>2</v>
      </c>
      <c r="K569" s="427">
        <v>563.86</v>
      </c>
    </row>
    <row r="570" spans="1:11" ht="14.4" customHeight="1" x14ac:dyDescent="0.3">
      <c r="A570" s="422" t="s">
        <v>413</v>
      </c>
      <c r="B570" s="423" t="s">
        <v>414</v>
      </c>
      <c r="C570" s="424" t="s">
        <v>418</v>
      </c>
      <c r="D570" s="425" t="s">
        <v>695</v>
      </c>
      <c r="E570" s="424" t="s">
        <v>2018</v>
      </c>
      <c r="F570" s="425" t="s">
        <v>2019</v>
      </c>
      <c r="G570" s="424" t="s">
        <v>1835</v>
      </c>
      <c r="H570" s="424" t="s">
        <v>1836</v>
      </c>
      <c r="I570" s="426">
        <v>281.93</v>
      </c>
      <c r="J570" s="426">
        <v>2</v>
      </c>
      <c r="K570" s="427">
        <v>563.86</v>
      </c>
    </row>
    <row r="571" spans="1:11" ht="14.4" customHeight="1" x14ac:dyDescent="0.3">
      <c r="A571" s="422" t="s">
        <v>413</v>
      </c>
      <c r="B571" s="423" t="s">
        <v>414</v>
      </c>
      <c r="C571" s="424" t="s">
        <v>418</v>
      </c>
      <c r="D571" s="425" t="s">
        <v>695</v>
      </c>
      <c r="E571" s="424" t="s">
        <v>2018</v>
      </c>
      <c r="F571" s="425" t="s">
        <v>2019</v>
      </c>
      <c r="G571" s="424" t="s">
        <v>1837</v>
      </c>
      <c r="H571" s="424" t="s">
        <v>1838</v>
      </c>
      <c r="I571" s="426">
        <v>59.52</v>
      </c>
      <c r="J571" s="426">
        <v>10</v>
      </c>
      <c r="K571" s="427">
        <v>595.19000000000005</v>
      </c>
    </row>
    <row r="572" spans="1:11" ht="14.4" customHeight="1" x14ac:dyDescent="0.3">
      <c r="A572" s="422" t="s">
        <v>413</v>
      </c>
      <c r="B572" s="423" t="s">
        <v>414</v>
      </c>
      <c r="C572" s="424" t="s">
        <v>418</v>
      </c>
      <c r="D572" s="425" t="s">
        <v>695</v>
      </c>
      <c r="E572" s="424" t="s">
        <v>2018</v>
      </c>
      <c r="F572" s="425" t="s">
        <v>2019</v>
      </c>
      <c r="G572" s="424" t="s">
        <v>1839</v>
      </c>
      <c r="H572" s="424" t="s">
        <v>1840</v>
      </c>
      <c r="I572" s="426">
        <v>634.32000000000005</v>
      </c>
      <c r="J572" s="426">
        <v>1</v>
      </c>
      <c r="K572" s="427">
        <v>634.32000000000005</v>
      </c>
    </row>
    <row r="573" spans="1:11" ht="14.4" customHeight="1" x14ac:dyDescent="0.3">
      <c r="A573" s="422" t="s">
        <v>413</v>
      </c>
      <c r="B573" s="423" t="s">
        <v>414</v>
      </c>
      <c r="C573" s="424" t="s">
        <v>418</v>
      </c>
      <c r="D573" s="425" t="s">
        <v>695</v>
      </c>
      <c r="E573" s="424" t="s">
        <v>2018</v>
      </c>
      <c r="F573" s="425" t="s">
        <v>2019</v>
      </c>
      <c r="G573" s="424" t="s">
        <v>1841</v>
      </c>
      <c r="H573" s="424" t="s">
        <v>1842</v>
      </c>
      <c r="I573" s="426">
        <v>129.46</v>
      </c>
      <c r="J573" s="426">
        <v>5</v>
      </c>
      <c r="K573" s="427">
        <v>647.28</v>
      </c>
    </row>
    <row r="574" spans="1:11" ht="14.4" customHeight="1" x14ac:dyDescent="0.3">
      <c r="A574" s="422" t="s">
        <v>413</v>
      </c>
      <c r="B574" s="423" t="s">
        <v>414</v>
      </c>
      <c r="C574" s="424" t="s">
        <v>418</v>
      </c>
      <c r="D574" s="425" t="s">
        <v>695</v>
      </c>
      <c r="E574" s="424" t="s">
        <v>2018</v>
      </c>
      <c r="F574" s="425" t="s">
        <v>2019</v>
      </c>
      <c r="G574" s="424" t="s">
        <v>1843</v>
      </c>
      <c r="H574" s="424" t="s">
        <v>1844</v>
      </c>
      <c r="I574" s="426">
        <v>239.58</v>
      </c>
      <c r="J574" s="426">
        <v>3</v>
      </c>
      <c r="K574" s="427">
        <v>718.74</v>
      </c>
    </row>
    <row r="575" spans="1:11" ht="14.4" customHeight="1" x14ac:dyDescent="0.3">
      <c r="A575" s="422" t="s">
        <v>413</v>
      </c>
      <c r="B575" s="423" t="s">
        <v>414</v>
      </c>
      <c r="C575" s="424" t="s">
        <v>418</v>
      </c>
      <c r="D575" s="425" t="s">
        <v>695</v>
      </c>
      <c r="E575" s="424" t="s">
        <v>2018</v>
      </c>
      <c r="F575" s="425" t="s">
        <v>2019</v>
      </c>
      <c r="G575" s="424" t="s">
        <v>1845</v>
      </c>
      <c r="H575" s="424" t="s">
        <v>1846</v>
      </c>
      <c r="I575" s="426">
        <v>239.58</v>
      </c>
      <c r="J575" s="426">
        <v>3</v>
      </c>
      <c r="K575" s="427">
        <v>718.74</v>
      </c>
    </row>
    <row r="576" spans="1:11" ht="14.4" customHeight="1" x14ac:dyDescent="0.3">
      <c r="A576" s="422" t="s">
        <v>413</v>
      </c>
      <c r="B576" s="423" t="s">
        <v>414</v>
      </c>
      <c r="C576" s="424" t="s">
        <v>418</v>
      </c>
      <c r="D576" s="425" t="s">
        <v>695</v>
      </c>
      <c r="E576" s="424" t="s">
        <v>2018</v>
      </c>
      <c r="F576" s="425" t="s">
        <v>2019</v>
      </c>
      <c r="G576" s="424" t="s">
        <v>1847</v>
      </c>
      <c r="H576" s="424" t="s">
        <v>1848</v>
      </c>
      <c r="I576" s="426">
        <v>160.63999999999999</v>
      </c>
      <c r="J576" s="426">
        <v>5</v>
      </c>
      <c r="K576" s="427">
        <v>803.22</v>
      </c>
    </row>
    <row r="577" spans="1:11" ht="14.4" customHeight="1" x14ac:dyDescent="0.3">
      <c r="A577" s="422" t="s">
        <v>413</v>
      </c>
      <c r="B577" s="423" t="s">
        <v>414</v>
      </c>
      <c r="C577" s="424" t="s">
        <v>418</v>
      </c>
      <c r="D577" s="425" t="s">
        <v>695</v>
      </c>
      <c r="E577" s="424" t="s">
        <v>2018</v>
      </c>
      <c r="F577" s="425" t="s">
        <v>2019</v>
      </c>
      <c r="G577" s="424" t="s">
        <v>1849</v>
      </c>
      <c r="H577" s="424" t="s">
        <v>1850</v>
      </c>
      <c r="I577" s="426">
        <v>135</v>
      </c>
      <c r="J577" s="426">
        <v>6</v>
      </c>
      <c r="K577" s="427">
        <v>810</v>
      </c>
    </row>
    <row r="578" spans="1:11" ht="14.4" customHeight="1" x14ac:dyDescent="0.3">
      <c r="A578" s="422" t="s">
        <v>413</v>
      </c>
      <c r="B578" s="423" t="s">
        <v>414</v>
      </c>
      <c r="C578" s="424" t="s">
        <v>418</v>
      </c>
      <c r="D578" s="425" t="s">
        <v>695</v>
      </c>
      <c r="E578" s="424" t="s">
        <v>2018</v>
      </c>
      <c r="F578" s="425" t="s">
        <v>2019</v>
      </c>
      <c r="G578" s="424" t="s">
        <v>1851</v>
      </c>
      <c r="H578" s="424" t="s">
        <v>1852</v>
      </c>
      <c r="I578" s="426">
        <v>989.15</v>
      </c>
      <c r="J578" s="426">
        <v>1</v>
      </c>
      <c r="K578" s="427">
        <v>989.15</v>
      </c>
    </row>
    <row r="579" spans="1:11" ht="14.4" customHeight="1" x14ac:dyDescent="0.3">
      <c r="A579" s="422" t="s">
        <v>413</v>
      </c>
      <c r="B579" s="423" t="s">
        <v>414</v>
      </c>
      <c r="C579" s="424" t="s">
        <v>418</v>
      </c>
      <c r="D579" s="425" t="s">
        <v>695</v>
      </c>
      <c r="E579" s="424" t="s">
        <v>2018</v>
      </c>
      <c r="F579" s="425" t="s">
        <v>2019</v>
      </c>
      <c r="G579" s="424" t="s">
        <v>1853</v>
      </c>
      <c r="H579" s="424" t="s">
        <v>1854</v>
      </c>
      <c r="I579" s="426">
        <v>560.52</v>
      </c>
      <c r="J579" s="426">
        <v>2</v>
      </c>
      <c r="K579" s="427">
        <v>1121.04</v>
      </c>
    </row>
    <row r="580" spans="1:11" ht="14.4" customHeight="1" x14ac:dyDescent="0.3">
      <c r="A580" s="422" t="s">
        <v>413</v>
      </c>
      <c r="B580" s="423" t="s">
        <v>414</v>
      </c>
      <c r="C580" s="424" t="s">
        <v>418</v>
      </c>
      <c r="D580" s="425" t="s">
        <v>695</v>
      </c>
      <c r="E580" s="424" t="s">
        <v>2018</v>
      </c>
      <c r="F580" s="425" t="s">
        <v>2019</v>
      </c>
      <c r="G580" s="424" t="s">
        <v>1855</v>
      </c>
      <c r="H580" s="424" t="s">
        <v>1856</v>
      </c>
      <c r="I580" s="426">
        <v>560.52</v>
      </c>
      <c r="J580" s="426">
        <v>2</v>
      </c>
      <c r="K580" s="427">
        <v>1121.04</v>
      </c>
    </row>
    <row r="581" spans="1:11" ht="14.4" customHeight="1" x14ac:dyDescent="0.3">
      <c r="A581" s="422" t="s">
        <v>413</v>
      </c>
      <c r="B581" s="423" t="s">
        <v>414</v>
      </c>
      <c r="C581" s="424" t="s">
        <v>418</v>
      </c>
      <c r="D581" s="425" t="s">
        <v>695</v>
      </c>
      <c r="E581" s="424" t="s">
        <v>2018</v>
      </c>
      <c r="F581" s="425" t="s">
        <v>2019</v>
      </c>
      <c r="G581" s="424" t="s">
        <v>1857</v>
      </c>
      <c r="H581" s="424" t="s">
        <v>1858</v>
      </c>
      <c r="I581" s="426">
        <v>560.52</v>
      </c>
      <c r="J581" s="426">
        <v>2</v>
      </c>
      <c r="K581" s="427">
        <v>1121.04</v>
      </c>
    </row>
    <row r="582" spans="1:11" ht="14.4" customHeight="1" x14ac:dyDescent="0.3">
      <c r="A582" s="422" t="s">
        <v>413</v>
      </c>
      <c r="B582" s="423" t="s">
        <v>414</v>
      </c>
      <c r="C582" s="424" t="s">
        <v>418</v>
      </c>
      <c r="D582" s="425" t="s">
        <v>695</v>
      </c>
      <c r="E582" s="424" t="s">
        <v>2018</v>
      </c>
      <c r="F582" s="425" t="s">
        <v>2019</v>
      </c>
      <c r="G582" s="424" t="s">
        <v>1859</v>
      </c>
      <c r="H582" s="424" t="s">
        <v>1860</v>
      </c>
      <c r="I582" s="426">
        <v>290.39999999999998</v>
      </c>
      <c r="J582" s="426">
        <v>4</v>
      </c>
      <c r="K582" s="427">
        <v>1161.5999999999999</v>
      </c>
    </row>
    <row r="583" spans="1:11" ht="14.4" customHeight="1" x14ac:dyDescent="0.3">
      <c r="A583" s="422" t="s">
        <v>413</v>
      </c>
      <c r="B583" s="423" t="s">
        <v>414</v>
      </c>
      <c r="C583" s="424" t="s">
        <v>418</v>
      </c>
      <c r="D583" s="425" t="s">
        <v>695</v>
      </c>
      <c r="E583" s="424" t="s">
        <v>2018</v>
      </c>
      <c r="F583" s="425" t="s">
        <v>2019</v>
      </c>
      <c r="G583" s="424" t="s">
        <v>1861</v>
      </c>
      <c r="H583" s="424" t="s">
        <v>1862</v>
      </c>
      <c r="I583" s="426">
        <v>1223.5999999999999</v>
      </c>
      <c r="J583" s="426">
        <v>1</v>
      </c>
      <c r="K583" s="427">
        <v>1223.5999999999999</v>
      </c>
    </row>
    <row r="584" spans="1:11" ht="14.4" customHeight="1" x14ac:dyDescent="0.3">
      <c r="A584" s="422" t="s">
        <v>413</v>
      </c>
      <c r="B584" s="423" t="s">
        <v>414</v>
      </c>
      <c r="C584" s="424" t="s">
        <v>418</v>
      </c>
      <c r="D584" s="425" t="s">
        <v>695</v>
      </c>
      <c r="E584" s="424" t="s">
        <v>2018</v>
      </c>
      <c r="F584" s="425" t="s">
        <v>2019</v>
      </c>
      <c r="G584" s="424" t="s">
        <v>1863</v>
      </c>
      <c r="H584" s="424" t="s">
        <v>1864</v>
      </c>
      <c r="I584" s="426">
        <v>1314</v>
      </c>
      <c r="J584" s="426">
        <v>1</v>
      </c>
      <c r="K584" s="427">
        <v>1314</v>
      </c>
    </row>
    <row r="585" spans="1:11" ht="14.4" customHeight="1" x14ac:dyDescent="0.3">
      <c r="A585" s="422" t="s">
        <v>413</v>
      </c>
      <c r="B585" s="423" t="s">
        <v>414</v>
      </c>
      <c r="C585" s="424" t="s">
        <v>418</v>
      </c>
      <c r="D585" s="425" t="s">
        <v>695</v>
      </c>
      <c r="E585" s="424" t="s">
        <v>2018</v>
      </c>
      <c r="F585" s="425" t="s">
        <v>2019</v>
      </c>
      <c r="G585" s="424" t="s">
        <v>1865</v>
      </c>
      <c r="H585" s="424" t="s">
        <v>1866</v>
      </c>
      <c r="I585" s="426">
        <v>39.93</v>
      </c>
      <c r="J585" s="426">
        <v>36</v>
      </c>
      <c r="K585" s="427">
        <v>1437.48</v>
      </c>
    </row>
    <row r="586" spans="1:11" ht="14.4" customHeight="1" x14ac:dyDescent="0.3">
      <c r="A586" s="422" t="s">
        <v>413</v>
      </c>
      <c r="B586" s="423" t="s">
        <v>414</v>
      </c>
      <c r="C586" s="424" t="s">
        <v>418</v>
      </c>
      <c r="D586" s="425" t="s">
        <v>695</v>
      </c>
      <c r="E586" s="424" t="s">
        <v>2018</v>
      </c>
      <c r="F586" s="425" t="s">
        <v>2019</v>
      </c>
      <c r="G586" s="424" t="s">
        <v>1867</v>
      </c>
      <c r="H586" s="424" t="s">
        <v>1868</v>
      </c>
      <c r="I586" s="426">
        <v>760.76</v>
      </c>
      <c r="J586" s="426">
        <v>2</v>
      </c>
      <c r="K586" s="427">
        <v>1521.52</v>
      </c>
    </row>
    <row r="587" spans="1:11" ht="14.4" customHeight="1" x14ac:dyDescent="0.3">
      <c r="A587" s="422" t="s">
        <v>413</v>
      </c>
      <c r="B587" s="423" t="s">
        <v>414</v>
      </c>
      <c r="C587" s="424" t="s">
        <v>418</v>
      </c>
      <c r="D587" s="425" t="s">
        <v>695</v>
      </c>
      <c r="E587" s="424" t="s">
        <v>2018</v>
      </c>
      <c r="F587" s="425" t="s">
        <v>2019</v>
      </c>
      <c r="G587" s="424" t="s">
        <v>1869</v>
      </c>
      <c r="H587" s="424" t="s">
        <v>1870</v>
      </c>
      <c r="I587" s="426">
        <v>135</v>
      </c>
      <c r="J587" s="426">
        <v>12</v>
      </c>
      <c r="K587" s="427">
        <v>1620</v>
      </c>
    </row>
    <row r="588" spans="1:11" ht="14.4" customHeight="1" x14ac:dyDescent="0.3">
      <c r="A588" s="422" t="s">
        <v>413</v>
      </c>
      <c r="B588" s="423" t="s">
        <v>414</v>
      </c>
      <c r="C588" s="424" t="s">
        <v>418</v>
      </c>
      <c r="D588" s="425" t="s">
        <v>695</v>
      </c>
      <c r="E588" s="424" t="s">
        <v>2018</v>
      </c>
      <c r="F588" s="425" t="s">
        <v>2019</v>
      </c>
      <c r="G588" s="424" t="s">
        <v>1871</v>
      </c>
      <c r="H588" s="424" t="s">
        <v>1872</v>
      </c>
      <c r="I588" s="426">
        <v>1727</v>
      </c>
      <c r="J588" s="426">
        <v>1</v>
      </c>
      <c r="K588" s="427">
        <v>1727</v>
      </c>
    </row>
    <row r="589" spans="1:11" ht="14.4" customHeight="1" x14ac:dyDescent="0.3">
      <c r="A589" s="422" t="s">
        <v>413</v>
      </c>
      <c r="B589" s="423" t="s">
        <v>414</v>
      </c>
      <c r="C589" s="424" t="s">
        <v>418</v>
      </c>
      <c r="D589" s="425" t="s">
        <v>695</v>
      </c>
      <c r="E589" s="424" t="s">
        <v>2018</v>
      </c>
      <c r="F589" s="425" t="s">
        <v>2019</v>
      </c>
      <c r="G589" s="424" t="s">
        <v>1873</v>
      </c>
      <c r="H589" s="424" t="s">
        <v>1874</v>
      </c>
      <c r="I589" s="426">
        <v>1727</v>
      </c>
      <c r="J589" s="426">
        <v>1</v>
      </c>
      <c r="K589" s="427">
        <v>1727</v>
      </c>
    </row>
    <row r="590" spans="1:11" ht="14.4" customHeight="1" x14ac:dyDescent="0.3">
      <c r="A590" s="422" t="s">
        <v>413</v>
      </c>
      <c r="B590" s="423" t="s">
        <v>414</v>
      </c>
      <c r="C590" s="424" t="s">
        <v>418</v>
      </c>
      <c r="D590" s="425" t="s">
        <v>695</v>
      </c>
      <c r="E590" s="424" t="s">
        <v>2018</v>
      </c>
      <c r="F590" s="425" t="s">
        <v>2019</v>
      </c>
      <c r="G590" s="424" t="s">
        <v>1875</v>
      </c>
      <c r="H590" s="424" t="s">
        <v>1876</v>
      </c>
      <c r="I590" s="426">
        <v>1727</v>
      </c>
      <c r="J590" s="426">
        <v>1</v>
      </c>
      <c r="K590" s="427">
        <v>1727</v>
      </c>
    </row>
    <row r="591" spans="1:11" ht="14.4" customHeight="1" x14ac:dyDescent="0.3">
      <c r="A591" s="422" t="s">
        <v>413</v>
      </c>
      <c r="B591" s="423" t="s">
        <v>414</v>
      </c>
      <c r="C591" s="424" t="s">
        <v>418</v>
      </c>
      <c r="D591" s="425" t="s">
        <v>695</v>
      </c>
      <c r="E591" s="424" t="s">
        <v>2018</v>
      </c>
      <c r="F591" s="425" t="s">
        <v>2019</v>
      </c>
      <c r="G591" s="424" t="s">
        <v>1877</v>
      </c>
      <c r="H591" s="424" t="s">
        <v>1878</v>
      </c>
      <c r="I591" s="426">
        <v>874.06500000000005</v>
      </c>
      <c r="J591" s="426">
        <v>4</v>
      </c>
      <c r="K591" s="427">
        <v>3496.26</v>
      </c>
    </row>
    <row r="592" spans="1:11" ht="14.4" customHeight="1" x14ac:dyDescent="0.3">
      <c r="A592" s="422" t="s">
        <v>413</v>
      </c>
      <c r="B592" s="423" t="s">
        <v>414</v>
      </c>
      <c r="C592" s="424" t="s">
        <v>418</v>
      </c>
      <c r="D592" s="425" t="s">
        <v>695</v>
      </c>
      <c r="E592" s="424" t="s">
        <v>2018</v>
      </c>
      <c r="F592" s="425" t="s">
        <v>2019</v>
      </c>
      <c r="G592" s="424" t="s">
        <v>1879</v>
      </c>
      <c r="H592" s="424" t="s">
        <v>1880</v>
      </c>
      <c r="I592" s="426">
        <v>874.07</v>
      </c>
      <c r="J592" s="426">
        <v>2</v>
      </c>
      <c r="K592" s="427">
        <v>1748.13</v>
      </c>
    </row>
    <row r="593" spans="1:11" ht="14.4" customHeight="1" x14ac:dyDescent="0.3">
      <c r="A593" s="422" t="s">
        <v>413</v>
      </c>
      <c r="B593" s="423" t="s">
        <v>414</v>
      </c>
      <c r="C593" s="424" t="s">
        <v>418</v>
      </c>
      <c r="D593" s="425" t="s">
        <v>695</v>
      </c>
      <c r="E593" s="424" t="s">
        <v>2018</v>
      </c>
      <c r="F593" s="425" t="s">
        <v>2019</v>
      </c>
      <c r="G593" s="424" t="s">
        <v>1881</v>
      </c>
      <c r="H593" s="424" t="s">
        <v>1882</v>
      </c>
      <c r="I593" s="426">
        <v>583.96</v>
      </c>
      <c r="J593" s="426">
        <v>3</v>
      </c>
      <c r="K593" s="427">
        <v>1751.88</v>
      </c>
    </row>
    <row r="594" spans="1:11" ht="14.4" customHeight="1" x14ac:dyDescent="0.3">
      <c r="A594" s="422" t="s">
        <v>413</v>
      </c>
      <c r="B594" s="423" t="s">
        <v>414</v>
      </c>
      <c r="C594" s="424" t="s">
        <v>418</v>
      </c>
      <c r="D594" s="425" t="s">
        <v>695</v>
      </c>
      <c r="E594" s="424" t="s">
        <v>2018</v>
      </c>
      <c r="F594" s="425" t="s">
        <v>2019</v>
      </c>
      <c r="G594" s="424" t="s">
        <v>1883</v>
      </c>
      <c r="H594" s="424" t="s">
        <v>1884</v>
      </c>
      <c r="I594" s="426">
        <v>1811</v>
      </c>
      <c r="J594" s="426">
        <v>1</v>
      </c>
      <c r="K594" s="427">
        <v>1811</v>
      </c>
    </row>
    <row r="595" spans="1:11" ht="14.4" customHeight="1" x14ac:dyDescent="0.3">
      <c r="A595" s="422" t="s">
        <v>413</v>
      </c>
      <c r="B595" s="423" t="s">
        <v>414</v>
      </c>
      <c r="C595" s="424" t="s">
        <v>418</v>
      </c>
      <c r="D595" s="425" t="s">
        <v>695</v>
      </c>
      <c r="E595" s="424" t="s">
        <v>2018</v>
      </c>
      <c r="F595" s="425" t="s">
        <v>2019</v>
      </c>
      <c r="G595" s="424" t="s">
        <v>1885</v>
      </c>
      <c r="H595" s="424" t="s">
        <v>1886</v>
      </c>
      <c r="I595" s="426">
        <v>135</v>
      </c>
      <c r="J595" s="426">
        <v>18</v>
      </c>
      <c r="K595" s="427">
        <v>2430</v>
      </c>
    </row>
    <row r="596" spans="1:11" ht="14.4" customHeight="1" x14ac:dyDescent="0.3">
      <c r="A596" s="422" t="s">
        <v>413</v>
      </c>
      <c r="B596" s="423" t="s">
        <v>414</v>
      </c>
      <c r="C596" s="424" t="s">
        <v>418</v>
      </c>
      <c r="D596" s="425" t="s">
        <v>695</v>
      </c>
      <c r="E596" s="424" t="s">
        <v>2018</v>
      </c>
      <c r="F596" s="425" t="s">
        <v>2019</v>
      </c>
      <c r="G596" s="424" t="s">
        <v>1887</v>
      </c>
      <c r="H596" s="424" t="s">
        <v>1888</v>
      </c>
      <c r="I596" s="426">
        <v>2459</v>
      </c>
      <c r="J596" s="426">
        <v>1</v>
      </c>
      <c r="K596" s="427">
        <v>2459</v>
      </c>
    </row>
    <row r="597" spans="1:11" ht="14.4" customHeight="1" x14ac:dyDescent="0.3">
      <c r="A597" s="422" t="s">
        <v>413</v>
      </c>
      <c r="B597" s="423" t="s">
        <v>414</v>
      </c>
      <c r="C597" s="424" t="s">
        <v>418</v>
      </c>
      <c r="D597" s="425" t="s">
        <v>695</v>
      </c>
      <c r="E597" s="424" t="s">
        <v>2018</v>
      </c>
      <c r="F597" s="425" t="s">
        <v>2019</v>
      </c>
      <c r="G597" s="424" t="s">
        <v>1889</v>
      </c>
      <c r="H597" s="424" t="s">
        <v>1890</v>
      </c>
      <c r="I597" s="426">
        <v>421.65499999999997</v>
      </c>
      <c r="J597" s="426">
        <v>16</v>
      </c>
      <c r="K597" s="427">
        <v>6725.13</v>
      </c>
    </row>
    <row r="598" spans="1:11" ht="14.4" customHeight="1" x14ac:dyDescent="0.3">
      <c r="A598" s="422" t="s">
        <v>413</v>
      </c>
      <c r="B598" s="423" t="s">
        <v>414</v>
      </c>
      <c r="C598" s="424" t="s">
        <v>418</v>
      </c>
      <c r="D598" s="425" t="s">
        <v>695</v>
      </c>
      <c r="E598" s="424" t="s">
        <v>2018</v>
      </c>
      <c r="F598" s="425" t="s">
        <v>2019</v>
      </c>
      <c r="G598" s="424" t="s">
        <v>1891</v>
      </c>
      <c r="H598" s="424" t="s">
        <v>1892</v>
      </c>
      <c r="I598" s="426">
        <v>2603</v>
      </c>
      <c r="J598" s="426">
        <v>1</v>
      </c>
      <c r="K598" s="427">
        <v>2603</v>
      </c>
    </row>
    <row r="599" spans="1:11" ht="14.4" customHeight="1" x14ac:dyDescent="0.3">
      <c r="A599" s="422" t="s">
        <v>413</v>
      </c>
      <c r="B599" s="423" t="s">
        <v>414</v>
      </c>
      <c r="C599" s="424" t="s">
        <v>418</v>
      </c>
      <c r="D599" s="425" t="s">
        <v>695</v>
      </c>
      <c r="E599" s="424" t="s">
        <v>2018</v>
      </c>
      <c r="F599" s="425" t="s">
        <v>2019</v>
      </c>
      <c r="G599" s="424" t="s">
        <v>1893</v>
      </c>
      <c r="H599" s="424" t="s">
        <v>1894</v>
      </c>
      <c r="I599" s="426">
        <v>1393.92</v>
      </c>
      <c r="J599" s="426">
        <v>2</v>
      </c>
      <c r="K599" s="427">
        <v>2787.84</v>
      </c>
    </row>
    <row r="600" spans="1:11" ht="14.4" customHeight="1" x14ac:dyDescent="0.3">
      <c r="A600" s="422" t="s">
        <v>413</v>
      </c>
      <c r="B600" s="423" t="s">
        <v>414</v>
      </c>
      <c r="C600" s="424" t="s">
        <v>418</v>
      </c>
      <c r="D600" s="425" t="s">
        <v>695</v>
      </c>
      <c r="E600" s="424" t="s">
        <v>2018</v>
      </c>
      <c r="F600" s="425" t="s">
        <v>2019</v>
      </c>
      <c r="G600" s="424" t="s">
        <v>1895</v>
      </c>
      <c r="H600" s="424" t="s">
        <v>1896</v>
      </c>
      <c r="I600" s="426">
        <v>1431.75</v>
      </c>
      <c r="J600" s="426">
        <v>2</v>
      </c>
      <c r="K600" s="427">
        <v>2863.5</v>
      </c>
    </row>
    <row r="601" spans="1:11" ht="14.4" customHeight="1" x14ac:dyDescent="0.3">
      <c r="A601" s="422" t="s">
        <v>413</v>
      </c>
      <c r="B601" s="423" t="s">
        <v>414</v>
      </c>
      <c r="C601" s="424" t="s">
        <v>418</v>
      </c>
      <c r="D601" s="425" t="s">
        <v>695</v>
      </c>
      <c r="E601" s="424" t="s">
        <v>2018</v>
      </c>
      <c r="F601" s="425" t="s">
        <v>2019</v>
      </c>
      <c r="G601" s="424" t="s">
        <v>1897</v>
      </c>
      <c r="H601" s="424" t="s">
        <v>1898</v>
      </c>
      <c r="I601" s="426">
        <v>2990</v>
      </c>
      <c r="J601" s="426">
        <v>1</v>
      </c>
      <c r="K601" s="427">
        <v>2990</v>
      </c>
    </row>
    <row r="602" spans="1:11" ht="14.4" customHeight="1" x14ac:dyDescent="0.3">
      <c r="A602" s="422" t="s">
        <v>413</v>
      </c>
      <c r="B602" s="423" t="s">
        <v>414</v>
      </c>
      <c r="C602" s="424" t="s">
        <v>418</v>
      </c>
      <c r="D602" s="425" t="s">
        <v>695</v>
      </c>
      <c r="E602" s="424" t="s">
        <v>2018</v>
      </c>
      <c r="F602" s="425" t="s">
        <v>2019</v>
      </c>
      <c r="G602" s="424" t="s">
        <v>1899</v>
      </c>
      <c r="H602" s="424" t="s">
        <v>1900</v>
      </c>
      <c r="I602" s="426">
        <v>6785</v>
      </c>
      <c r="J602" s="426">
        <v>1</v>
      </c>
      <c r="K602" s="427">
        <v>6785</v>
      </c>
    </row>
    <row r="603" spans="1:11" ht="14.4" customHeight="1" x14ac:dyDescent="0.3">
      <c r="A603" s="422" t="s">
        <v>413</v>
      </c>
      <c r="B603" s="423" t="s">
        <v>414</v>
      </c>
      <c r="C603" s="424" t="s">
        <v>418</v>
      </c>
      <c r="D603" s="425" t="s">
        <v>695</v>
      </c>
      <c r="E603" s="424" t="s">
        <v>2018</v>
      </c>
      <c r="F603" s="425" t="s">
        <v>2019</v>
      </c>
      <c r="G603" s="424" t="s">
        <v>1901</v>
      </c>
      <c r="H603" s="424" t="s">
        <v>1902</v>
      </c>
      <c r="I603" s="426">
        <v>302.5</v>
      </c>
      <c r="J603" s="426">
        <v>3</v>
      </c>
      <c r="K603" s="427">
        <v>907.5</v>
      </c>
    </row>
    <row r="604" spans="1:11" ht="14.4" customHeight="1" x14ac:dyDescent="0.3">
      <c r="A604" s="422" t="s">
        <v>413</v>
      </c>
      <c r="B604" s="423" t="s">
        <v>414</v>
      </c>
      <c r="C604" s="424" t="s">
        <v>418</v>
      </c>
      <c r="D604" s="425" t="s">
        <v>695</v>
      </c>
      <c r="E604" s="424" t="s">
        <v>2018</v>
      </c>
      <c r="F604" s="425" t="s">
        <v>2019</v>
      </c>
      <c r="G604" s="424" t="s">
        <v>1903</v>
      </c>
      <c r="H604" s="424" t="s">
        <v>1904</v>
      </c>
      <c r="I604" s="426">
        <v>302.5</v>
      </c>
      <c r="J604" s="426">
        <v>3</v>
      </c>
      <c r="K604" s="427">
        <v>907.5</v>
      </c>
    </row>
    <row r="605" spans="1:11" ht="14.4" customHeight="1" x14ac:dyDescent="0.3">
      <c r="A605" s="422" t="s">
        <v>413</v>
      </c>
      <c r="B605" s="423" t="s">
        <v>414</v>
      </c>
      <c r="C605" s="424" t="s">
        <v>418</v>
      </c>
      <c r="D605" s="425" t="s">
        <v>695</v>
      </c>
      <c r="E605" s="424" t="s">
        <v>2018</v>
      </c>
      <c r="F605" s="425" t="s">
        <v>2019</v>
      </c>
      <c r="G605" s="424" t="s">
        <v>1905</v>
      </c>
      <c r="H605" s="424" t="s">
        <v>1906</v>
      </c>
      <c r="I605" s="426">
        <v>978.89</v>
      </c>
      <c r="J605" s="426">
        <v>1</v>
      </c>
      <c r="K605" s="427">
        <v>978.89</v>
      </c>
    </row>
    <row r="606" spans="1:11" ht="14.4" customHeight="1" x14ac:dyDescent="0.3">
      <c r="A606" s="422" t="s">
        <v>413</v>
      </c>
      <c r="B606" s="423" t="s">
        <v>414</v>
      </c>
      <c r="C606" s="424" t="s">
        <v>418</v>
      </c>
      <c r="D606" s="425" t="s">
        <v>695</v>
      </c>
      <c r="E606" s="424" t="s">
        <v>2018</v>
      </c>
      <c r="F606" s="425" t="s">
        <v>2019</v>
      </c>
      <c r="G606" s="424" t="s">
        <v>1907</v>
      </c>
      <c r="H606" s="424" t="s">
        <v>1908</v>
      </c>
      <c r="I606" s="426">
        <v>221.41</v>
      </c>
      <c r="J606" s="426">
        <v>6</v>
      </c>
      <c r="K606" s="427">
        <v>1328.44</v>
      </c>
    </row>
    <row r="607" spans="1:11" ht="14.4" customHeight="1" x14ac:dyDescent="0.3">
      <c r="A607" s="422" t="s">
        <v>413</v>
      </c>
      <c r="B607" s="423" t="s">
        <v>414</v>
      </c>
      <c r="C607" s="424" t="s">
        <v>418</v>
      </c>
      <c r="D607" s="425" t="s">
        <v>695</v>
      </c>
      <c r="E607" s="424" t="s">
        <v>2018</v>
      </c>
      <c r="F607" s="425" t="s">
        <v>2019</v>
      </c>
      <c r="G607" s="424" t="s">
        <v>1909</v>
      </c>
      <c r="H607" s="424" t="s">
        <v>1910</v>
      </c>
      <c r="I607" s="426">
        <v>86.15</v>
      </c>
      <c r="J607" s="426">
        <v>20</v>
      </c>
      <c r="K607" s="427">
        <v>1723.04</v>
      </c>
    </row>
    <row r="608" spans="1:11" ht="14.4" customHeight="1" x14ac:dyDescent="0.3">
      <c r="A608" s="422" t="s">
        <v>413</v>
      </c>
      <c r="B608" s="423" t="s">
        <v>414</v>
      </c>
      <c r="C608" s="424" t="s">
        <v>418</v>
      </c>
      <c r="D608" s="425" t="s">
        <v>695</v>
      </c>
      <c r="E608" s="424" t="s">
        <v>2018</v>
      </c>
      <c r="F608" s="425" t="s">
        <v>2019</v>
      </c>
      <c r="G608" s="424" t="s">
        <v>1911</v>
      </c>
      <c r="H608" s="424" t="s">
        <v>1912</v>
      </c>
      <c r="I608" s="426">
        <v>86.15</v>
      </c>
      <c r="J608" s="426">
        <v>30</v>
      </c>
      <c r="K608" s="427">
        <v>2584.56</v>
      </c>
    </row>
    <row r="609" spans="1:11" ht="14.4" customHeight="1" x14ac:dyDescent="0.3">
      <c r="A609" s="422" t="s">
        <v>413</v>
      </c>
      <c r="B609" s="423" t="s">
        <v>414</v>
      </c>
      <c r="C609" s="424" t="s">
        <v>418</v>
      </c>
      <c r="D609" s="425" t="s">
        <v>695</v>
      </c>
      <c r="E609" s="424" t="s">
        <v>2018</v>
      </c>
      <c r="F609" s="425" t="s">
        <v>2019</v>
      </c>
      <c r="G609" s="424" t="s">
        <v>1913</v>
      </c>
      <c r="H609" s="424" t="s">
        <v>1914</v>
      </c>
      <c r="I609" s="426">
        <v>2662</v>
      </c>
      <c r="J609" s="426">
        <v>1</v>
      </c>
      <c r="K609" s="427">
        <v>2662</v>
      </c>
    </row>
    <row r="610" spans="1:11" ht="14.4" customHeight="1" x14ac:dyDescent="0.3">
      <c r="A610" s="422" t="s">
        <v>413</v>
      </c>
      <c r="B610" s="423" t="s">
        <v>414</v>
      </c>
      <c r="C610" s="424" t="s">
        <v>418</v>
      </c>
      <c r="D610" s="425" t="s">
        <v>695</v>
      </c>
      <c r="E610" s="424" t="s">
        <v>2018</v>
      </c>
      <c r="F610" s="425" t="s">
        <v>2019</v>
      </c>
      <c r="G610" s="424" t="s">
        <v>1915</v>
      </c>
      <c r="H610" s="424" t="s">
        <v>1916</v>
      </c>
      <c r="I610" s="426">
        <v>2692.25</v>
      </c>
      <c r="J610" s="426">
        <v>1</v>
      </c>
      <c r="K610" s="427">
        <v>2692.25</v>
      </c>
    </row>
    <row r="611" spans="1:11" ht="14.4" customHeight="1" x14ac:dyDescent="0.3">
      <c r="A611" s="422" t="s">
        <v>413</v>
      </c>
      <c r="B611" s="423" t="s">
        <v>414</v>
      </c>
      <c r="C611" s="424" t="s">
        <v>418</v>
      </c>
      <c r="D611" s="425" t="s">
        <v>695</v>
      </c>
      <c r="E611" s="424" t="s">
        <v>2018</v>
      </c>
      <c r="F611" s="425" t="s">
        <v>2019</v>
      </c>
      <c r="G611" s="424" t="s">
        <v>1917</v>
      </c>
      <c r="H611" s="424" t="s">
        <v>1918</v>
      </c>
      <c r="I611" s="426">
        <v>617.1</v>
      </c>
      <c r="J611" s="426">
        <v>5</v>
      </c>
      <c r="K611" s="427">
        <v>3085.5</v>
      </c>
    </row>
    <row r="612" spans="1:11" ht="14.4" customHeight="1" x14ac:dyDescent="0.3">
      <c r="A612" s="422" t="s">
        <v>413</v>
      </c>
      <c r="B612" s="423" t="s">
        <v>414</v>
      </c>
      <c r="C612" s="424" t="s">
        <v>418</v>
      </c>
      <c r="D612" s="425" t="s">
        <v>695</v>
      </c>
      <c r="E612" s="424" t="s">
        <v>2018</v>
      </c>
      <c r="F612" s="425" t="s">
        <v>2019</v>
      </c>
      <c r="G612" s="424" t="s">
        <v>1919</v>
      </c>
      <c r="H612" s="424" t="s">
        <v>1920</v>
      </c>
      <c r="I612" s="426">
        <v>44.5</v>
      </c>
      <c r="J612" s="426">
        <v>80</v>
      </c>
      <c r="K612" s="427">
        <v>3559.8</v>
      </c>
    </row>
    <row r="613" spans="1:11" ht="14.4" customHeight="1" x14ac:dyDescent="0.3">
      <c r="A613" s="422" t="s">
        <v>413</v>
      </c>
      <c r="B613" s="423" t="s">
        <v>414</v>
      </c>
      <c r="C613" s="424" t="s">
        <v>418</v>
      </c>
      <c r="D613" s="425" t="s">
        <v>695</v>
      </c>
      <c r="E613" s="424" t="s">
        <v>2018</v>
      </c>
      <c r="F613" s="425" t="s">
        <v>2019</v>
      </c>
      <c r="G613" s="424" t="s">
        <v>1921</v>
      </c>
      <c r="H613" s="424" t="s">
        <v>1922</v>
      </c>
      <c r="I613" s="426">
        <v>2672.56</v>
      </c>
      <c r="J613" s="426">
        <v>2</v>
      </c>
      <c r="K613" s="427">
        <v>5345.12</v>
      </c>
    </row>
    <row r="614" spans="1:11" ht="14.4" customHeight="1" x14ac:dyDescent="0.3">
      <c r="A614" s="422" t="s">
        <v>413</v>
      </c>
      <c r="B614" s="423" t="s">
        <v>414</v>
      </c>
      <c r="C614" s="424" t="s">
        <v>418</v>
      </c>
      <c r="D614" s="425" t="s">
        <v>695</v>
      </c>
      <c r="E614" s="424" t="s">
        <v>2018</v>
      </c>
      <c r="F614" s="425" t="s">
        <v>2019</v>
      </c>
      <c r="G614" s="424" t="s">
        <v>1923</v>
      </c>
      <c r="H614" s="424" t="s">
        <v>1924</v>
      </c>
      <c r="I614" s="426">
        <v>6785</v>
      </c>
      <c r="J614" s="426">
        <v>1</v>
      </c>
      <c r="K614" s="427">
        <v>6785</v>
      </c>
    </row>
    <row r="615" spans="1:11" ht="14.4" customHeight="1" x14ac:dyDescent="0.3">
      <c r="A615" s="422" t="s">
        <v>413</v>
      </c>
      <c r="B615" s="423" t="s">
        <v>414</v>
      </c>
      <c r="C615" s="424" t="s">
        <v>418</v>
      </c>
      <c r="D615" s="425" t="s">
        <v>695</v>
      </c>
      <c r="E615" s="424" t="s">
        <v>2018</v>
      </c>
      <c r="F615" s="425" t="s">
        <v>2019</v>
      </c>
      <c r="G615" s="424" t="s">
        <v>1925</v>
      </c>
      <c r="H615" s="424" t="s">
        <v>1926</v>
      </c>
      <c r="I615" s="426">
        <v>6785</v>
      </c>
      <c r="J615" s="426">
        <v>1</v>
      </c>
      <c r="K615" s="427">
        <v>6785</v>
      </c>
    </row>
    <row r="616" spans="1:11" ht="14.4" customHeight="1" x14ac:dyDescent="0.3">
      <c r="A616" s="422" t="s">
        <v>413</v>
      </c>
      <c r="B616" s="423" t="s">
        <v>414</v>
      </c>
      <c r="C616" s="424" t="s">
        <v>418</v>
      </c>
      <c r="D616" s="425" t="s">
        <v>695</v>
      </c>
      <c r="E616" s="424" t="s">
        <v>2020</v>
      </c>
      <c r="F616" s="425" t="s">
        <v>2021</v>
      </c>
      <c r="G616" s="424" t="s">
        <v>1927</v>
      </c>
      <c r="H616" s="424" t="s">
        <v>1928</v>
      </c>
      <c r="I616" s="426">
        <v>91.89</v>
      </c>
      <c r="J616" s="426">
        <v>144</v>
      </c>
      <c r="K616" s="427">
        <v>13231.44</v>
      </c>
    </row>
    <row r="617" spans="1:11" ht="14.4" customHeight="1" x14ac:dyDescent="0.3">
      <c r="A617" s="422" t="s">
        <v>413</v>
      </c>
      <c r="B617" s="423" t="s">
        <v>414</v>
      </c>
      <c r="C617" s="424" t="s">
        <v>418</v>
      </c>
      <c r="D617" s="425" t="s">
        <v>695</v>
      </c>
      <c r="E617" s="424" t="s">
        <v>2020</v>
      </c>
      <c r="F617" s="425" t="s">
        <v>2021</v>
      </c>
      <c r="G617" s="424" t="s">
        <v>1929</v>
      </c>
      <c r="H617" s="424" t="s">
        <v>1930</v>
      </c>
      <c r="I617" s="426">
        <v>42.1</v>
      </c>
      <c r="J617" s="426">
        <v>180</v>
      </c>
      <c r="K617" s="427">
        <v>7578.5</v>
      </c>
    </row>
    <row r="618" spans="1:11" ht="14.4" customHeight="1" x14ac:dyDescent="0.3">
      <c r="A618" s="422" t="s">
        <v>413</v>
      </c>
      <c r="B618" s="423" t="s">
        <v>414</v>
      </c>
      <c r="C618" s="424" t="s">
        <v>418</v>
      </c>
      <c r="D618" s="425" t="s">
        <v>695</v>
      </c>
      <c r="E618" s="424" t="s">
        <v>2020</v>
      </c>
      <c r="F618" s="425" t="s">
        <v>2021</v>
      </c>
      <c r="G618" s="424" t="s">
        <v>1931</v>
      </c>
      <c r="H618" s="424" t="s">
        <v>1932</v>
      </c>
      <c r="I618" s="426">
        <v>39.67</v>
      </c>
      <c r="J618" s="426">
        <v>36</v>
      </c>
      <c r="K618" s="427">
        <v>1428.3</v>
      </c>
    </row>
    <row r="619" spans="1:11" ht="14.4" customHeight="1" x14ac:dyDescent="0.3">
      <c r="A619" s="422" t="s">
        <v>413</v>
      </c>
      <c r="B619" s="423" t="s">
        <v>414</v>
      </c>
      <c r="C619" s="424" t="s">
        <v>418</v>
      </c>
      <c r="D619" s="425" t="s">
        <v>695</v>
      </c>
      <c r="E619" s="424" t="s">
        <v>2020</v>
      </c>
      <c r="F619" s="425" t="s">
        <v>2021</v>
      </c>
      <c r="G619" s="424" t="s">
        <v>1933</v>
      </c>
      <c r="H619" s="424" t="s">
        <v>1934</v>
      </c>
      <c r="I619" s="426">
        <v>40.200000000000003</v>
      </c>
      <c r="J619" s="426">
        <v>216</v>
      </c>
      <c r="K619" s="427">
        <v>8682.9600000000009</v>
      </c>
    </row>
    <row r="620" spans="1:11" ht="14.4" customHeight="1" x14ac:dyDescent="0.3">
      <c r="A620" s="422" t="s">
        <v>413</v>
      </c>
      <c r="B620" s="423" t="s">
        <v>414</v>
      </c>
      <c r="C620" s="424" t="s">
        <v>418</v>
      </c>
      <c r="D620" s="425" t="s">
        <v>695</v>
      </c>
      <c r="E620" s="424" t="s">
        <v>2020</v>
      </c>
      <c r="F620" s="425" t="s">
        <v>2021</v>
      </c>
      <c r="G620" s="424" t="s">
        <v>1935</v>
      </c>
      <c r="H620" s="424" t="s">
        <v>1936</v>
      </c>
      <c r="I620" s="426">
        <v>41.29</v>
      </c>
      <c r="J620" s="426">
        <v>180</v>
      </c>
      <c r="K620" s="427">
        <v>7431.88</v>
      </c>
    </row>
    <row r="621" spans="1:11" ht="14.4" customHeight="1" x14ac:dyDescent="0.3">
      <c r="A621" s="422" t="s">
        <v>413</v>
      </c>
      <c r="B621" s="423" t="s">
        <v>414</v>
      </c>
      <c r="C621" s="424" t="s">
        <v>418</v>
      </c>
      <c r="D621" s="425" t="s">
        <v>695</v>
      </c>
      <c r="E621" s="424" t="s">
        <v>2020</v>
      </c>
      <c r="F621" s="425" t="s">
        <v>2021</v>
      </c>
      <c r="G621" s="424" t="s">
        <v>1937</v>
      </c>
      <c r="H621" s="424" t="s">
        <v>1938</v>
      </c>
      <c r="I621" s="426">
        <v>67.42</v>
      </c>
      <c r="J621" s="426">
        <v>48</v>
      </c>
      <c r="K621" s="427">
        <v>3236.22</v>
      </c>
    </row>
    <row r="622" spans="1:11" ht="14.4" customHeight="1" x14ac:dyDescent="0.3">
      <c r="A622" s="422" t="s">
        <v>413</v>
      </c>
      <c r="B622" s="423" t="s">
        <v>414</v>
      </c>
      <c r="C622" s="424" t="s">
        <v>418</v>
      </c>
      <c r="D622" s="425" t="s">
        <v>695</v>
      </c>
      <c r="E622" s="424" t="s">
        <v>2020</v>
      </c>
      <c r="F622" s="425" t="s">
        <v>2021</v>
      </c>
      <c r="G622" s="424" t="s">
        <v>1939</v>
      </c>
      <c r="H622" s="424" t="s">
        <v>1940</v>
      </c>
      <c r="I622" s="426">
        <v>74.159999999999982</v>
      </c>
      <c r="J622" s="426">
        <v>288</v>
      </c>
      <c r="K622" s="427">
        <v>21356.880000000001</v>
      </c>
    </row>
    <row r="623" spans="1:11" ht="14.4" customHeight="1" x14ac:dyDescent="0.3">
      <c r="A623" s="422" t="s">
        <v>413</v>
      </c>
      <c r="B623" s="423" t="s">
        <v>414</v>
      </c>
      <c r="C623" s="424" t="s">
        <v>418</v>
      </c>
      <c r="D623" s="425" t="s">
        <v>695</v>
      </c>
      <c r="E623" s="424" t="s">
        <v>2020</v>
      </c>
      <c r="F623" s="425" t="s">
        <v>2021</v>
      </c>
      <c r="G623" s="424" t="s">
        <v>1941</v>
      </c>
      <c r="H623" s="424" t="s">
        <v>1942</v>
      </c>
      <c r="I623" s="426">
        <v>32.61</v>
      </c>
      <c r="J623" s="426">
        <v>108</v>
      </c>
      <c r="K623" s="427">
        <v>3521.43</v>
      </c>
    </row>
    <row r="624" spans="1:11" ht="14.4" customHeight="1" x14ac:dyDescent="0.3">
      <c r="A624" s="422" t="s">
        <v>413</v>
      </c>
      <c r="B624" s="423" t="s">
        <v>414</v>
      </c>
      <c r="C624" s="424" t="s">
        <v>418</v>
      </c>
      <c r="D624" s="425" t="s">
        <v>695</v>
      </c>
      <c r="E624" s="424" t="s">
        <v>2020</v>
      </c>
      <c r="F624" s="425" t="s">
        <v>2021</v>
      </c>
      <c r="G624" s="424" t="s">
        <v>1943</v>
      </c>
      <c r="H624" s="424" t="s">
        <v>1944</v>
      </c>
      <c r="I624" s="426">
        <v>30.2</v>
      </c>
      <c r="J624" s="426">
        <v>36</v>
      </c>
      <c r="K624" s="427">
        <v>1087.21</v>
      </c>
    </row>
    <row r="625" spans="1:11" ht="14.4" customHeight="1" x14ac:dyDescent="0.3">
      <c r="A625" s="422" t="s">
        <v>413</v>
      </c>
      <c r="B625" s="423" t="s">
        <v>414</v>
      </c>
      <c r="C625" s="424" t="s">
        <v>418</v>
      </c>
      <c r="D625" s="425" t="s">
        <v>695</v>
      </c>
      <c r="E625" s="424" t="s">
        <v>2020</v>
      </c>
      <c r="F625" s="425" t="s">
        <v>2021</v>
      </c>
      <c r="G625" s="424" t="s">
        <v>1945</v>
      </c>
      <c r="H625" s="424" t="s">
        <v>1946</v>
      </c>
      <c r="I625" s="426">
        <v>60.93</v>
      </c>
      <c r="J625" s="426">
        <v>36</v>
      </c>
      <c r="K625" s="427">
        <v>2193.39</v>
      </c>
    </row>
    <row r="626" spans="1:11" ht="14.4" customHeight="1" x14ac:dyDescent="0.3">
      <c r="A626" s="422" t="s">
        <v>413</v>
      </c>
      <c r="B626" s="423" t="s">
        <v>414</v>
      </c>
      <c r="C626" s="424" t="s">
        <v>418</v>
      </c>
      <c r="D626" s="425" t="s">
        <v>695</v>
      </c>
      <c r="E626" s="424" t="s">
        <v>2020</v>
      </c>
      <c r="F626" s="425" t="s">
        <v>2021</v>
      </c>
      <c r="G626" s="424" t="s">
        <v>1947</v>
      </c>
      <c r="H626" s="424" t="s">
        <v>1948</v>
      </c>
      <c r="I626" s="426">
        <v>44.44</v>
      </c>
      <c r="J626" s="426">
        <v>72</v>
      </c>
      <c r="K626" s="427">
        <v>3200</v>
      </c>
    </row>
    <row r="627" spans="1:11" ht="14.4" customHeight="1" x14ac:dyDescent="0.3">
      <c r="A627" s="422" t="s">
        <v>413</v>
      </c>
      <c r="B627" s="423" t="s">
        <v>414</v>
      </c>
      <c r="C627" s="424" t="s">
        <v>418</v>
      </c>
      <c r="D627" s="425" t="s">
        <v>695</v>
      </c>
      <c r="E627" s="424" t="s">
        <v>2020</v>
      </c>
      <c r="F627" s="425" t="s">
        <v>2021</v>
      </c>
      <c r="G627" s="424" t="s">
        <v>1949</v>
      </c>
      <c r="H627" s="424" t="s">
        <v>1950</v>
      </c>
      <c r="I627" s="426">
        <v>90.08</v>
      </c>
      <c r="J627" s="426">
        <v>24</v>
      </c>
      <c r="K627" s="427">
        <v>2162</v>
      </c>
    </row>
    <row r="628" spans="1:11" ht="14.4" customHeight="1" x14ac:dyDescent="0.3">
      <c r="A628" s="422" t="s">
        <v>413</v>
      </c>
      <c r="B628" s="423" t="s">
        <v>414</v>
      </c>
      <c r="C628" s="424" t="s">
        <v>418</v>
      </c>
      <c r="D628" s="425" t="s">
        <v>695</v>
      </c>
      <c r="E628" s="424" t="s">
        <v>2022</v>
      </c>
      <c r="F628" s="425" t="s">
        <v>2023</v>
      </c>
      <c r="G628" s="424" t="s">
        <v>1951</v>
      </c>
      <c r="H628" s="424" t="s">
        <v>1952</v>
      </c>
      <c r="I628" s="426">
        <v>0.3021428571428571</v>
      </c>
      <c r="J628" s="426">
        <v>9500</v>
      </c>
      <c r="K628" s="427">
        <v>2875</v>
      </c>
    </row>
    <row r="629" spans="1:11" ht="14.4" customHeight="1" x14ac:dyDescent="0.3">
      <c r="A629" s="422" t="s">
        <v>413</v>
      </c>
      <c r="B629" s="423" t="s">
        <v>414</v>
      </c>
      <c r="C629" s="424" t="s">
        <v>418</v>
      </c>
      <c r="D629" s="425" t="s">
        <v>695</v>
      </c>
      <c r="E629" s="424" t="s">
        <v>2022</v>
      </c>
      <c r="F629" s="425" t="s">
        <v>2023</v>
      </c>
      <c r="G629" s="424" t="s">
        <v>1953</v>
      </c>
      <c r="H629" s="424" t="s">
        <v>1954</v>
      </c>
      <c r="I629" s="426">
        <v>0.30333333333333329</v>
      </c>
      <c r="J629" s="426">
        <v>6300</v>
      </c>
      <c r="K629" s="427">
        <v>1914</v>
      </c>
    </row>
    <row r="630" spans="1:11" ht="14.4" customHeight="1" x14ac:dyDescent="0.3">
      <c r="A630" s="422" t="s">
        <v>413</v>
      </c>
      <c r="B630" s="423" t="s">
        <v>414</v>
      </c>
      <c r="C630" s="424" t="s">
        <v>418</v>
      </c>
      <c r="D630" s="425" t="s">
        <v>695</v>
      </c>
      <c r="E630" s="424" t="s">
        <v>2022</v>
      </c>
      <c r="F630" s="425" t="s">
        <v>2023</v>
      </c>
      <c r="G630" s="424" t="s">
        <v>1955</v>
      </c>
      <c r="H630" s="424" t="s">
        <v>1956</v>
      </c>
      <c r="I630" s="426">
        <v>0.30363636363636365</v>
      </c>
      <c r="J630" s="426">
        <v>4600</v>
      </c>
      <c r="K630" s="427">
        <v>1397</v>
      </c>
    </row>
    <row r="631" spans="1:11" ht="14.4" customHeight="1" x14ac:dyDescent="0.3">
      <c r="A631" s="422" t="s">
        <v>413</v>
      </c>
      <c r="B631" s="423" t="s">
        <v>414</v>
      </c>
      <c r="C631" s="424" t="s">
        <v>418</v>
      </c>
      <c r="D631" s="425" t="s">
        <v>695</v>
      </c>
      <c r="E631" s="424" t="s">
        <v>2022</v>
      </c>
      <c r="F631" s="425" t="s">
        <v>2023</v>
      </c>
      <c r="G631" s="424" t="s">
        <v>1957</v>
      </c>
      <c r="H631" s="424" t="s">
        <v>1958</v>
      </c>
      <c r="I631" s="426">
        <v>0.48</v>
      </c>
      <c r="J631" s="426">
        <v>100</v>
      </c>
      <c r="K631" s="427">
        <v>48</v>
      </c>
    </row>
    <row r="632" spans="1:11" ht="14.4" customHeight="1" x14ac:dyDescent="0.3">
      <c r="A632" s="422" t="s">
        <v>413</v>
      </c>
      <c r="B632" s="423" t="s">
        <v>414</v>
      </c>
      <c r="C632" s="424" t="s">
        <v>418</v>
      </c>
      <c r="D632" s="425" t="s">
        <v>695</v>
      </c>
      <c r="E632" s="424" t="s">
        <v>2022</v>
      </c>
      <c r="F632" s="425" t="s">
        <v>2023</v>
      </c>
      <c r="G632" s="424" t="s">
        <v>1959</v>
      </c>
      <c r="H632" s="424" t="s">
        <v>1960</v>
      </c>
      <c r="I632" s="426">
        <v>3.29</v>
      </c>
      <c r="J632" s="426">
        <v>200</v>
      </c>
      <c r="K632" s="427">
        <v>658</v>
      </c>
    </row>
    <row r="633" spans="1:11" ht="14.4" customHeight="1" x14ac:dyDescent="0.3">
      <c r="A633" s="422" t="s">
        <v>413</v>
      </c>
      <c r="B633" s="423" t="s">
        <v>414</v>
      </c>
      <c r="C633" s="424" t="s">
        <v>418</v>
      </c>
      <c r="D633" s="425" t="s">
        <v>695</v>
      </c>
      <c r="E633" s="424" t="s">
        <v>2022</v>
      </c>
      <c r="F633" s="425" t="s">
        <v>2023</v>
      </c>
      <c r="G633" s="424" t="s">
        <v>1959</v>
      </c>
      <c r="H633" s="424" t="s">
        <v>1961</v>
      </c>
      <c r="I633" s="426">
        <v>3.07</v>
      </c>
      <c r="J633" s="426">
        <v>300</v>
      </c>
      <c r="K633" s="427">
        <v>921.88</v>
      </c>
    </row>
    <row r="634" spans="1:11" ht="14.4" customHeight="1" x14ac:dyDescent="0.3">
      <c r="A634" s="422" t="s">
        <v>413</v>
      </c>
      <c r="B634" s="423" t="s">
        <v>414</v>
      </c>
      <c r="C634" s="424" t="s">
        <v>418</v>
      </c>
      <c r="D634" s="425" t="s">
        <v>695</v>
      </c>
      <c r="E634" s="424" t="s">
        <v>2024</v>
      </c>
      <c r="F634" s="425" t="s">
        <v>2025</v>
      </c>
      <c r="G634" s="424" t="s">
        <v>1962</v>
      </c>
      <c r="H634" s="424" t="s">
        <v>1963</v>
      </c>
      <c r="I634" s="426">
        <v>10.55</v>
      </c>
      <c r="J634" s="426">
        <v>40</v>
      </c>
      <c r="K634" s="427">
        <v>422.04</v>
      </c>
    </row>
    <row r="635" spans="1:11" ht="14.4" customHeight="1" x14ac:dyDescent="0.3">
      <c r="A635" s="422" t="s">
        <v>413</v>
      </c>
      <c r="B635" s="423" t="s">
        <v>414</v>
      </c>
      <c r="C635" s="424" t="s">
        <v>418</v>
      </c>
      <c r="D635" s="425" t="s">
        <v>695</v>
      </c>
      <c r="E635" s="424" t="s">
        <v>2024</v>
      </c>
      <c r="F635" s="425" t="s">
        <v>2025</v>
      </c>
      <c r="G635" s="424" t="s">
        <v>1964</v>
      </c>
      <c r="H635" s="424" t="s">
        <v>1965</v>
      </c>
      <c r="I635" s="426">
        <v>16.21</v>
      </c>
      <c r="J635" s="426">
        <v>125</v>
      </c>
      <c r="K635" s="427">
        <v>2026.7500000000002</v>
      </c>
    </row>
    <row r="636" spans="1:11" ht="14.4" customHeight="1" x14ac:dyDescent="0.3">
      <c r="A636" s="422" t="s">
        <v>413</v>
      </c>
      <c r="B636" s="423" t="s">
        <v>414</v>
      </c>
      <c r="C636" s="424" t="s">
        <v>418</v>
      </c>
      <c r="D636" s="425" t="s">
        <v>695</v>
      </c>
      <c r="E636" s="424" t="s">
        <v>2024</v>
      </c>
      <c r="F636" s="425" t="s">
        <v>2025</v>
      </c>
      <c r="G636" s="424" t="s">
        <v>1966</v>
      </c>
      <c r="H636" s="424" t="s">
        <v>1967</v>
      </c>
      <c r="I636" s="426">
        <v>0.71666666666666667</v>
      </c>
      <c r="J636" s="426">
        <v>800</v>
      </c>
      <c r="K636" s="427">
        <v>574</v>
      </c>
    </row>
    <row r="637" spans="1:11" ht="14.4" customHeight="1" x14ac:dyDescent="0.3">
      <c r="A637" s="422" t="s">
        <v>413</v>
      </c>
      <c r="B637" s="423" t="s">
        <v>414</v>
      </c>
      <c r="C637" s="424" t="s">
        <v>418</v>
      </c>
      <c r="D637" s="425" t="s">
        <v>695</v>
      </c>
      <c r="E637" s="424" t="s">
        <v>2024</v>
      </c>
      <c r="F637" s="425" t="s">
        <v>2025</v>
      </c>
      <c r="G637" s="424" t="s">
        <v>1968</v>
      </c>
      <c r="H637" s="424" t="s">
        <v>1969</v>
      </c>
      <c r="I637" s="426">
        <v>0.73000000000000009</v>
      </c>
      <c r="J637" s="426">
        <v>4100</v>
      </c>
      <c r="K637" s="427">
        <v>3013.6</v>
      </c>
    </row>
    <row r="638" spans="1:11" ht="14.4" customHeight="1" x14ac:dyDescent="0.3">
      <c r="A638" s="422" t="s">
        <v>413</v>
      </c>
      <c r="B638" s="423" t="s">
        <v>414</v>
      </c>
      <c r="C638" s="424" t="s">
        <v>418</v>
      </c>
      <c r="D638" s="425" t="s">
        <v>695</v>
      </c>
      <c r="E638" s="424" t="s">
        <v>2024</v>
      </c>
      <c r="F638" s="425" t="s">
        <v>2025</v>
      </c>
      <c r="G638" s="424" t="s">
        <v>1970</v>
      </c>
      <c r="H638" s="424" t="s">
        <v>1971</v>
      </c>
      <c r="I638" s="426">
        <v>0.72666666666666657</v>
      </c>
      <c r="J638" s="426">
        <v>700</v>
      </c>
      <c r="K638" s="427">
        <v>506.2</v>
      </c>
    </row>
    <row r="639" spans="1:11" ht="14.4" customHeight="1" x14ac:dyDescent="0.3">
      <c r="A639" s="422" t="s">
        <v>413</v>
      </c>
      <c r="B639" s="423" t="s">
        <v>414</v>
      </c>
      <c r="C639" s="424" t="s">
        <v>418</v>
      </c>
      <c r="D639" s="425" t="s">
        <v>695</v>
      </c>
      <c r="E639" s="424" t="s">
        <v>2024</v>
      </c>
      <c r="F639" s="425" t="s">
        <v>2025</v>
      </c>
      <c r="G639" s="424" t="s">
        <v>1972</v>
      </c>
      <c r="H639" s="424" t="s">
        <v>1973</v>
      </c>
      <c r="I639" s="426">
        <v>7.51</v>
      </c>
      <c r="J639" s="426">
        <v>100</v>
      </c>
      <c r="K639" s="427">
        <v>751</v>
      </c>
    </row>
    <row r="640" spans="1:11" ht="14.4" customHeight="1" x14ac:dyDescent="0.3">
      <c r="A640" s="422" t="s">
        <v>413</v>
      </c>
      <c r="B640" s="423" t="s">
        <v>414</v>
      </c>
      <c r="C640" s="424" t="s">
        <v>418</v>
      </c>
      <c r="D640" s="425" t="s">
        <v>695</v>
      </c>
      <c r="E640" s="424" t="s">
        <v>2024</v>
      </c>
      <c r="F640" s="425" t="s">
        <v>2025</v>
      </c>
      <c r="G640" s="424" t="s">
        <v>1972</v>
      </c>
      <c r="H640" s="424" t="s">
        <v>1974</v>
      </c>
      <c r="I640" s="426">
        <v>7.503333333333333</v>
      </c>
      <c r="J640" s="426">
        <v>200</v>
      </c>
      <c r="K640" s="427">
        <v>1501</v>
      </c>
    </row>
    <row r="641" spans="1:11" ht="14.4" customHeight="1" x14ac:dyDescent="0.3">
      <c r="A641" s="422" t="s">
        <v>413</v>
      </c>
      <c r="B641" s="423" t="s">
        <v>414</v>
      </c>
      <c r="C641" s="424" t="s">
        <v>418</v>
      </c>
      <c r="D641" s="425" t="s">
        <v>695</v>
      </c>
      <c r="E641" s="424" t="s">
        <v>2024</v>
      </c>
      <c r="F641" s="425" t="s">
        <v>2025</v>
      </c>
      <c r="G641" s="424" t="s">
        <v>1975</v>
      </c>
      <c r="H641" s="424" t="s">
        <v>1976</v>
      </c>
      <c r="I641" s="426">
        <v>7.503333333333333</v>
      </c>
      <c r="J641" s="426">
        <v>315</v>
      </c>
      <c r="K641" s="427">
        <v>2362.65</v>
      </c>
    </row>
    <row r="642" spans="1:11" ht="14.4" customHeight="1" x14ac:dyDescent="0.3">
      <c r="A642" s="422" t="s">
        <v>413</v>
      </c>
      <c r="B642" s="423" t="s">
        <v>414</v>
      </c>
      <c r="C642" s="424" t="s">
        <v>418</v>
      </c>
      <c r="D642" s="425" t="s">
        <v>695</v>
      </c>
      <c r="E642" s="424" t="s">
        <v>2024</v>
      </c>
      <c r="F642" s="425" t="s">
        <v>2025</v>
      </c>
      <c r="G642" s="424" t="s">
        <v>1977</v>
      </c>
      <c r="H642" s="424" t="s">
        <v>1978</v>
      </c>
      <c r="I642" s="426">
        <v>7.5</v>
      </c>
      <c r="J642" s="426">
        <v>50</v>
      </c>
      <c r="K642" s="427">
        <v>375</v>
      </c>
    </row>
    <row r="643" spans="1:11" ht="14.4" customHeight="1" x14ac:dyDescent="0.3">
      <c r="A643" s="422" t="s">
        <v>413</v>
      </c>
      <c r="B643" s="423" t="s">
        <v>414</v>
      </c>
      <c r="C643" s="424" t="s">
        <v>418</v>
      </c>
      <c r="D643" s="425" t="s">
        <v>695</v>
      </c>
      <c r="E643" s="424" t="s">
        <v>2024</v>
      </c>
      <c r="F643" s="425" t="s">
        <v>2025</v>
      </c>
      <c r="G643" s="424" t="s">
        <v>1979</v>
      </c>
      <c r="H643" s="424" t="s">
        <v>1980</v>
      </c>
      <c r="I643" s="426">
        <v>7.5</v>
      </c>
      <c r="J643" s="426">
        <v>130</v>
      </c>
      <c r="K643" s="427">
        <v>975</v>
      </c>
    </row>
    <row r="644" spans="1:11" ht="14.4" customHeight="1" x14ac:dyDescent="0.3">
      <c r="A644" s="422" t="s">
        <v>413</v>
      </c>
      <c r="B644" s="423" t="s">
        <v>414</v>
      </c>
      <c r="C644" s="424" t="s">
        <v>418</v>
      </c>
      <c r="D644" s="425" t="s">
        <v>695</v>
      </c>
      <c r="E644" s="424" t="s">
        <v>2024</v>
      </c>
      <c r="F644" s="425" t="s">
        <v>2025</v>
      </c>
      <c r="G644" s="424" t="s">
        <v>1981</v>
      </c>
      <c r="H644" s="424" t="s">
        <v>1982</v>
      </c>
      <c r="I644" s="426">
        <v>7.5049999999999999</v>
      </c>
      <c r="J644" s="426">
        <v>150</v>
      </c>
      <c r="K644" s="427">
        <v>1126</v>
      </c>
    </row>
    <row r="645" spans="1:11" ht="14.4" customHeight="1" x14ac:dyDescent="0.3">
      <c r="A645" s="422" t="s">
        <v>413</v>
      </c>
      <c r="B645" s="423" t="s">
        <v>414</v>
      </c>
      <c r="C645" s="424" t="s">
        <v>418</v>
      </c>
      <c r="D645" s="425" t="s">
        <v>695</v>
      </c>
      <c r="E645" s="424" t="s">
        <v>2024</v>
      </c>
      <c r="F645" s="425" t="s">
        <v>2025</v>
      </c>
      <c r="G645" s="424" t="s">
        <v>1981</v>
      </c>
      <c r="H645" s="424" t="s">
        <v>1983</v>
      </c>
      <c r="I645" s="426">
        <v>7.5024999999999995</v>
      </c>
      <c r="J645" s="426">
        <v>350</v>
      </c>
      <c r="K645" s="427">
        <v>2626</v>
      </c>
    </row>
    <row r="646" spans="1:11" ht="14.4" customHeight="1" x14ac:dyDescent="0.3">
      <c r="A646" s="422" t="s">
        <v>413</v>
      </c>
      <c r="B646" s="423" t="s">
        <v>414</v>
      </c>
      <c r="C646" s="424" t="s">
        <v>418</v>
      </c>
      <c r="D646" s="425" t="s">
        <v>695</v>
      </c>
      <c r="E646" s="424" t="s">
        <v>2024</v>
      </c>
      <c r="F646" s="425" t="s">
        <v>2025</v>
      </c>
      <c r="G646" s="424" t="s">
        <v>1984</v>
      </c>
      <c r="H646" s="424" t="s">
        <v>1985</v>
      </c>
      <c r="I646" s="426">
        <v>1.22</v>
      </c>
      <c r="J646" s="426">
        <v>4000</v>
      </c>
      <c r="K646" s="427">
        <v>4876.49</v>
      </c>
    </row>
    <row r="647" spans="1:11" ht="14.4" customHeight="1" x14ac:dyDescent="0.3">
      <c r="A647" s="422" t="s">
        <v>413</v>
      </c>
      <c r="B647" s="423" t="s">
        <v>414</v>
      </c>
      <c r="C647" s="424" t="s">
        <v>418</v>
      </c>
      <c r="D647" s="425" t="s">
        <v>695</v>
      </c>
      <c r="E647" s="424" t="s">
        <v>2024</v>
      </c>
      <c r="F647" s="425" t="s">
        <v>2025</v>
      </c>
      <c r="G647" s="424" t="s">
        <v>1986</v>
      </c>
      <c r="H647" s="424" t="s">
        <v>1987</v>
      </c>
      <c r="I647" s="426">
        <v>0.81</v>
      </c>
      <c r="J647" s="426">
        <v>6000</v>
      </c>
      <c r="K647" s="427">
        <v>4842.5</v>
      </c>
    </row>
    <row r="648" spans="1:11" ht="14.4" customHeight="1" x14ac:dyDescent="0.3">
      <c r="A648" s="422" t="s">
        <v>413</v>
      </c>
      <c r="B648" s="423" t="s">
        <v>414</v>
      </c>
      <c r="C648" s="424" t="s">
        <v>418</v>
      </c>
      <c r="D648" s="425" t="s">
        <v>695</v>
      </c>
      <c r="E648" s="424" t="s">
        <v>2024</v>
      </c>
      <c r="F648" s="425" t="s">
        <v>2025</v>
      </c>
      <c r="G648" s="424" t="s">
        <v>1988</v>
      </c>
      <c r="H648" s="424" t="s">
        <v>1989</v>
      </c>
      <c r="I648" s="426">
        <v>0.81</v>
      </c>
      <c r="J648" s="426">
        <v>6000</v>
      </c>
      <c r="K648" s="427">
        <v>4842.49</v>
      </c>
    </row>
    <row r="649" spans="1:11" ht="14.4" customHeight="1" x14ac:dyDescent="0.3">
      <c r="A649" s="422" t="s">
        <v>413</v>
      </c>
      <c r="B649" s="423" t="s">
        <v>414</v>
      </c>
      <c r="C649" s="424" t="s">
        <v>418</v>
      </c>
      <c r="D649" s="425" t="s">
        <v>695</v>
      </c>
      <c r="E649" s="424" t="s">
        <v>2024</v>
      </c>
      <c r="F649" s="425" t="s">
        <v>2025</v>
      </c>
      <c r="G649" s="424" t="s">
        <v>1990</v>
      </c>
      <c r="H649" s="424" t="s">
        <v>1991</v>
      </c>
      <c r="I649" s="426">
        <v>1.8966666666666667</v>
      </c>
      <c r="J649" s="426">
        <v>4400</v>
      </c>
      <c r="K649" s="427">
        <v>8339.32</v>
      </c>
    </row>
    <row r="650" spans="1:11" ht="14.4" customHeight="1" x14ac:dyDescent="0.3">
      <c r="A650" s="422" t="s">
        <v>413</v>
      </c>
      <c r="B650" s="423" t="s">
        <v>414</v>
      </c>
      <c r="C650" s="424" t="s">
        <v>418</v>
      </c>
      <c r="D650" s="425" t="s">
        <v>695</v>
      </c>
      <c r="E650" s="424" t="s">
        <v>2024</v>
      </c>
      <c r="F650" s="425" t="s">
        <v>2025</v>
      </c>
      <c r="G650" s="424" t="s">
        <v>1992</v>
      </c>
      <c r="H650" s="424" t="s">
        <v>1993</v>
      </c>
      <c r="I650" s="426">
        <v>0.70714285714285718</v>
      </c>
      <c r="J650" s="426">
        <v>70000</v>
      </c>
      <c r="K650" s="427">
        <v>49480</v>
      </c>
    </row>
    <row r="651" spans="1:11" ht="14.4" customHeight="1" x14ac:dyDescent="0.3">
      <c r="A651" s="422" t="s">
        <v>413</v>
      </c>
      <c r="B651" s="423" t="s">
        <v>414</v>
      </c>
      <c r="C651" s="424" t="s">
        <v>418</v>
      </c>
      <c r="D651" s="425" t="s">
        <v>695</v>
      </c>
      <c r="E651" s="424" t="s">
        <v>2024</v>
      </c>
      <c r="F651" s="425" t="s">
        <v>2025</v>
      </c>
      <c r="G651" s="424" t="s">
        <v>1994</v>
      </c>
      <c r="H651" s="424" t="s">
        <v>1995</v>
      </c>
      <c r="I651" s="426">
        <v>0.71</v>
      </c>
      <c r="J651" s="426">
        <v>2340</v>
      </c>
      <c r="K651" s="427">
        <v>1661.4</v>
      </c>
    </row>
    <row r="652" spans="1:11" ht="14.4" customHeight="1" x14ac:dyDescent="0.3">
      <c r="A652" s="422" t="s">
        <v>413</v>
      </c>
      <c r="B652" s="423" t="s">
        <v>414</v>
      </c>
      <c r="C652" s="424" t="s">
        <v>418</v>
      </c>
      <c r="D652" s="425" t="s">
        <v>695</v>
      </c>
      <c r="E652" s="424" t="s">
        <v>2024</v>
      </c>
      <c r="F652" s="425" t="s">
        <v>2025</v>
      </c>
      <c r="G652" s="424" t="s">
        <v>1996</v>
      </c>
      <c r="H652" s="424" t="s">
        <v>1997</v>
      </c>
      <c r="I652" s="426">
        <v>0.70374999999999988</v>
      </c>
      <c r="J652" s="426">
        <v>72000</v>
      </c>
      <c r="K652" s="427">
        <v>50760</v>
      </c>
    </row>
    <row r="653" spans="1:11" ht="14.4" customHeight="1" x14ac:dyDescent="0.3">
      <c r="A653" s="422" t="s">
        <v>413</v>
      </c>
      <c r="B653" s="423" t="s">
        <v>414</v>
      </c>
      <c r="C653" s="424" t="s">
        <v>418</v>
      </c>
      <c r="D653" s="425" t="s">
        <v>695</v>
      </c>
      <c r="E653" s="424" t="s">
        <v>2024</v>
      </c>
      <c r="F653" s="425" t="s">
        <v>2025</v>
      </c>
      <c r="G653" s="424" t="s">
        <v>1998</v>
      </c>
      <c r="H653" s="424" t="s">
        <v>1999</v>
      </c>
      <c r="I653" s="426">
        <v>0.70692307692307699</v>
      </c>
      <c r="J653" s="426">
        <v>35600</v>
      </c>
      <c r="K653" s="427">
        <v>25159</v>
      </c>
    </row>
    <row r="654" spans="1:11" ht="14.4" customHeight="1" x14ac:dyDescent="0.3">
      <c r="A654" s="422" t="s">
        <v>413</v>
      </c>
      <c r="B654" s="423" t="s">
        <v>414</v>
      </c>
      <c r="C654" s="424" t="s">
        <v>418</v>
      </c>
      <c r="D654" s="425" t="s">
        <v>695</v>
      </c>
      <c r="E654" s="424" t="s">
        <v>2024</v>
      </c>
      <c r="F654" s="425" t="s">
        <v>2025</v>
      </c>
      <c r="G654" s="424" t="s">
        <v>2000</v>
      </c>
      <c r="H654" s="424" t="s">
        <v>2001</v>
      </c>
      <c r="I654" s="426">
        <v>12.59</v>
      </c>
      <c r="J654" s="426">
        <v>50</v>
      </c>
      <c r="K654" s="427">
        <v>629.5</v>
      </c>
    </row>
    <row r="655" spans="1:11" ht="14.4" customHeight="1" x14ac:dyDescent="0.3">
      <c r="A655" s="422" t="s">
        <v>413</v>
      </c>
      <c r="B655" s="423" t="s">
        <v>414</v>
      </c>
      <c r="C655" s="424" t="s">
        <v>418</v>
      </c>
      <c r="D655" s="425" t="s">
        <v>695</v>
      </c>
      <c r="E655" s="424" t="s">
        <v>2024</v>
      </c>
      <c r="F655" s="425" t="s">
        <v>2025</v>
      </c>
      <c r="G655" s="424" t="s">
        <v>2002</v>
      </c>
      <c r="H655" s="424" t="s">
        <v>2003</v>
      </c>
      <c r="I655" s="426">
        <v>1.2375</v>
      </c>
      <c r="J655" s="426">
        <v>4700</v>
      </c>
      <c r="K655" s="427">
        <v>5730.5599999999995</v>
      </c>
    </row>
    <row r="656" spans="1:11" ht="14.4" customHeight="1" x14ac:dyDescent="0.3">
      <c r="A656" s="422" t="s">
        <v>413</v>
      </c>
      <c r="B656" s="423" t="s">
        <v>414</v>
      </c>
      <c r="C656" s="424" t="s">
        <v>418</v>
      </c>
      <c r="D656" s="425" t="s">
        <v>695</v>
      </c>
      <c r="E656" s="424" t="s">
        <v>2024</v>
      </c>
      <c r="F656" s="425" t="s">
        <v>2025</v>
      </c>
      <c r="G656" s="424" t="s">
        <v>2004</v>
      </c>
      <c r="H656" s="424" t="s">
        <v>2005</v>
      </c>
      <c r="I656" s="426">
        <v>0.81</v>
      </c>
      <c r="J656" s="426">
        <v>6000</v>
      </c>
      <c r="K656" s="427">
        <v>4842.1400000000003</v>
      </c>
    </row>
    <row r="657" spans="1:11" ht="14.4" customHeight="1" x14ac:dyDescent="0.3">
      <c r="A657" s="422" t="s">
        <v>413</v>
      </c>
      <c r="B657" s="423" t="s">
        <v>414</v>
      </c>
      <c r="C657" s="424" t="s">
        <v>418</v>
      </c>
      <c r="D657" s="425" t="s">
        <v>695</v>
      </c>
      <c r="E657" s="424" t="s">
        <v>2026</v>
      </c>
      <c r="F657" s="425" t="s">
        <v>2027</v>
      </c>
      <c r="G657" s="424" t="s">
        <v>2006</v>
      </c>
      <c r="H657" s="424" t="s">
        <v>2007</v>
      </c>
      <c r="I657" s="426">
        <v>36.83</v>
      </c>
      <c r="J657" s="426">
        <v>10</v>
      </c>
      <c r="K657" s="427">
        <v>368.32</v>
      </c>
    </row>
    <row r="658" spans="1:11" ht="14.4" customHeight="1" x14ac:dyDescent="0.3">
      <c r="A658" s="422" t="s">
        <v>413</v>
      </c>
      <c r="B658" s="423" t="s">
        <v>414</v>
      </c>
      <c r="C658" s="424" t="s">
        <v>418</v>
      </c>
      <c r="D658" s="425" t="s">
        <v>695</v>
      </c>
      <c r="E658" s="424" t="s">
        <v>2026</v>
      </c>
      <c r="F658" s="425" t="s">
        <v>2027</v>
      </c>
      <c r="G658" s="424" t="s">
        <v>2008</v>
      </c>
      <c r="H658" s="424" t="s">
        <v>2009</v>
      </c>
      <c r="I658" s="426">
        <v>36.83</v>
      </c>
      <c r="J658" s="426">
        <v>42</v>
      </c>
      <c r="K658" s="427">
        <v>1546.95</v>
      </c>
    </row>
    <row r="659" spans="1:11" ht="14.4" customHeight="1" thickBot="1" x14ac:dyDescent="0.35">
      <c r="A659" s="428" t="s">
        <v>413</v>
      </c>
      <c r="B659" s="429" t="s">
        <v>414</v>
      </c>
      <c r="C659" s="430" t="s">
        <v>418</v>
      </c>
      <c r="D659" s="431" t="s">
        <v>695</v>
      </c>
      <c r="E659" s="430" t="s">
        <v>2026</v>
      </c>
      <c r="F659" s="431" t="s">
        <v>2027</v>
      </c>
      <c r="G659" s="430" t="s">
        <v>2010</v>
      </c>
      <c r="H659" s="430" t="s">
        <v>2011</v>
      </c>
      <c r="I659" s="432">
        <v>36.83</v>
      </c>
      <c r="J659" s="432">
        <v>10</v>
      </c>
      <c r="K659" s="433">
        <v>368.32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11" width="13.109375" customWidth="1"/>
  </cols>
  <sheetData>
    <row r="1" spans="1:12" ht="18.600000000000001" thickBot="1" x14ac:dyDescent="0.4">
      <c r="A1" s="358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5" thickBot="1" x14ac:dyDescent="0.35">
      <c r="A2" s="211" t="s">
        <v>227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2" x14ac:dyDescent="0.3">
      <c r="A3" s="230" t="s">
        <v>172</v>
      </c>
      <c r="B3" s="356" t="s">
        <v>153</v>
      </c>
      <c r="C3" s="213">
        <v>0</v>
      </c>
      <c r="D3" s="214">
        <v>25</v>
      </c>
      <c r="E3" s="233">
        <v>102</v>
      </c>
      <c r="F3" s="233">
        <v>103</v>
      </c>
      <c r="G3" s="233">
        <v>302</v>
      </c>
      <c r="H3" s="233">
        <v>303</v>
      </c>
      <c r="I3" s="233">
        <v>304</v>
      </c>
      <c r="J3" s="233">
        <v>416</v>
      </c>
      <c r="K3" s="488">
        <v>930</v>
      </c>
      <c r="L3" s="503"/>
    </row>
    <row r="4" spans="1:12" ht="24.6" outlineLevel="1" thickBot="1" x14ac:dyDescent="0.35">
      <c r="A4" s="231">
        <v>2016</v>
      </c>
      <c r="B4" s="357"/>
      <c r="C4" s="215" t="s">
        <v>154</v>
      </c>
      <c r="D4" s="216" t="s">
        <v>156</v>
      </c>
      <c r="E4" s="234" t="s">
        <v>155</v>
      </c>
      <c r="F4" s="234" t="s">
        <v>199</v>
      </c>
      <c r="G4" s="234" t="s">
        <v>200</v>
      </c>
      <c r="H4" s="234" t="s">
        <v>201</v>
      </c>
      <c r="I4" s="234" t="s">
        <v>202</v>
      </c>
      <c r="J4" s="234" t="s">
        <v>181</v>
      </c>
      <c r="K4" s="489" t="s">
        <v>174</v>
      </c>
      <c r="L4" s="503"/>
    </row>
    <row r="5" spans="1:12" x14ac:dyDescent="0.3">
      <c r="A5" s="217" t="s">
        <v>157</v>
      </c>
      <c r="B5" s="253"/>
      <c r="C5" s="254"/>
      <c r="D5" s="255"/>
      <c r="E5" s="255"/>
      <c r="F5" s="255"/>
      <c r="G5" s="255"/>
      <c r="H5" s="255"/>
      <c r="I5" s="255"/>
      <c r="J5" s="255"/>
      <c r="K5" s="490"/>
      <c r="L5" s="503"/>
    </row>
    <row r="6" spans="1:12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55.2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1</v>
      </c>
      <c r="E6" s="258">
        <f xml:space="preserve">
TRUNC(IF($A$4&lt;=12,SUMIFS('ON Data'!L:L,'ON Data'!$D:$D,$A$4,'ON Data'!$E:$E,1),SUMIFS('ON Data'!L:L,'ON Data'!$E:$E,1)/'ON Data'!$D$3),1)</f>
        <v>4.8</v>
      </c>
      <c r="F6" s="258">
        <f xml:space="preserve">
TRUNC(IF($A$4&lt;=12,SUMIFS('ON Data'!M:M,'ON Data'!$D:$D,$A$4,'ON Data'!$E:$E,1),SUMIFS('ON Data'!M:M,'ON Data'!$E:$E,1)/'ON Data'!$D$3),1)</f>
        <v>6.6</v>
      </c>
      <c r="G6" s="258">
        <f xml:space="preserve">
TRUNC(IF($A$4&lt;=12,SUMIFS('ON Data'!O:O,'ON Data'!$D:$D,$A$4,'ON Data'!$E:$E,1),SUMIFS('ON Data'!O:O,'ON Data'!$E:$E,1)/'ON Data'!$D$3),1)</f>
        <v>0</v>
      </c>
      <c r="H6" s="258">
        <f xml:space="preserve">
TRUNC(IF($A$4&lt;=12,SUMIFS('ON Data'!P:P,'ON Data'!$D:$D,$A$4,'ON Data'!$E:$E,1),SUMIFS('ON Data'!P:P,'ON Data'!$E:$E,1)/'ON Data'!$D$3),1)</f>
        <v>21.9</v>
      </c>
      <c r="I6" s="258">
        <f xml:space="preserve">
TRUNC(IF($A$4&lt;=12,SUMIFS('ON Data'!Q:Q,'ON Data'!$D:$D,$A$4,'ON Data'!$E:$E,1),SUMIFS('ON Data'!Q:Q,'ON Data'!$E:$E,1)/'ON Data'!$D$3),1)</f>
        <v>6.9</v>
      </c>
      <c r="J6" s="258">
        <f xml:space="preserve">
TRUNC(IF($A$4&lt;=12,SUMIFS('ON Data'!Y:Y,'ON Data'!$D:$D,$A$4,'ON Data'!$E:$E,1),SUMIFS('ON Data'!Y:Y,'ON Data'!$E:$E,1)/'ON Data'!$D$3),1)</f>
        <v>12.8</v>
      </c>
      <c r="K6" s="491">
        <f xml:space="preserve">
TRUNC(IF($A$4&lt;=12,SUMIFS('ON Data'!AW:AW,'ON Data'!$D:$D,$A$4,'ON Data'!$E:$E,1),SUMIFS('ON Data'!AW:AW,'ON Data'!$E:$E,1)/'ON Data'!$D$3),1)</f>
        <v>0.9</v>
      </c>
      <c r="L6" s="503"/>
    </row>
    <row r="7" spans="1:12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491"/>
      <c r="L7" s="503"/>
    </row>
    <row r="8" spans="1:12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491"/>
      <c r="L8" s="503"/>
    </row>
    <row r="9" spans="1:12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492"/>
      <c r="L9" s="503"/>
    </row>
    <row r="10" spans="1:12" x14ac:dyDescent="0.3">
      <c r="A10" s="220" t="s">
        <v>158</v>
      </c>
      <c r="B10" s="235"/>
      <c r="C10" s="236"/>
      <c r="D10" s="237"/>
      <c r="E10" s="237"/>
      <c r="F10" s="237"/>
      <c r="G10" s="237"/>
      <c r="H10" s="237"/>
      <c r="I10" s="237"/>
      <c r="J10" s="237"/>
      <c r="K10" s="493"/>
      <c r="L10" s="503"/>
    </row>
    <row r="11" spans="1:12" x14ac:dyDescent="0.3">
      <c r="A11" s="221" t="s">
        <v>159</v>
      </c>
      <c r="B11" s="238">
        <f xml:space="preserve">
IF($A$4&lt;=12,SUMIFS('ON Data'!F:F,'ON Data'!$D:$D,$A$4,'ON Data'!$E:$E,2),SUMIFS('ON Data'!F:F,'ON Data'!$E:$E,2))</f>
        <v>99674.000000000015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1920</v>
      </c>
      <c r="E11" s="240">
        <f xml:space="preserve">
IF($A$4&lt;=12,SUMIFS('ON Data'!L:L,'ON Data'!$D:$D,$A$4,'ON Data'!$E:$E,2),SUMIFS('ON Data'!L:L,'ON Data'!$E:$E,2))</f>
        <v>8893.7999999999993</v>
      </c>
      <c r="F11" s="240">
        <f xml:space="preserve">
IF($A$4&lt;=12,SUMIFS('ON Data'!M:M,'ON Data'!$D:$D,$A$4,'ON Data'!$E:$E,2),SUMIFS('ON Data'!M:M,'ON Data'!$E:$E,2))</f>
        <v>12457.199999999999</v>
      </c>
      <c r="G11" s="240">
        <f xml:space="preserve">
IF($A$4&lt;=12,SUMIFS('ON Data'!O:O,'ON Data'!$D:$D,$A$4,'ON Data'!$E:$E,2),SUMIFS('ON Data'!O:O,'ON Data'!$E:$E,2))</f>
        <v>223.2</v>
      </c>
      <c r="H11" s="240">
        <f xml:space="preserve">
IF($A$4&lt;=12,SUMIFS('ON Data'!P:P,'ON Data'!$D:$D,$A$4,'ON Data'!$E:$E,2),SUMIFS('ON Data'!P:P,'ON Data'!$E:$E,2))</f>
        <v>37864</v>
      </c>
      <c r="I11" s="240">
        <f xml:space="preserve">
IF($A$4&lt;=12,SUMIFS('ON Data'!Q:Q,'ON Data'!$D:$D,$A$4,'ON Data'!$E:$E,2),SUMIFS('ON Data'!Q:Q,'ON Data'!$E:$E,2))</f>
        <v>12903.2</v>
      </c>
      <c r="J11" s="240">
        <f xml:space="preserve">
IF($A$4&lt;=12,SUMIFS('ON Data'!Y:Y,'ON Data'!$D:$D,$A$4,'ON Data'!$E:$E,2),SUMIFS('ON Data'!Y:Y,'ON Data'!$E:$E,2))</f>
        <v>23622.2</v>
      </c>
      <c r="K11" s="494">
        <f xml:space="preserve">
IF($A$4&lt;=12,SUMIFS('ON Data'!AW:AW,'ON Data'!$D:$D,$A$4,'ON Data'!$E:$E,2),SUMIFS('ON Data'!AW:AW,'ON Data'!$E:$E,2))</f>
        <v>1790.4</v>
      </c>
      <c r="L11" s="503"/>
    </row>
    <row r="12" spans="1:12" x14ac:dyDescent="0.3">
      <c r="A12" s="221" t="s">
        <v>160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Data'!L:L,'ON Data'!$D:$D,$A$4,'ON Data'!$E:$E,3),SUMIFS('ON Data'!L:L,'ON Data'!$E:$E,3))</f>
        <v>0</v>
      </c>
      <c r="F12" s="240">
        <f xml:space="preserve">
IF($A$4&lt;=12,SUMIFS('ON Data'!M:M,'ON Data'!$D:$D,$A$4,'ON Data'!$E:$E,3),SUMIFS('ON Data'!M:M,'ON Data'!$E:$E,3))</f>
        <v>0</v>
      </c>
      <c r="G12" s="240">
        <f xml:space="preserve">
IF($A$4&lt;=12,SUMIFS('ON Data'!O:O,'ON Data'!$D:$D,$A$4,'ON Data'!$E:$E,3),SUMIFS('ON Data'!O:O,'ON Data'!$E:$E,3))</f>
        <v>0</v>
      </c>
      <c r="H12" s="240">
        <f xml:space="preserve">
IF($A$4&lt;=12,SUMIFS('ON Data'!P:P,'ON Data'!$D:$D,$A$4,'ON Data'!$E:$E,3),SUMIFS('ON Data'!P:P,'ON Data'!$E:$E,3))</f>
        <v>0</v>
      </c>
      <c r="I12" s="240">
        <f xml:space="preserve">
IF($A$4&lt;=12,SUMIFS('ON Data'!Q:Q,'ON Data'!$D:$D,$A$4,'ON Data'!$E:$E,3),SUMIFS('ON Data'!Q:Q,'ON Data'!$E:$E,3))</f>
        <v>0</v>
      </c>
      <c r="J12" s="240">
        <f xml:space="preserve">
IF($A$4&lt;=12,SUMIFS('ON Data'!Y:Y,'ON Data'!$D:$D,$A$4,'ON Data'!$E:$E,3),SUMIFS('ON Data'!Y:Y,'ON Data'!$E:$E,3))</f>
        <v>0</v>
      </c>
      <c r="K12" s="494">
        <f xml:space="preserve">
IF($A$4&lt;=12,SUMIFS('ON Data'!AW:AW,'ON Data'!$D:$D,$A$4,'ON Data'!$E:$E,3),SUMIFS('ON Data'!AW:AW,'ON Data'!$E:$E,3))</f>
        <v>0</v>
      </c>
      <c r="L12" s="503"/>
    </row>
    <row r="13" spans="1:12" x14ac:dyDescent="0.3">
      <c r="A13" s="221" t="s">
        <v>167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Data'!L:L,'ON Data'!$D:$D,$A$4,'ON Data'!$E:$E,4),SUMIFS('ON Data'!L:L,'ON Data'!$E:$E,4))</f>
        <v>0</v>
      </c>
      <c r="F13" s="240">
        <f xml:space="preserve">
IF($A$4&lt;=12,SUMIFS('ON Data'!M:M,'ON Data'!$D:$D,$A$4,'ON Data'!$E:$E,4),SUMIFS('ON Data'!M:M,'ON Data'!$E:$E,4))</f>
        <v>0</v>
      </c>
      <c r="G13" s="240">
        <f xml:space="preserve">
IF($A$4&lt;=12,SUMIFS('ON Data'!O:O,'ON Data'!$D:$D,$A$4,'ON Data'!$E:$E,4),SUMIFS('ON Data'!O:O,'ON Data'!$E:$E,4))</f>
        <v>0</v>
      </c>
      <c r="H13" s="240">
        <f xml:space="preserve">
IF($A$4&lt;=12,SUMIFS('ON Data'!P:P,'ON Data'!$D:$D,$A$4,'ON Data'!$E:$E,4),SUMIFS('ON Data'!P:P,'ON Data'!$E:$E,4))</f>
        <v>0</v>
      </c>
      <c r="I13" s="240">
        <f xml:space="preserve">
IF($A$4&lt;=12,SUMIFS('ON Data'!Q:Q,'ON Data'!$D:$D,$A$4,'ON Data'!$E:$E,4),SUMIFS('ON Data'!Q:Q,'ON Data'!$E:$E,4))</f>
        <v>0</v>
      </c>
      <c r="J13" s="240">
        <f xml:space="preserve">
IF($A$4&lt;=12,SUMIFS('ON Data'!Y:Y,'ON Data'!$D:$D,$A$4,'ON Data'!$E:$E,4),SUMIFS('ON Data'!Y:Y,'ON Data'!$E:$E,4))</f>
        <v>0</v>
      </c>
      <c r="K13" s="494">
        <f xml:space="preserve">
IF($A$4&lt;=12,SUMIFS('ON Data'!AW:AW,'ON Data'!$D:$D,$A$4,'ON Data'!$E:$E,4),SUMIFS('ON Data'!AW:AW,'ON Data'!$E:$E,4))</f>
        <v>0</v>
      </c>
      <c r="L13" s="503"/>
    </row>
    <row r="14" spans="1:12" ht="15" thickBot="1" x14ac:dyDescent="0.35">
      <c r="A14" s="222" t="s">
        <v>161</v>
      </c>
      <c r="B14" s="241">
        <f xml:space="preserve">
IF($A$4&lt;=12,SUMIFS('ON Data'!F:F,'ON Data'!$D:$D,$A$4,'ON Data'!$E:$E,5),SUMIFS('ON Data'!F:F,'ON Data'!$E:$E,5))</f>
        <v>1283</v>
      </c>
      <c r="C14" s="242">
        <f xml:space="preserve">
IF($A$4&lt;=12,SUMIFS('ON Data'!G:G,'ON Data'!$D:$D,$A$4,'ON Data'!$E:$E,5),SUMIFS('ON Data'!G:G,'ON Data'!$E:$E,5))</f>
        <v>1283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Data'!L:L,'ON Data'!$D:$D,$A$4,'ON Data'!$E:$E,5),SUMIFS('ON Data'!L:L,'ON Data'!$E:$E,5))</f>
        <v>0</v>
      </c>
      <c r="F14" s="243">
        <f xml:space="preserve">
IF($A$4&lt;=12,SUMIFS('ON Data'!M:M,'ON Data'!$D:$D,$A$4,'ON Data'!$E:$E,5),SUMIFS('ON Data'!M:M,'ON Data'!$E:$E,5))</f>
        <v>0</v>
      </c>
      <c r="G14" s="243">
        <f xml:space="preserve">
IF($A$4&lt;=12,SUMIFS('ON Data'!O:O,'ON Data'!$D:$D,$A$4,'ON Data'!$E:$E,5),SUMIFS('ON Data'!O:O,'ON Data'!$E:$E,5))</f>
        <v>0</v>
      </c>
      <c r="H14" s="243">
        <f xml:space="preserve">
IF($A$4&lt;=12,SUMIFS('ON Data'!P:P,'ON Data'!$D:$D,$A$4,'ON Data'!$E:$E,5),SUMIFS('ON Data'!P:P,'ON Data'!$E:$E,5))</f>
        <v>0</v>
      </c>
      <c r="I14" s="243">
        <f xml:space="preserve">
IF($A$4&lt;=12,SUMIFS('ON Data'!Q:Q,'ON Data'!$D:$D,$A$4,'ON Data'!$E:$E,5),SUMIFS('ON Data'!Q:Q,'ON Data'!$E:$E,5))</f>
        <v>0</v>
      </c>
      <c r="J14" s="243">
        <f xml:space="preserve">
IF($A$4&lt;=12,SUMIFS('ON Data'!Y:Y,'ON Data'!$D:$D,$A$4,'ON Data'!$E:$E,5),SUMIFS('ON Data'!Y:Y,'ON Data'!$E:$E,5))</f>
        <v>0</v>
      </c>
      <c r="K14" s="495">
        <f xml:space="preserve">
IF($A$4&lt;=12,SUMIFS('ON Data'!AW:AW,'ON Data'!$D:$D,$A$4,'ON Data'!$E:$E,5),SUMIFS('ON Data'!AW:AW,'ON Data'!$E:$E,5))</f>
        <v>0</v>
      </c>
      <c r="L14" s="503"/>
    </row>
    <row r="15" spans="1:12" x14ac:dyDescent="0.3">
      <c r="A15" s="146" t="s">
        <v>171</v>
      </c>
      <c r="B15" s="244"/>
      <c r="C15" s="245"/>
      <c r="D15" s="246"/>
      <c r="E15" s="246"/>
      <c r="F15" s="246"/>
      <c r="G15" s="246"/>
      <c r="H15" s="246"/>
      <c r="I15" s="246"/>
      <c r="J15" s="246"/>
      <c r="K15" s="496"/>
      <c r="L15" s="503"/>
    </row>
    <row r="16" spans="1:12" x14ac:dyDescent="0.3">
      <c r="A16" s="223" t="s">
        <v>162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Data'!L:L,'ON Data'!$D:$D,$A$4,'ON Data'!$E:$E,7),SUMIFS('ON Data'!L:L,'ON Data'!$E:$E,7))</f>
        <v>0</v>
      </c>
      <c r="F16" s="240">
        <f xml:space="preserve">
IF($A$4&lt;=12,SUMIFS('ON Data'!M:M,'ON Data'!$D:$D,$A$4,'ON Data'!$E:$E,7),SUMIFS('ON Data'!M:M,'ON Data'!$E:$E,7))</f>
        <v>0</v>
      </c>
      <c r="G16" s="240">
        <f xml:space="preserve">
IF($A$4&lt;=12,SUMIFS('ON Data'!O:O,'ON Data'!$D:$D,$A$4,'ON Data'!$E:$E,7),SUMIFS('ON Data'!O:O,'ON Data'!$E:$E,7))</f>
        <v>0</v>
      </c>
      <c r="H16" s="240">
        <f xml:space="preserve">
IF($A$4&lt;=12,SUMIFS('ON Data'!P:P,'ON Data'!$D:$D,$A$4,'ON Data'!$E:$E,7),SUMIFS('ON Data'!P:P,'ON Data'!$E:$E,7))</f>
        <v>0</v>
      </c>
      <c r="I16" s="240">
        <f xml:space="preserve">
IF($A$4&lt;=12,SUMIFS('ON Data'!Q:Q,'ON Data'!$D:$D,$A$4,'ON Data'!$E:$E,7),SUMIFS('ON Data'!Q:Q,'ON Data'!$E:$E,7))</f>
        <v>0</v>
      </c>
      <c r="J16" s="240">
        <f xml:space="preserve">
IF($A$4&lt;=12,SUMIFS('ON Data'!Y:Y,'ON Data'!$D:$D,$A$4,'ON Data'!$E:$E,7),SUMIFS('ON Data'!Y:Y,'ON Data'!$E:$E,7))</f>
        <v>0</v>
      </c>
      <c r="K16" s="494">
        <f xml:space="preserve">
IF($A$4&lt;=12,SUMIFS('ON Data'!AW:AW,'ON Data'!$D:$D,$A$4,'ON Data'!$E:$E,7),SUMIFS('ON Data'!AW:AW,'ON Data'!$E:$E,7))</f>
        <v>0</v>
      </c>
      <c r="L16" s="503"/>
    </row>
    <row r="17" spans="1:12" x14ac:dyDescent="0.3">
      <c r="A17" s="223" t="s">
        <v>163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Data'!L:L,'ON Data'!$D:$D,$A$4,'ON Data'!$E:$E,8),SUMIFS('ON Data'!L:L,'ON Data'!$E:$E,8))</f>
        <v>0</v>
      </c>
      <c r="F17" s="240">
        <f xml:space="preserve">
IF($A$4&lt;=12,SUMIFS('ON Data'!M:M,'ON Data'!$D:$D,$A$4,'ON Data'!$E:$E,8),SUMIFS('ON Data'!M:M,'ON Data'!$E:$E,8))</f>
        <v>0</v>
      </c>
      <c r="G17" s="240">
        <f xml:space="preserve">
IF($A$4&lt;=12,SUMIFS('ON Data'!O:O,'ON Data'!$D:$D,$A$4,'ON Data'!$E:$E,8),SUMIFS('ON Data'!O:O,'ON Data'!$E:$E,8))</f>
        <v>0</v>
      </c>
      <c r="H17" s="240">
        <f xml:space="preserve">
IF($A$4&lt;=12,SUMIFS('ON Data'!P:P,'ON Data'!$D:$D,$A$4,'ON Data'!$E:$E,8),SUMIFS('ON Data'!P:P,'ON Data'!$E:$E,8))</f>
        <v>0</v>
      </c>
      <c r="I17" s="240">
        <f xml:space="preserve">
IF($A$4&lt;=12,SUMIFS('ON Data'!Q:Q,'ON Data'!$D:$D,$A$4,'ON Data'!$E:$E,8),SUMIFS('ON Data'!Q:Q,'ON Data'!$E:$E,8))</f>
        <v>0</v>
      </c>
      <c r="J17" s="240">
        <f xml:space="preserve">
IF($A$4&lt;=12,SUMIFS('ON Data'!Y:Y,'ON Data'!$D:$D,$A$4,'ON Data'!$E:$E,8),SUMIFS('ON Data'!Y:Y,'ON Data'!$E:$E,8))</f>
        <v>0</v>
      </c>
      <c r="K17" s="494">
        <f xml:space="preserve">
IF($A$4&lt;=12,SUMIFS('ON Data'!AW:AW,'ON Data'!$D:$D,$A$4,'ON Data'!$E:$E,8),SUMIFS('ON Data'!AW:AW,'ON Data'!$E:$E,8))</f>
        <v>0</v>
      </c>
      <c r="L17" s="503"/>
    </row>
    <row r="18" spans="1:12" x14ac:dyDescent="0.3">
      <c r="A18" s="223" t="s">
        <v>164</v>
      </c>
      <c r="B18" s="238">
        <f xml:space="preserve">
B19-B16-B17</f>
        <v>1882283</v>
      </c>
      <c r="C18" s="239">
        <f t="shared" ref="C18:E18" si="0" xml:space="preserve">
C19-C16-C17</f>
        <v>0</v>
      </c>
      <c r="D18" s="240">
        <f t="shared" si="0"/>
        <v>27508</v>
      </c>
      <c r="E18" s="240">
        <f t="shared" si="0"/>
        <v>172847</v>
      </c>
      <c r="F18" s="240">
        <f t="shared" ref="F18:J18" si="1" xml:space="preserve">
F19-F16-F17</f>
        <v>534072</v>
      </c>
      <c r="G18" s="240">
        <f t="shared" si="1"/>
        <v>0</v>
      </c>
      <c r="H18" s="240">
        <f t="shared" si="1"/>
        <v>609273</v>
      </c>
      <c r="I18" s="240">
        <f t="shared" si="1"/>
        <v>240670</v>
      </c>
      <c r="J18" s="240">
        <f t="shared" si="1"/>
        <v>282584</v>
      </c>
      <c r="K18" s="494">
        <f t="shared" ref="K18" si="2" xml:space="preserve">
K19-K16-K17</f>
        <v>15329</v>
      </c>
      <c r="L18" s="503"/>
    </row>
    <row r="19" spans="1:12" ht="15" thickBot="1" x14ac:dyDescent="0.35">
      <c r="A19" s="224" t="s">
        <v>165</v>
      </c>
      <c r="B19" s="247">
        <f xml:space="preserve">
IF($A$4&lt;=12,SUMIFS('ON Data'!F:F,'ON Data'!$D:$D,$A$4,'ON Data'!$E:$E,9),SUMIFS('ON Data'!F:F,'ON Data'!$E:$E,9))</f>
        <v>1882283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27508</v>
      </c>
      <c r="E19" s="249">
        <f xml:space="preserve">
IF($A$4&lt;=12,SUMIFS('ON Data'!L:L,'ON Data'!$D:$D,$A$4,'ON Data'!$E:$E,9),SUMIFS('ON Data'!L:L,'ON Data'!$E:$E,9))</f>
        <v>172847</v>
      </c>
      <c r="F19" s="249">
        <f xml:space="preserve">
IF($A$4&lt;=12,SUMIFS('ON Data'!M:M,'ON Data'!$D:$D,$A$4,'ON Data'!$E:$E,9),SUMIFS('ON Data'!M:M,'ON Data'!$E:$E,9))</f>
        <v>534072</v>
      </c>
      <c r="G19" s="249">
        <f xml:space="preserve">
IF($A$4&lt;=12,SUMIFS('ON Data'!O:O,'ON Data'!$D:$D,$A$4,'ON Data'!$E:$E,9),SUMIFS('ON Data'!O:O,'ON Data'!$E:$E,9))</f>
        <v>0</v>
      </c>
      <c r="H19" s="249">
        <f xml:space="preserve">
IF($A$4&lt;=12,SUMIFS('ON Data'!P:P,'ON Data'!$D:$D,$A$4,'ON Data'!$E:$E,9),SUMIFS('ON Data'!P:P,'ON Data'!$E:$E,9))</f>
        <v>609273</v>
      </c>
      <c r="I19" s="249">
        <f xml:space="preserve">
IF($A$4&lt;=12,SUMIFS('ON Data'!Q:Q,'ON Data'!$D:$D,$A$4,'ON Data'!$E:$E,9),SUMIFS('ON Data'!Q:Q,'ON Data'!$E:$E,9))</f>
        <v>240670</v>
      </c>
      <c r="J19" s="249">
        <f xml:space="preserve">
IF($A$4&lt;=12,SUMIFS('ON Data'!Y:Y,'ON Data'!$D:$D,$A$4,'ON Data'!$E:$E,9),SUMIFS('ON Data'!Y:Y,'ON Data'!$E:$E,9))</f>
        <v>282584</v>
      </c>
      <c r="K19" s="497">
        <f xml:space="preserve">
IF($A$4&lt;=12,SUMIFS('ON Data'!AW:AW,'ON Data'!$D:$D,$A$4,'ON Data'!$E:$E,9),SUMIFS('ON Data'!AW:AW,'ON Data'!$E:$E,9))</f>
        <v>15329</v>
      </c>
      <c r="L19" s="503"/>
    </row>
    <row r="20" spans="1:12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22060395</v>
      </c>
      <c r="C20" s="251">
        <f xml:space="preserve">
IF($A$4&lt;=12,SUMIFS('ON Data'!G:G,'ON Data'!$D:$D,$A$4,'ON Data'!$E:$E,6),SUMIFS('ON Data'!G:G,'ON Data'!$E:$E,6))</f>
        <v>209040</v>
      </c>
      <c r="D20" s="252">
        <f xml:space="preserve">
IF($A$4&lt;=12,SUMIFS('ON Data'!H:H,'ON Data'!$D:$D,$A$4,'ON Data'!$E:$E,6),SUMIFS('ON Data'!H:H,'ON Data'!$E:$E,6))</f>
        <v>212512</v>
      </c>
      <c r="E20" s="252">
        <f xml:space="preserve">
IF($A$4&lt;=12,SUMIFS('ON Data'!L:L,'ON Data'!$D:$D,$A$4,'ON Data'!$E:$E,6),SUMIFS('ON Data'!L:L,'ON Data'!$E:$E,6))</f>
        <v>1816910</v>
      </c>
      <c r="F20" s="252">
        <f xml:space="preserve">
IF($A$4&lt;=12,SUMIFS('ON Data'!M:M,'ON Data'!$D:$D,$A$4,'ON Data'!$E:$E,6),SUMIFS('ON Data'!M:M,'ON Data'!$E:$E,6))</f>
        <v>5026973</v>
      </c>
      <c r="G20" s="252">
        <f xml:space="preserve">
IF($A$4&lt;=12,SUMIFS('ON Data'!O:O,'ON Data'!$D:$D,$A$4,'ON Data'!$E:$E,6),SUMIFS('ON Data'!O:O,'ON Data'!$E:$E,6))</f>
        <v>32083</v>
      </c>
      <c r="H20" s="252">
        <f xml:space="preserve">
IF($A$4&lt;=12,SUMIFS('ON Data'!P:P,'ON Data'!$D:$D,$A$4,'ON Data'!$E:$E,6),SUMIFS('ON Data'!P:P,'ON Data'!$E:$E,6))</f>
        <v>7280307</v>
      </c>
      <c r="I20" s="252">
        <f xml:space="preserve">
IF($A$4&lt;=12,SUMIFS('ON Data'!Q:Q,'ON Data'!$D:$D,$A$4,'ON Data'!$E:$E,6),SUMIFS('ON Data'!Q:Q,'ON Data'!$E:$E,6))</f>
        <v>3098006</v>
      </c>
      <c r="J20" s="252">
        <f xml:space="preserve">
IF($A$4&lt;=12,SUMIFS('ON Data'!Y:Y,'ON Data'!$D:$D,$A$4,'ON Data'!$E:$E,6),SUMIFS('ON Data'!Y:Y,'ON Data'!$E:$E,6))</f>
        <v>4165477</v>
      </c>
      <c r="K20" s="498">
        <f xml:space="preserve">
IF($A$4&lt;=12,SUMIFS('ON Data'!AW:AW,'ON Data'!$D:$D,$A$4,'ON Data'!$E:$E,6),SUMIFS('ON Data'!AW:AW,'ON Data'!$E:$E,6))</f>
        <v>219087</v>
      </c>
      <c r="L20" s="503"/>
    </row>
    <row r="21" spans="1:12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Data'!L:L,'ON Data'!$D:$D,$A$4,'ON Data'!$E:$E,12),SUMIFS('ON Data'!L:L,'ON Data'!$E:$E,12))</f>
        <v>0</v>
      </c>
      <c r="F21" s="240">
        <f xml:space="preserve">
IF($A$4&lt;=12,SUMIFS('ON Data'!M:M,'ON Data'!$D:$D,$A$4,'ON Data'!$E:$E,12),SUMIFS('ON Data'!M:M,'ON Data'!$E:$E,12))</f>
        <v>0</v>
      </c>
      <c r="G21" s="240">
        <f xml:space="preserve">
IF($A$4&lt;=12,SUMIFS('ON Data'!O:O,'ON Data'!$D:$D,$A$4,'ON Data'!$E:$E,12),SUMIFS('ON Data'!O:O,'ON Data'!$E:$E,12))</f>
        <v>0</v>
      </c>
      <c r="H21" s="240">
        <f xml:space="preserve">
IF($A$4&lt;=12,SUMIFS('ON Data'!P:P,'ON Data'!$D:$D,$A$4,'ON Data'!$E:$E,12),SUMIFS('ON Data'!P:P,'ON Data'!$E:$E,12))</f>
        <v>0</v>
      </c>
      <c r="I21" s="240">
        <f xml:space="preserve">
IF($A$4&lt;=12,SUMIFS('ON Data'!Q:Q,'ON Data'!$D:$D,$A$4,'ON Data'!$E:$E,12),SUMIFS('ON Data'!Q:Q,'ON Data'!$E:$E,12))</f>
        <v>0</v>
      </c>
      <c r="J21" s="240">
        <f xml:space="preserve">
IF($A$4&lt;=12,SUMIFS('ON Data'!Y:Y,'ON Data'!$D:$D,$A$4,'ON Data'!$E:$E,12),SUMIFS('ON Data'!Y:Y,'ON Data'!$E:$E,12))</f>
        <v>0</v>
      </c>
      <c r="L21" s="503"/>
    </row>
    <row r="22" spans="1:12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E22" si="3" xml:space="preserve">
IF(OR(C21="",C21=0),"",C20/C21)</f>
        <v/>
      </c>
      <c r="D22" s="296" t="str">
        <f t="shared" si="3"/>
        <v/>
      </c>
      <c r="E22" s="296" t="str">
        <f t="shared" si="3"/>
        <v/>
      </c>
      <c r="F22" s="296" t="str">
        <f t="shared" ref="F22:J22" si="4" xml:space="preserve">
IF(OR(F21="",F21=0),"",F20/F21)</f>
        <v/>
      </c>
      <c r="G22" s="296" t="str">
        <f t="shared" si="4"/>
        <v/>
      </c>
      <c r="H22" s="296" t="str">
        <f t="shared" si="4"/>
        <v/>
      </c>
      <c r="I22" s="296" t="str">
        <f t="shared" si="4"/>
        <v/>
      </c>
      <c r="J22" s="296" t="str">
        <f t="shared" si="4"/>
        <v/>
      </c>
      <c r="L22" s="503"/>
    </row>
    <row r="23" spans="1:12" ht="15" hidden="1" outlineLevel="1" thickBot="1" x14ac:dyDescent="0.35">
      <c r="A23" s="226" t="s">
        <v>55</v>
      </c>
      <c r="B23" s="241">
        <f xml:space="preserve">
IF(B21="","",B20-B21)</f>
        <v>22060395</v>
      </c>
      <c r="C23" s="242">
        <f t="shared" ref="C23:E23" si="5" xml:space="preserve">
IF(C21="","",C20-C21)</f>
        <v>209040</v>
      </c>
      <c r="D23" s="243">
        <f t="shared" si="5"/>
        <v>212512</v>
      </c>
      <c r="E23" s="243">
        <f t="shared" si="5"/>
        <v>1816910</v>
      </c>
      <c r="F23" s="243">
        <f t="shared" ref="F23:J23" si="6" xml:space="preserve">
IF(F21="","",F20-F21)</f>
        <v>5026973</v>
      </c>
      <c r="G23" s="243">
        <f t="shared" si="6"/>
        <v>32083</v>
      </c>
      <c r="H23" s="243">
        <f t="shared" si="6"/>
        <v>7280307</v>
      </c>
      <c r="I23" s="243">
        <f t="shared" si="6"/>
        <v>3098006</v>
      </c>
      <c r="J23" s="243">
        <f t="shared" si="6"/>
        <v>4165477</v>
      </c>
      <c r="L23" s="503"/>
    </row>
    <row r="24" spans="1:12" x14ac:dyDescent="0.3">
      <c r="A24" s="220" t="s">
        <v>166</v>
      </c>
      <c r="B24" s="267" t="s">
        <v>3</v>
      </c>
      <c r="C24" s="504" t="s">
        <v>177</v>
      </c>
      <c r="D24" s="474"/>
      <c r="E24" s="475"/>
      <c r="F24" s="475"/>
      <c r="G24" s="476" t="s">
        <v>178</v>
      </c>
      <c r="H24" s="477"/>
      <c r="I24" s="477"/>
      <c r="J24" s="477"/>
      <c r="K24" s="499" t="s">
        <v>179</v>
      </c>
      <c r="L24" s="503"/>
    </row>
    <row r="25" spans="1:12" x14ac:dyDescent="0.3">
      <c r="A25" s="221" t="s">
        <v>60</v>
      </c>
      <c r="B25" s="238">
        <f xml:space="preserve">
SUM(C25:K25)</f>
        <v>51770</v>
      </c>
      <c r="C25" s="505">
        <f xml:space="preserve">
IF($A$4&lt;=12,SUMIFS('ON Data'!J:J,'ON Data'!$D:$D,$A$4,'ON Data'!$E:$E,10),SUMIFS('ON Data'!J:J,'ON Data'!$E:$E,10))</f>
        <v>20420</v>
      </c>
      <c r="D25" s="478"/>
      <c r="E25" s="479"/>
      <c r="F25" s="479"/>
      <c r="G25" s="480">
        <f xml:space="preserve">
IF($A$4&lt;=12,SUMIFS('ON Data'!O:O,'ON Data'!$D:$D,$A$4,'ON Data'!$E:$E,10),SUMIFS('ON Data'!O:O,'ON Data'!$E:$E,10))</f>
        <v>31350</v>
      </c>
      <c r="H25" s="479"/>
      <c r="I25" s="479"/>
      <c r="J25" s="479"/>
      <c r="K25" s="500">
        <f xml:space="preserve">
IF($A$4&lt;=12,SUMIFS('ON Data'!AW:AW,'ON Data'!$D:$D,$A$4,'ON Data'!$E:$E,10),SUMIFS('ON Data'!AW:AW,'ON Data'!$E:$E,10))</f>
        <v>0</v>
      </c>
      <c r="L25" s="503"/>
    </row>
    <row r="26" spans="1:12" x14ac:dyDescent="0.3">
      <c r="A26" s="227" t="s">
        <v>176</v>
      </c>
      <c r="B26" s="247">
        <f xml:space="preserve">
SUM(C26:K26)</f>
        <v>122442.74809160309</v>
      </c>
      <c r="C26" s="505">
        <f xml:space="preserve">
IF($A$4&lt;=12,SUMIFS('ON Data'!J:J,'ON Data'!$D:$D,$A$4,'ON Data'!$E:$E,11),SUMIFS('ON Data'!J:J,'ON Data'!$E:$E,11))</f>
        <v>82442.748091603091</v>
      </c>
      <c r="D26" s="478"/>
      <c r="E26" s="479"/>
      <c r="F26" s="479"/>
      <c r="G26" s="481">
        <f xml:space="preserve">
IF($A$4&lt;=12,SUMIFS('ON Data'!O:O,'ON Data'!$D:$D,$A$4,'ON Data'!$E:$E,11),SUMIFS('ON Data'!O:O,'ON Data'!$E:$E,11))</f>
        <v>40000</v>
      </c>
      <c r="H26" s="482"/>
      <c r="I26" s="482"/>
      <c r="J26" s="482"/>
      <c r="K26" s="500">
        <f xml:space="preserve">
IF($A$4&lt;=12,SUMIFS('ON Data'!AW:AW,'ON Data'!$D:$D,$A$4,'ON Data'!$E:$E,11),SUMIFS('ON Data'!AW:AW,'ON Data'!$E:$E,11))</f>
        <v>0</v>
      </c>
      <c r="L26" s="503"/>
    </row>
    <row r="27" spans="1:12" x14ac:dyDescent="0.3">
      <c r="A27" s="227" t="s">
        <v>62</v>
      </c>
      <c r="B27" s="268">
        <f xml:space="preserve">
IF(B26=0,0,B25/B26)</f>
        <v>0.42280985037406471</v>
      </c>
      <c r="C27" s="506">
        <f xml:space="preserve">
IF(C26=0,0,C25/C26)</f>
        <v>0.24768703703703693</v>
      </c>
      <c r="D27" s="483"/>
      <c r="E27" s="479"/>
      <c r="F27" s="479"/>
      <c r="G27" s="484">
        <f xml:space="preserve">
IF(G26=0,0,G25/G26)</f>
        <v>0.78374999999999995</v>
      </c>
      <c r="H27" s="479"/>
      <c r="I27" s="479"/>
      <c r="J27" s="479"/>
      <c r="K27" s="501">
        <f xml:space="preserve">
IF(K26=0,0,K25/K26)</f>
        <v>0</v>
      </c>
      <c r="L27" s="503"/>
    </row>
    <row r="28" spans="1:12" ht="15" thickBot="1" x14ac:dyDescent="0.35">
      <c r="A28" s="227" t="s">
        <v>175</v>
      </c>
      <c r="B28" s="247">
        <f xml:space="preserve">
SUM(C28:K28)</f>
        <v>70672.748091603091</v>
      </c>
      <c r="C28" s="507">
        <f xml:space="preserve">
C26-C25</f>
        <v>62022.748091603091</v>
      </c>
      <c r="D28" s="485"/>
      <c r="E28" s="486"/>
      <c r="F28" s="486"/>
      <c r="G28" s="487">
        <f xml:space="preserve">
G26-G25</f>
        <v>8650</v>
      </c>
      <c r="H28" s="486"/>
      <c r="I28" s="486"/>
      <c r="J28" s="486"/>
      <c r="K28" s="502">
        <f xml:space="preserve">
K26-K25</f>
        <v>0</v>
      </c>
      <c r="L28" s="503"/>
    </row>
    <row r="29" spans="1:12" x14ac:dyDescent="0.3">
      <c r="A29" s="228"/>
      <c r="B29" s="228"/>
      <c r="C29" s="229"/>
      <c r="D29" s="228"/>
      <c r="E29" s="229"/>
      <c r="F29" s="229"/>
      <c r="G29" s="229"/>
      <c r="H29" s="229"/>
      <c r="I29" s="229"/>
      <c r="J29" s="229"/>
    </row>
    <row r="30" spans="1:12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 x14ac:dyDescent="0.3">
      <c r="A31" s="99" t="s">
        <v>173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 ht="14.4" customHeight="1" x14ac:dyDescent="0.3">
      <c r="A32" s="264" t="s">
        <v>170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" x14ac:dyDescent="0.3">
      <c r="A33" s="266" t="s">
        <v>203</v>
      </c>
    </row>
    <row r="34" spans="1:1" x14ac:dyDescent="0.3">
      <c r="A34" s="266" t="s">
        <v>204</v>
      </c>
    </row>
    <row r="35" spans="1:1" x14ac:dyDescent="0.3">
      <c r="A35" s="266" t="s">
        <v>205</v>
      </c>
    </row>
    <row r="36" spans="1:1" x14ac:dyDescent="0.3">
      <c r="A36" s="266" t="s">
        <v>180</v>
      </c>
    </row>
  </sheetData>
  <mergeCells count="12">
    <mergeCell ref="B3:B4"/>
    <mergeCell ref="A1:K1"/>
    <mergeCell ref="C27:F27"/>
    <mergeCell ref="C28:F28"/>
    <mergeCell ref="G27:J27"/>
    <mergeCell ref="G28:J28"/>
    <mergeCell ref="C24:F24"/>
    <mergeCell ref="C25:F25"/>
    <mergeCell ref="C26:F26"/>
    <mergeCell ref="G24:J24"/>
    <mergeCell ref="G25:J25"/>
    <mergeCell ref="G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81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9" x14ac:dyDescent="0.3">
      <c r="A1" s="207" t="s">
        <v>2029</v>
      </c>
    </row>
    <row r="2" spans="1:49" x14ac:dyDescent="0.3">
      <c r="A2" s="211" t="s">
        <v>227</v>
      </c>
    </row>
    <row r="3" spans="1:49" x14ac:dyDescent="0.3">
      <c r="A3" s="207" t="s">
        <v>140</v>
      </c>
      <c r="B3" s="232">
        <v>2016</v>
      </c>
      <c r="D3" s="208">
        <f>MAX(D5:D1048576)</f>
        <v>12</v>
      </c>
      <c r="F3" s="208">
        <f>SUMIF($E5:$E1048576,"&lt;10",F5:F1048576)</f>
        <v>24044297.949999999</v>
      </c>
      <c r="G3" s="208">
        <f t="shared" ref="G3:AW3" si="0">SUMIF($E5:$E1048576,"&lt;10",G5:G1048576)</f>
        <v>210323</v>
      </c>
      <c r="H3" s="208">
        <f t="shared" si="0"/>
        <v>241952</v>
      </c>
      <c r="I3" s="208">
        <f t="shared" si="0"/>
        <v>0</v>
      </c>
      <c r="J3" s="208">
        <f t="shared" si="0"/>
        <v>0</v>
      </c>
      <c r="K3" s="208">
        <f t="shared" si="0"/>
        <v>0</v>
      </c>
      <c r="L3" s="208">
        <f t="shared" si="0"/>
        <v>1998709.0999999994</v>
      </c>
      <c r="M3" s="208">
        <f t="shared" si="0"/>
        <v>5573581.5999999996</v>
      </c>
      <c r="N3" s="208">
        <f t="shared" si="0"/>
        <v>0</v>
      </c>
      <c r="O3" s="208">
        <f t="shared" si="0"/>
        <v>32307.100000000002</v>
      </c>
      <c r="P3" s="208">
        <f t="shared" si="0"/>
        <v>7927707</v>
      </c>
      <c r="Q3" s="208">
        <f t="shared" si="0"/>
        <v>3351662.9</v>
      </c>
      <c r="R3" s="208">
        <f t="shared" si="0"/>
        <v>0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4471837.4499999993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0</v>
      </c>
      <c r="AO3" s="208">
        <f t="shared" si="0"/>
        <v>0</v>
      </c>
      <c r="AP3" s="208">
        <f t="shared" si="0"/>
        <v>0</v>
      </c>
      <c r="AQ3" s="208">
        <f t="shared" si="0"/>
        <v>0</v>
      </c>
      <c r="AR3" s="208">
        <f t="shared" si="0"/>
        <v>0</v>
      </c>
      <c r="AS3" s="208">
        <f t="shared" si="0"/>
        <v>0</v>
      </c>
      <c r="AT3" s="208">
        <f t="shared" si="0"/>
        <v>0</v>
      </c>
      <c r="AU3" s="208">
        <f t="shared" si="0"/>
        <v>0</v>
      </c>
      <c r="AV3" s="208">
        <f t="shared" si="0"/>
        <v>0</v>
      </c>
      <c r="AW3" s="208">
        <f t="shared" si="0"/>
        <v>236217.80000000008</v>
      </c>
    </row>
    <row r="4" spans="1:49" x14ac:dyDescent="0.3">
      <c r="A4" s="207" t="s">
        <v>141</v>
      </c>
      <c r="B4" s="232">
        <v>1</v>
      </c>
      <c r="C4" s="209" t="s">
        <v>5</v>
      </c>
      <c r="D4" s="210" t="s">
        <v>54</v>
      </c>
      <c r="E4" s="210" t="s">
        <v>139</v>
      </c>
      <c r="F4" s="210" t="s">
        <v>3</v>
      </c>
      <c r="G4" s="210">
        <v>0</v>
      </c>
      <c r="H4" s="210">
        <v>25</v>
      </c>
      <c r="I4" s="210">
        <v>99</v>
      </c>
      <c r="J4" s="210">
        <v>100</v>
      </c>
      <c r="K4" s="210">
        <v>101</v>
      </c>
      <c r="L4" s="210">
        <v>102</v>
      </c>
      <c r="M4" s="210">
        <v>103</v>
      </c>
      <c r="N4" s="210">
        <v>203</v>
      </c>
      <c r="O4" s="210">
        <v>302</v>
      </c>
      <c r="P4" s="210">
        <v>303</v>
      </c>
      <c r="Q4" s="210">
        <v>304</v>
      </c>
      <c r="R4" s="210">
        <v>305</v>
      </c>
      <c r="S4" s="210">
        <v>306</v>
      </c>
      <c r="T4" s="210">
        <v>407</v>
      </c>
      <c r="U4" s="210">
        <v>408</v>
      </c>
      <c r="V4" s="210">
        <v>409</v>
      </c>
      <c r="W4" s="210">
        <v>410</v>
      </c>
      <c r="X4" s="210">
        <v>415</v>
      </c>
      <c r="Y4" s="210">
        <v>416</v>
      </c>
      <c r="Z4" s="210">
        <v>418</v>
      </c>
      <c r="AA4" s="210">
        <v>419</v>
      </c>
      <c r="AB4" s="210">
        <v>420</v>
      </c>
      <c r="AC4" s="210">
        <v>421</v>
      </c>
      <c r="AD4" s="210">
        <v>520</v>
      </c>
      <c r="AE4" s="210">
        <v>521</v>
      </c>
      <c r="AF4" s="210">
        <v>522</v>
      </c>
      <c r="AG4" s="210">
        <v>523</v>
      </c>
      <c r="AH4" s="210">
        <v>524</v>
      </c>
      <c r="AI4" s="210">
        <v>525</v>
      </c>
      <c r="AJ4" s="210">
        <v>526</v>
      </c>
      <c r="AK4" s="210">
        <v>527</v>
      </c>
      <c r="AL4" s="210">
        <v>528</v>
      </c>
      <c r="AM4" s="210">
        <v>629</v>
      </c>
      <c r="AN4" s="210">
        <v>630</v>
      </c>
      <c r="AO4" s="210">
        <v>636</v>
      </c>
      <c r="AP4" s="210">
        <v>637</v>
      </c>
      <c r="AQ4" s="210">
        <v>640</v>
      </c>
      <c r="AR4" s="210">
        <v>642</v>
      </c>
      <c r="AS4" s="210">
        <v>743</v>
      </c>
      <c r="AT4" s="210">
        <v>745</v>
      </c>
      <c r="AU4" s="210">
        <v>746</v>
      </c>
      <c r="AV4" s="210">
        <v>747</v>
      </c>
      <c r="AW4" s="210">
        <v>930</v>
      </c>
    </row>
    <row r="5" spans="1:49" x14ac:dyDescent="0.3">
      <c r="A5" s="207" t="s">
        <v>142</v>
      </c>
      <c r="B5" s="232">
        <v>2</v>
      </c>
      <c r="C5" s="207">
        <v>24</v>
      </c>
      <c r="D5" s="207">
        <v>1</v>
      </c>
      <c r="E5" s="207">
        <v>1</v>
      </c>
      <c r="F5" s="207">
        <v>54.6</v>
      </c>
      <c r="G5" s="207">
        <v>0</v>
      </c>
      <c r="H5" s="207">
        <v>1</v>
      </c>
      <c r="I5" s="207">
        <v>0</v>
      </c>
      <c r="J5" s="207">
        <v>0</v>
      </c>
      <c r="K5" s="207">
        <v>0</v>
      </c>
      <c r="L5" s="207">
        <v>4.5</v>
      </c>
      <c r="M5" s="207">
        <v>6.15</v>
      </c>
      <c r="N5" s="207">
        <v>0</v>
      </c>
      <c r="O5" s="207">
        <v>0</v>
      </c>
      <c r="P5" s="207">
        <v>22</v>
      </c>
      <c r="Q5" s="207">
        <v>7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13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</v>
      </c>
      <c r="AO5" s="207">
        <v>0</v>
      </c>
      <c r="AP5" s="207">
        <v>0</v>
      </c>
      <c r="AQ5" s="207">
        <v>0</v>
      </c>
      <c r="AR5" s="207">
        <v>0</v>
      </c>
      <c r="AS5" s="207">
        <v>0</v>
      </c>
      <c r="AT5" s="207">
        <v>0</v>
      </c>
      <c r="AU5" s="207">
        <v>0</v>
      </c>
      <c r="AV5" s="207">
        <v>0</v>
      </c>
      <c r="AW5" s="207">
        <v>0.95</v>
      </c>
    </row>
    <row r="6" spans="1:49" x14ac:dyDescent="0.3">
      <c r="A6" s="207" t="s">
        <v>143</v>
      </c>
      <c r="B6" s="232">
        <v>3</v>
      </c>
      <c r="C6" s="207">
        <v>24</v>
      </c>
      <c r="D6" s="207">
        <v>1</v>
      </c>
      <c r="E6" s="207">
        <v>2</v>
      </c>
      <c r="F6" s="207">
        <v>8553.5</v>
      </c>
      <c r="G6" s="207">
        <v>0</v>
      </c>
      <c r="H6" s="207">
        <v>168</v>
      </c>
      <c r="I6" s="207">
        <v>0</v>
      </c>
      <c r="J6" s="207">
        <v>0</v>
      </c>
      <c r="K6" s="207">
        <v>0</v>
      </c>
      <c r="L6" s="207">
        <v>674.3</v>
      </c>
      <c r="M6" s="207">
        <v>984.2</v>
      </c>
      <c r="N6" s="207">
        <v>0</v>
      </c>
      <c r="O6" s="207">
        <v>0</v>
      </c>
      <c r="P6" s="207">
        <v>3280</v>
      </c>
      <c r="Q6" s="207">
        <v>1128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2155.1999999999998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0</v>
      </c>
      <c r="AO6" s="207">
        <v>0</v>
      </c>
      <c r="AP6" s="207">
        <v>0</v>
      </c>
      <c r="AQ6" s="207">
        <v>0</v>
      </c>
      <c r="AR6" s="207">
        <v>0</v>
      </c>
      <c r="AS6" s="207">
        <v>0</v>
      </c>
      <c r="AT6" s="207">
        <v>0</v>
      </c>
      <c r="AU6" s="207">
        <v>0</v>
      </c>
      <c r="AV6" s="207">
        <v>0</v>
      </c>
      <c r="AW6" s="207">
        <v>163.80000000000001</v>
      </c>
    </row>
    <row r="7" spans="1:49" x14ac:dyDescent="0.3">
      <c r="A7" s="207" t="s">
        <v>144</v>
      </c>
      <c r="B7" s="232">
        <v>4</v>
      </c>
      <c r="C7" s="207">
        <v>24</v>
      </c>
      <c r="D7" s="207">
        <v>1</v>
      </c>
      <c r="E7" s="207">
        <v>5</v>
      </c>
      <c r="F7" s="207">
        <v>94</v>
      </c>
      <c r="G7" s="207">
        <v>94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  <c r="AP7" s="207">
        <v>0</v>
      </c>
      <c r="AQ7" s="207">
        <v>0</v>
      </c>
      <c r="AR7" s="207">
        <v>0</v>
      </c>
      <c r="AS7" s="207">
        <v>0</v>
      </c>
      <c r="AT7" s="207">
        <v>0</v>
      </c>
      <c r="AU7" s="207">
        <v>0</v>
      </c>
      <c r="AV7" s="207">
        <v>0</v>
      </c>
      <c r="AW7" s="207">
        <v>0</v>
      </c>
    </row>
    <row r="8" spans="1:49" x14ac:dyDescent="0.3">
      <c r="A8" s="207" t="s">
        <v>145</v>
      </c>
      <c r="B8" s="232">
        <v>5</v>
      </c>
      <c r="C8" s="207">
        <v>24</v>
      </c>
      <c r="D8" s="207">
        <v>1</v>
      </c>
      <c r="E8" s="207">
        <v>6</v>
      </c>
      <c r="F8" s="207">
        <v>1633366</v>
      </c>
      <c r="G8" s="207">
        <v>14970</v>
      </c>
      <c r="H8" s="207">
        <v>15300</v>
      </c>
      <c r="I8" s="207">
        <v>0</v>
      </c>
      <c r="J8" s="207">
        <v>0</v>
      </c>
      <c r="K8" s="207">
        <v>0</v>
      </c>
      <c r="L8" s="207">
        <v>142557</v>
      </c>
      <c r="M8" s="207">
        <v>340881</v>
      </c>
      <c r="N8" s="207">
        <v>0</v>
      </c>
      <c r="O8" s="207">
        <v>0</v>
      </c>
      <c r="P8" s="207">
        <v>558239</v>
      </c>
      <c r="Q8" s="207">
        <v>230352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313349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0</v>
      </c>
      <c r="AO8" s="207">
        <v>0</v>
      </c>
      <c r="AP8" s="207">
        <v>0</v>
      </c>
      <c r="AQ8" s="207">
        <v>0</v>
      </c>
      <c r="AR8" s="207">
        <v>0</v>
      </c>
      <c r="AS8" s="207">
        <v>0</v>
      </c>
      <c r="AT8" s="207">
        <v>0</v>
      </c>
      <c r="AU8" s="207">
        <v>0</v>
      </c>
      <c r="AV8" s="207">
        <v>0</v>
      </c>
      <c r="AW8" s="207">
        <v>17718</v>
      </c>
    </row>
    <row r="9" spans="1:49" x14ac:dyDescent="0.3">
      <c r="A9" s="207" t="s">
        <v>146</v>
      </c>
      <c r="B9" s="232">
        <v>6</v>
      </c>
      <c r="C9" s="207">
        <v>24</v>
      </c>
      <c r="D9" s="207">
        <v>1</v>
      </c>
      <c r="E9" s="207">
        <v>9</v>
      </c>
      <c r="F9" s="207">
        <v>10092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8592</v>
      </c>
      <c r="Q9" s="207">
        <v>1500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0</v>
      </c>
      <c r="AV9" s="207">
        <v>0</v>
      </c>
      <c r="AW9" s="207">
        <v>0</v>
      </c>
    </row>
    <row r="10" spans="1:49" x14ac:dyDescent="0.3">
      <c r="A10" s="207" t="s">
        <v>147</v>
      </c>
      <c r="B10" s="232">
        <v>7</v>
      </c>
      <c r="C10" s="207">
        <v>24</v>
      </c>
      <c r="D10" s="207">
        <v>1</v>
      </c>
      <c r="E10" s="207">
        <v>11</v>
      </c>
      <c r="F10" s="207">
        <v>10203.562340966922</v>
      </c>
      <c r="G10" s="207">
        <v>0</v>
      </c>
      <c r="H10" s="207">
        <v>0</v>
      </c>
      <c r="I10" s="207">
        <v>0</v>
      </c>
      <c r="J10" s="207">
        <v>6870.2290076335885</v>
      </c>
      <c r="K10" s="207">
        <v>0</v>
      </c>
      <c r="L10" s="207">
        <v>0</v>
      </c>
      <c r="M10" s="207">
        <v>0</v>
      </c>
      <c r="N10" s="207">
        <v>0</v>
      </c>
      <c r="O10" s="207">
        <v>3333.3333333333335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</row>
    <row r="11" spans="1:49" x14ac:dyDescent="0.3">
      <c r="A11" s="207" t="s">
        <v>148</v>
      </c>
      <c r="B11" s="232">
        <v>8</v>
      </c>
      <c r="C11" s="207">
        <v>24</v>
      </c>
      <c r="D11" s="207">
        <v>2</v>
      </c>
      <c r="E11" s="207">
        <v>1</v>
      </c>
      <c r="F11" s="207">
        <v>55.1</v>
      </c>
      <c r="G11" s="207">
        <v>0</v>
      </c>
      <c r="H11" s="207">
        <v>1</v>
      </c>
      <c r="I11" s="207">
        <v>0</v>
      </c>
      <c r="J11" s="207">
        <v>0</v>
      </c>
      <c r="K11" s="207">
        <v>0</v>
      </c>
      <c r="L11" s="207">
        <v>5</v>
      </c>
      <c r="M11" s="207">
        <v>6.15</v>
      </c>
      <c r="N11" s="207">
        <v>0</v>
      </c>
      <c r="O11" s="207">
        <v>0</v>
      </c>
      <c r="P11" s="207">
        <v>22</v>
      </c>
      <c r="Q11" s="207">
        <v>7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13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</v>
      </c>
      <c r="AO11" s="207">
        <v>0</v>
      </c>
      <c r="AP11" s="207">
        <v>0</v>
      </c>
      <c r="AQ11" s="207">
        <v>0</v>
      </c>
      <c r="AR11" s="207">
        <v>0</v>
      </c>
      <c r="AS11" s="207">
        <v>0</v>
      </c>
      <c r="AT11" s="207">
        <v>0</v>
      </c>
      <c r="AU11" s="207">
        <v>0</v>
      </c>
      <c r="AV11" s="207">
        <v>0</v>
      </c>
      <c r="AW11" s="207">
        <v>0.95</v>
      </c>
    </row>
    <row r="12" spans="1:49" x14ac:dyDescent="0.3">
      <c r="A12" s="207" t="s">
        <v>149</v>
      </c>
      <c r="B12" s="232">
        <v>9</v>
      </c>
      <c r="C12" s="207">
        <v>24</v>
      </c>
      <c r="D12" s="207">
        <v>2</v>
      </c>
      <c r="E12" s="207">
        <v>2</v>
      </c>
      <c r="F12" s="207">
        <v>8373.9</v>
      </c>
      <c r="G12" s="207">
        <v>0</v>
      </c>
      <c r="H12" s="207">
        <v>168</v>
      </c>
      <c r="I12" s="207">
        <v>0</v>
      </c>
      <c r="J12" s="207">
        <v>0</v>
      </c>
      <c r="K12" s="207">
        <v>0</v>
      </c>
      <c r="L12" s="207">
        <v>692.4</v>
      </c>
      <c r="M12" s="207">
        <v>1003</v>
      </c>
      <c r="N12" s="207">
        <v>0</v>
      </c>
      <c r="O12" s="207">
        <v>0</v>
      </c>
      <c r="P12" s="207">
        <v>3208</v>
      </c>
      <c r="Q12" s="207">
        <v>1064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2080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158.5</v>
      </c>
    </row>
    <row r="13" spans="1:49" x14ac:dyDescent="0.3">
      <c r="A13" s="207" t="s">
        <v>150</v>
      </c>
      <c r="B13" s="232">
        <v>10</v>
      </c>
      <c r="C13" s="207">
        <v>24</v>
      </c>
      <c r="D13" s="207">
        <v>2</v>
      </c>
      <c r="E13" s="207">
        <v>5</v>
      </c>
      <c r="F13" s="207">
        <v>115</v>
      </c>
      <c r="G13" s="207">
        <v>115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0</v>
      </c>
      <c r="AT13" s="207">
        <v>0</v>
      </c>
      <c r="AU13" s="207">
        <v>0</v>
      </c>
      <c r="AV13" s="207">
        <v>0</v>
      </c>
      <c r="AW13" s="207">
        <v>0</v>
      </c>
    </row>
    <row r="14" spans="1:49" x14ac:dyDescent="0.3">
      <c r="A14" s="207" t="s">
        <v>151</v>
      </c>
      <c r="B14" s="232">
        <v>11</v>
      </c>
      <c r="C14" s="207">
        <v>24</v>
      </c>
      <c r="D14" s="207">
        <v>2</v>
      </c>
      <c r="E14" s="207">
        <v>6</v>
      </c>
      <c r="F14" s="207">
        <v>1634506</v>
      </c>
      <c r="G14" s="207">
        <v>19310</v>
      </c>
      <c r="H14" s="207">
        <v>15300</v>
      </c>
      <c r="I14" s="207">
        <v>0</v>
      </c>
      <c r="J14" s="207">
        <v>0</v>
      </c>
      <c r="K14" s="207">
        <v>0</v>
      </c>
      <c r="L14" s="207">
        <v>151618</v>
      </c>
      <c r="M14" s="207">
        <v>345803</v>
      </c>
      <c r="N14" s="207">
        <v>0</v>
      </c>
      <c r="O14" s="207">
        <v>0</v>
      </c>
      <c r="P14" s="207">
        <v>543558</v>
      </c>
      <c r="Q14" s="207">
        <v>228009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313974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0</v>
      </c>
      <c r="AO14" s="207">
        <v>0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16934</v>
      </c>
    </row>
    <row r="15" spans="1:49" x14ac:dyDescent="0.3">
      <c r="A15" s="207" t="s">
        <v>152</v>
      </c>
      <c r="B15" s="232">
        <v>12</v>
      </c>
      <c r="C15" s="207">
        <v>24</v>
      </c>
      <c r="D15" s="207">
        <v>2</v>
      </c>
      <c r="E15" s="207">
        <v>9</v>
      </c>
      <c r="F15" s="207">
        <v>25604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9150</v>
      </c>
      <c r="M15" s="207">
        <v>5854</v>
      </c>
      <c r="N15" s="207">
        <v>0</v>
      </c>
      <c r="O15" s="207">
        <v>0</v>
      </c>
      <c r="P15" s="207">
        <v>7000</v>
      </c>
      <c r="Q15" s="207">
        <v>3600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  <c r="AP15" s="207">
        <v>0</v>
      </c>
      <c r="AQ15" s="207">
        <v>0</v>
      </c>
      <c r="AR15" s="207">
        <v>0</v>
      </c>
      <c r="AS15" s="207">
        <v>0</v>
      </c>
      <c r="AT15" s="207">
        <v>0</v>
      </c>
      <c r="AU15" s="207">
        <v>0</v>
      </c>
      <c r="AV15" s="207">
        <v>0</v>
      </c>
      <c r="AW15" s="207">
        <v>0</v>
      </c>
    </row>
    <row r="16" spans="1:49" x14ac:dyDescent="0.3">
      <c r="A16" s="207" t="s">
        <v>140</v>
      </c>
      <c r="B16" s="232">
        <v>2016</v>
      </c>
      <c r="C16" s="207">
        <v>24</v>
      </c>
      <c r="D16" s="207">
        <v>2</v>
      </c>
      <c r="E16" s="207">
        <v>10</v>
      </c>
      <c r="F16" s="207">
        <v>10240</v>
      </c>
      <c r="G16" s="207">
        <v>0</v>
      </c>
      <c r="H16" s="207">
        <v>0</v>
      </c>
      <c r="I16" s="207">
        <v>0</v>
      </c>
      <c r="J16" s="207">
        <v>6000</v>
      </c>
      <c r="K16" s="207">
        <v>0</v>
      </c>
      <c r="L16" s="207">
        <v>0</v>
      </c>
      <c r="M16" s="207">
        <v>0</v>
      </c>
      <c r="N16" s="207">
        <v>0</v>
      </c>
      <c r="O16" s="207">
        <v>4240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</row>
    <row r="17" spans="3:49" x14ac:dyDescent="0.3">
      <c r="C17" s="207">
        <v>24</v>
      </c>
      <c r="D17" s="207">
        <v>2</v>
      </c>
      <c r="E17" s="207">
        <v>11</v>
      </c>
      <c r="F17" s="207">
        <v>10203.562340966922</v>
      </c>
      <c r="G17" s="207">
        <v>0</v>
      </c>
      <c r="H17" s="207">
        <v>0</v>
      </c>
      <c r="I17" s="207">
        <v>0</v>
      </c>
      <c r="J17" s="207">
        <v>6870.2290076335885</v>
      </c>
      <c r="K17" s="207">
        <v>0</v>
      </c>
      <c r="L17" s="207">
        <v>0</v>
      </c>
      <c r="M17" s="207">
        <v>0</v>
      </c>
      <c r="N17" s="207">
        <v>0</v>
      </c>
      <c r="O17" s="207">
        <v>3333.3333333333335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</v>
      </c>
      <c r="AO17" s="207">
        <v>0</v>
      </c>
      <c r="AP17" s="207">
        <v>0</v>
      </c>
      <c r="AQ17" s="207">
        <v>0</v>
      </c>
      <c r="AR17" s="207">
        <v>0</v>
      </c>
      <c r="AS17" s="207">
        <v>0</v>
      </c>
      <c r="AT17" s="207">
        <v>0</v>
      </c>
      <c r="AU17" s="207">
        <v>0</v>
      </c>
      <c r="AV17" s="207">
        <v>0</v>
      </c>
      <c r="AW17" s="207">
        <v>0</v>
      </c>
    </row>
    <row r="18" spans="3:49" x14ac:dyDescent="0.3">
      <c r="C18" s="207">
        <v>24</v>
      </c>
      <c r="D18" s="207">
        <v>3</v>
      </c>
      <c r="E18" s="207">
        <v>1</v>
      </c>
      <c r="F18" s="207">
        <v>56.5</v>
      </c>
      <c r="G18" s="207">
        <v>0</v>
      </c>
      <c r="H18" s="207">
        <v>1</v>
      </c>
      <c r="I18" s="207">
        <v>0</v>
      </c>
      <c r="J18" s="207">
        <v>0</v>
      </c>
      <c r="K18" s="207">
        <v>0</v>
      </c>
      <c r="L18" s="207">
        <v>4.8499999999999996</v>
      </c>
      <c r="M18" s="207">
        <v>6.8</v>
      </c>
      <c r="N18" s="207">
        <v>0</v>
      </c>
      <c r="O18" s="207">
        <v>0.9</v>
      </c>
      <c r="P18" s="207">
        <v>22</v>
      </c>
      <c r="Q18" s="207">
        <v>7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13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0</v>
      </c>
      <c r="AO18" s="207">
        <v>0</v>
      </c>
      <c r="AP18" s="207">
        <v>0</v>
      </c>
      <c r="AQ18" s="207">
        <v>0</v>
      </c>
      <c r="AR18" s="207">
        <v>0</v>
      </c>
      <c r="AS18" s="207">
        <v>0</v>
      </c>
      <c r="AT18" s="207">
        <v>0</v>
      </c>
      <c r="AU18" s="207">
        <v>0</v>
      </c>
      <c r="AV18" s="207">
        <v>0</v>
      </c>
      <c r="AW18" s="207">
        <v>0.95</v>
      </c>
    </row>
    <row r="19" spans="3:49" x14ac:dyDescent="0.3">
      <c r="C19" s="207">
        <v>24</v>
      </c>
      <c r="D19" s="207">
        <v>3</v>
      </c>
      <c r="E19" s="207">
        <v>2</v>
      </c>
      <c r="F19" s="207">
        <v>9864.5</v>
      </c>
      <c r="G19" s="207">
        <v>0</v>
      </c>
      <c r="H19" s="207">
        <v>184</v>
      </c>
      <c r="I19" s="207">
        <v>0</v>
      </c>
      <c r="J19" s="207">
        <v>0</v>
      </c>
      <c r="K19" s="207">
        <v>0</v>
      </c>
      <c r="L19" s="207">
        <v>828</v>
      </c>
      <c r="M19" s="207">
        <v>1238.2</v>
      </c>
      <c r="N19" s="207">
        <v>0</v>
      </c>
      <c r="O19" s="207">
        <v>144</v>
      </c>
      <c r="P19" s="207">
        <v>3768</v>
      </c>
      <c r="Q19" s="207">
        <v>1264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2265.1999999999998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  <c r="AP19" s="207">
        <v>0</v>
      </c>
      <c r="AQ19" s="207">
        <v>0</v>
      </c>
      <c r="AR19" s="207">
        <v>0</v>
      </c>
      <c r="AS19" s="207">
        <v>0</v>
      </c>
      <c r="AT19" s="207">
        <v>0</v>
      </c>
      <c r="AU19" s="207">
        <v>0</v>
      </c>
      <c r="AV19" s="207">
        <v>0</v>
      </c>
      <c r="AW19" s="207">
        <v>173.1</v>
      </c>
    </row>
    <row r="20" spans="3:49" x14ac:dyDescent="0.3">
      <c r="C20" s="207">
        <v>24</v>
      </c>
      <c r="D20" s="207">
        <v>3</v>
      </c>
      <c r="E20" s="207">
        <v>5</v>
      </c>
      <c r="F20" s="207">
        <v>119</v>
      </c>
      <c r="G20" s="207">
        <v>119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0</v>
      </c>
      <c r="AO20" s="207">
        <v>0</v>
      </c>
      <c r="AP20" s="207">
        <v>0</v>
      </c>
      <c r="AQ20" s="207">
        <v>0</v>
      </c>
      <c r="AR20" s="207">
        <v>0</v>
      </c>
      <c r="AS20" s="207">
        <v>0</v>
      </c>
      <c r="AT20" s="207">
        <v>0</v>
      </c>
      <c r="AU20" s="207">
        <v>0</v>
      </c>
      <c r="AV20" s="207">
        <v>0</v>
      </c>
      <c r="AW20" s="207">
        <v>0</v>
      </c>
    </row>
    <row r="21" spans="3:49" x14ac:dyDescent="0.3">
      <c r="C21" s="207">
        <v>24</v>
      </c>
      <c r="D21" s="207">
        <v>3</v>
      </c>
      <c r="E21" s="207">
        <v>6</v>
      </c>
      <c r="F21" s="207">
        <v>1676506</v>
      </c>
      <c r="G21" s="207">
        <v>19890</v>
      </c>
      <c r="H21" s="207">
        <v>15300</v>
      </c>
      <c r="I21" s="207">
        <v>0</v>
      </c>
      <c r="J21" s="207">
        <v>0</v>
      </c>
      <c r="K21" s="207">
        <v>0</v>
      </c>
      <c r="L21" s="207">
        <v>132161</v>
      </c>
      <c r="M21" s="207">
        <v>372248</v>
      </c>
      <c r="N21" s="207">
        <v>0</v>
      </c>
      <c r="O21" s="207">
        <v>19534</v>
      </c>
      <c r="P21" s="207">
        <v>558862</v>
      </c>
      <c r="Q21" s="207">
        <v>236766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304756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  <c r="AP21" s="207">
        <v>0</v>
      </c>
      <c r="AQ21" s="207">
        <v>0</v>
      </c>
      <c r="AR21" s="207">
        <v>0</v>
      </c>
      <c r="AS21" s="207">
        <v>0</v>
      </c>
      <c r="AT21" s="207">
        <v>0</v>
      </c>
      <c r="AU21" s="207">
        <v>0</v>
      </c>
      <c r="AV21" s="207">
        <v>0</v>
      </c>
      <c r="AW21" s="207">
        <v>16989</v>
      </c>
    </row>
    <row r="22" spans="3:49" x14ac:dyDescent="0.3">
      <c r="C22" s="207">
        <v>24</v>
      </c>
      <c r="D22" s="207">
        <v>3</v>
      </c>
      <c r="E22" s="207">
        <v>9</v>
      </c>
      <c r="F22" s="207">
        <v>10600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8600</v>
      </c>
      <c r="Q22" s="207">
        <v>2000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  <c r="AP22" s="207">
        <v>0</v>
      </c>
      <c r="AQ22" s="207">
        <v>0</v>
      </c>
      <c r="AR22" s="207">
        <v>0</v>
      </c>
      <c r="AS22" s="207">
        <v>0</v>
      </c>
      <c r="AT22" s="207">
        <v>0</v>
      </c>
      <c r="AU22" s="207">
        <v>0</v>
      </c>
      <c r="AV22" s="207">
        <v>0</v>
      </c>
      <c r="AW22" s="207">
        <v>0</v>
      </c>
    </row>
    <row r="23" spans="3:49" x14ac:dyDescent="0.3">
      <c r="C23" s="207">
        <v>24</v>
      </c>
      <c r="D23" s="207">
        <v>3</v>
      </c>
      <c r="E23" s="207">
        <v>10</v>
      </c>
      <c r="F23" s="207">
        <v>4870</v>
      </c>
      <c r="G23" s="207">
        <v>0</v>
      </c>
      <c r="H23" s="207">
        <v>0</v>
      </c>
      <c r="I23" s="207">
        <v>0</v>
      </c>
      <c r="J23" s="207">
        <v>3220</v>
      </c>
      <c r="K23" s="207">
        <v>0</v>
      </c>
      <c r="L23" s="207">
        <v>0</v>
      </c>
      <c r="M23" s="207">
        <v>0</v>
      </c>
      <c r="N23" s="207">
        <v>0</v>
      </c>
      <c r="O23" s="207">
        <v>1650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</v>
      </c>
      <c r="AO23" s="207">
        <v>0</v>
      </c>
      <c r="AP23" s="207">
        <v>0</v>
      </c>
      <c r="AQ23" s="207">
        <v>0</v>
      </c>
      <c r="AR23" s="207">
        <v>0</v>
      </c>
      <c r="AS23" s="207">
        <v>0</v>
      </c>
      <c r="AT23" s="207">
        <v>0</v>
      </c>
      <c r="AU23" s="207">
        <v>0</v>
      </c>
      <c r="AV23" s="207">
        <v>0</v>
      </c>
      <c r="AW23" s="207">
        <v>0</v>
      </c>
    </row>
    <row r="24" spans="3:49" x14ac:dyDescent="0.3">
      <c r="C24" s="207">
        <v>24</v>
      </c>
      <c r="D24" s="207">
        <v>3</v>
      </c>
      <c r="E24" s="207">
        <v>11</v>
      </c>
      <c r="F24" s="207">
        <v>10203.562340966922</v>
      </c>
      <c r="G24" s="207">
        <v>0</v>
      </c>
      <c r="H24" s="207">
        <v>0</v>
      </c>
      <c r="I24" s="207">
        <v>0</v>
      </c>
      <c r="J24" s="207">
        <v>6870.2290076335885</v>
      </c>
      <c r="K24" s="207">
        <v>0</v>
      </c>
      <c r="L24" s="207">
        <v>0</v>
      </c>
      <c r="M24" s="207">
        <v>0</v>
      </c>
      <c r="N24" s="207">
        <v>0</v>
      </c>
      <c r="O24" s="207">
        <v>3333.3333333333335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0</v>
      </c>
      <c r="AO24" s="207">
        <v>0</v>
      </c>
      <c r="AP24" s="207">
        <v>0</v>
      </c>
      <c r="AQ24" s="207">
        <v>0</v>
      </c>
      <c r="AR24" s="207">
        <v>0</v>
      </c>
      <c r="AS24" s="207">
        <v>0</v>
      </c>
      <c r="AT24" s="207">
        <v>0</v>
      </c>
      <c r="AU24" s="207">
        <v>0</v>
      </c>
      <c r="AV24" s="207">
        <v>0</v>
      </c>
      <c r="AW24" s="207">
        <v>0</v>
      </c>
    </row>
    <row r="25" spans="3:49" x14ac:dyDescent="0.3">
      <c r="C25" s="207">
        <v>24</v>
      </c>
      <c r="D25" s="207">
        <v>4</v>
      </c>
      <c r="E25" s="207">
        <v>1</v>
      </c>
      <c r="F25" s="207">
        <v>54.6</v>
      </c>
      <c r="G25" s="207">
        <v>0</v>
      </c>
      <c r="H25" s="207">
        <v>1</v>
      </c>
      <c r="I25" s="207">
        <v>0</v>
      </c>
      <c r="J25" s="207">
        <v>0</v>
      </c>
      <c r="K25" s="207">
        <v>0</v>
      </c>
      <c r="L25" s="207">
        <v>4.8499999999999996</v>
      </c>
      <c r="M25" s="207">
        <v>6.8</v>
      </c>
      <c r="N25" s="207">
        <v>0</v>
      </c>
      <c r="O25" s="207">
        <v>0</v>
      </c>
      <c r="P25" s="207">
        <v>22</v>
      </c>
      <c r="Q25" s="207">
        <v>7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12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  <c r="AP25" s="207">
        <v>0</v>
      </c>
      <c r="AQ25" s="207">
        <v>0</v>
      </c>
      <c r="AR25" s="207">
        <v>0</v>
      </c>
      <c r="AS25" s="207">
        <v>0</v>
      </c>
      <c r="AT25" s="207">
        <v>0</v>
      </c>
      <c r="AU25" s="207">
        <v>0</v>
      </c>
      <c r="AV25" s="207">
        <v>0</v>
      </c>
      <c r="AW25" s="207">
        <v>0.95</v>
      </c>
    </row>
    <row r="26" spans="3:49" x14ac:dyDescent="0.3">
      <c r="C26" s="207">
        <v>24</v>
      </c>
      <c r="D26" s="207">
        <v>4</v>
      </c>
      <c r="E26" s="207">
        <v>2</v>
      </c>
      <c r="F26" s="207">
        <v>8727.1</v>
      </c>
      <c r="G26" s="207">
        <v>0</v>
      </c>
      <c r="H26" s="207">
        <v>168</v>
      </c>
      <c r="I26" s="207">
        <v>0</v>
      </c>
      <c r="J26" s="207">
        <v>0</v>
      </c>
      <c r="K26" s="207">
        <v>0</v>
      </c>
      <c r="L26" s="207">
        <v>767.7</v>
      </c>
      <c r="M26" s="207">
        <v>1108.8</v>
      </c>
      <c r="N26" s="207">
        <v>0</v>
      </c>
      <c r="O26" s="207">
        <v>79.2</v>
      </c>
      <c r="P26" s="207">
        <v>3272</v>
      </c>
      <c r="Q26" s="207">
        <v>1176</v>
      </c>
      <c r="R26" s="207">
        <v>0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2001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0</v>
      </c>
      <c r="AO26" s="207">
        <v>0</v>
      </c>
      <c r="AP26" s="207">
        <v>0</v>
      </c>
      <c r="AQ26" s="207">
        <v>0</v>
      </c>
      <c r="AR26" s="207">
        <v>0</v>
      </c>
      <c r="AS26" s="207">
        <v>0</v>
      </c>
      <c r="AT26" s="207">
        <v>0</v>
      </c>
      <c r="AU26" s="207">
        <v>0</v>
      </c>
      <c r="AV26" s="207">
        <v>0</v>
      </c>
      <c r="AW26" s="207">
        <v>154.4</v>
      </c>
    </row>
    <row r="27" spans="3:49" x14ac:dyDescent="0.3">
      <c r="C27" s="207">
        <v>24</v>
      </c>
      <c r="D27" s="207">
        <v>4</v>
      </c>
      <c r="E27" s="207">
        <v>5</v>
      </c>
      <c r="F27" s="207">
        <v>118.5</v>
      </c>
      <c r="G27" s="207">
        <v>118.5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  <c r="AP27" s="207">
        <v>0</v>
      </c>
      <c r="AQ27" s="207">
        <v>0</v>
      </c>
      <c r="AR27" s="207">
        <v>0</v>
      </c>
      <c r="AS27" s="207">
        <v>0</v>
      </c>
      <c r="AT27" s="207">
        <v>0</v>
      </c>
      <c r="AU27" s="207">
        <v>0</v>
      </c>
      <c r="AV27" s="207">
        <v>0</v>
      </c>
      <c r="AW27" s="207">
        <v>0</v>
      </c>
    </row>
    <row r="28" spans="3:49" x14ac:dyDescent="0.3">
      <c r="C28" s="207">
        <v>24</v>
      </c>
      <c r="D28" s="207">
        <v>4</v>
      </c>
      <c r="E28" s="207">
        <v>6</v>
      </c>
      <c r="F28" s="207">
        <v>1688720</v>
      </c>
      <c r="G28" s="207">
        <v>19940</v>
      </c>
      <c r="H28" s="207">
        <v>15300</v>
      </c>
      <c r="I28" s="207">
        <v>0</v>
      </c>
      <c r="J28" s="207">
        <v>0</v>
      </c>
      <c r="K28" s="207">
        <v>0</v>
      </c>
      <c r="L28" s="207">
        <v>132523</v>
      </c>
      <c r="M28" s="207">
        <v>385614</v>
      </c>
      <c r="N28" s="207">
        <v>0</v>
      </c>
      <c r="O28" s="207">
        <v>12549</v>
      </c>
      <c r="P28" s="207">
        <v>560807</v>
      </c>
      <c r="Q28" s="207">
        <v>238440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306612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  <c r="AP28" s="207">
        <v>0</v>
      </c>
      <c r="AQ28" s="207">
        <v>0</v>
      </c>
      <c r="AR28" s="207">
        <v>0</v>
      </c>
      <c r="AS28" s="207">
        <v>0</v>
      </c>
      <c r="AT28" s="207">
        <v>0</v>
      </c>
      <c r="AU28" s="207">
        <v>0</v>
      </c>
      <c r="AV28" s="207">
        <v>0</v>
      </c>
      <c r="AW28" s="207">
        <v>16935</v>
      </c>
    </row>
    <row r="29" spans="3:49" x14ac:dyDescent="0.3">
      <c r="C29" s="207">
        <v>24</v>
      </c>
      <c r="D29" s="207">
        <v>4</v>
      </c>
      <c r="E29" s="207">
        <v>11</v>
      </c>
      <c r="F29" s="207">
        <v>10203.562340966922</v>
      </c>
      <c r="G29" s="207">
        <v>0</v>
      </c>
      <c r="H29" s="207">
        <v>0</v>
      </c>
      <c r="I29" s="207">
        <v>0</v>
      </c>
      <c r="J29" s="207">
        <v>6870.2290076335885</v>
      </c>
      <c r="K29" s="207">
        <v>0</v>
      </c>
      <c r="L29" s="207">
        <v>0</v>
      </c>
      <c r="M29" s="207">
        <v>0</v>
      </c>
      <c r="N29" s="207">
        <v>0</v>
      </c>
      <c r="O29" s="207">
        <v>3333.3333333333335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  <c r="AP29" s="207">
        <v>0</v>
      </c>
      <c r="AQ29" s="207">
        <v>0</v>
      </c>
      <c r="AR29" s="207">
        <v>0</v>
      </c>
      <c r="AS29" s="207">
        <v>0</v>
      </c>
      <c r="AT29" s="207">
        <v>0</v>
      </c>
      <c r="AU29" s="207">
        <v>0</v>
      </c>
      <c r="AV29" s="207">
        <v>0</v>
      </c>
      <c r="AW29" s="207">
        <v>0</v>
      </c>
    </row>
    <row r="30" spans="3:49" x14ac:dyDescent="0.3">
      <c r="C30" s="207">
        <v>24</v>
      </c>
      <c r="D30" s="207">
        <v>5</v>
      </c>
      <c r="E30" s="207">
        <v>1</v>
      </c>
      <c r="F30" s="207">
        <v>54.8</v>
      </c>
      <c r="G30" s="207">
        <v>0</v>
      </c>
      <c r="H30" s="207">
        <v>1</v>
      </c>
      <c r="I30" s="207">
        <v>0</v>
      </c>
      <c r="J30" s="207">
        <v>0</v>
      </c>
      <c r="K30" s="207">
        <v>0</v>
      </c>
      <c r="L30" s="207">
        <v>4.9000000000000004</v>
      </c>
      <c r="M30" s="207">
        <v>6.8</v>
      </c>
      <c r="N30" s="207">
        <v>0</v>
      </c>
      <c r="O30" s="207">
        <v>0</v>
      </c>
      <c r="P30" s="207">
        <v>22</v>
      </c>
      <c r="Q30" s="207">
        <v>7</v>
      </c>
      <c r="R30" s="207">
        <v>0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12.15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</v>
      </c>
      <c r="AO30" s="207">
        <v>0</v>
      </c>
      <c r="AP30" s="207">
        <v>0</v>
      </c>
      <c r="AQ30" s="207">
        <v>0</v>
      </c>
      <c r="AR30" s="207">
        <v>0</v>
      </c>
      <c r="AS30" s="207">
        <v>0</v>
      </c>
      <c r="AT30" s="207">
        <v>0</v>
      </c>
      <c r="AU30" s="207">
        <v>0</v>
      </c>
      <c r="AV30" s="207">
        <v>0</v>
      </c>
      <c r="AW30" s="207">
        <v>0.95</v>
      </c>
    </row>
    <row r="31" spans="3:49" x14ac:dyDescent="0.3">
      <c r="C31" s="207">
        <v>24</v>
      </c>
      <c r="D31" s="207">
        <v>5</v>
      </c>
      <c r="E31" s="207">
        <v>2</v>
      </c>
      <c r="F31" s="207">
        <v>8681.5</v>
      </c>
      <c r="G31" s="207">
        <v>0</v>
      </c>
      <c r="H31" s="207">
        <v>176</v>
      </c>
      <c r="I31" s="207">
        <v>0</v>
      </c>
      <c r="J31" s="207">
        <v>0</v>
      </c>
      <c r="K31" s="207">
        <v>0</v>
      </c>
      <c r="L31" s="207">
        <v>740.9</v>
      </c>
      <c r="M31" s="207">
        <v>1140</v>
      </c>
      <c r="N31" s="207">
        <v>0</v>
      </c>
      <c r="O31" s="207">
        <v>0</v>
      </c>
      <c r="P31" s="207">
        <v>3320</v>
      </c>
      <c r="Q31" s="207">
        <v>1200</v>
      </c>
      <c r="R31" s="207">
        <v>0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1938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0</v>
      </c>
      <c r="AO31" s="207">
        <v>0</v>
      </c>
      <c r="AP31" s="207">
        <v>0</v>
      </c>
      <c r="AQ31" s="207">
        <v>0</v>
      </c>
      <c r="AR31" s="207">
        <v>0</v>
      </c>
      <c r="AS31" s="207">
        <v>0</v>
      </c>
      <c r="AT31" s="207">
        <v>0</v>
      </c>
      <c r="AU31" s="207">
        <v>0</v>
      </c>
      <c r="AV31" s="207">
        <v>0</v>
      </c>
      <c r="AW31" s="207">
        <v>166.6</v>
      </c>
    </row>
    <row r="32" spans="3:49" x14ac:dyDescent="0.3">
      <c r="C32" s="207">
        <v>24</v>
      </c>
      <c r="D32" s="207">
        <v>5</v>
      </c>
      <c r="E32" s="207">
        <v>5</v>
      </c>
      <c r="F32" s="207">
        <v>121.5</v>
      </c>
      <c r="G32" s="207">
        <v>121.5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  <c r="AP32" s="207">
        <v>0</v>
      </c>
      <c r="AQ32" s="207">
        <v>0</v>
      </c>
      <c r="AR32" s="207">
        <v>0</v>
      </c>
      <c r="AS32" s="207">
        <v>0</v>
      </c>
      <c r="AT32" s="207">
        <v>0</v>
      </c>
      <c r="AU32" s="207">
        <v>0</v>
      </c>
      <c r="AV32" s="207">
        <v>0</v>
      </c>
      <c r="AW32" s="207">
        <v>0</v>
      </c>
    </row>
    <row r="33" spans="3:49" x14ac:dyDescent="0.3">
      <c r="C33" s="207">
        <v>24</v>
      </c>
      <c r="D33" s="207">
        <v>5</v>
      </c>
      <c r="E33" s="207">
        <v>6</v>
      </c>
      <c r="F33" s="207">
        <v>1680937</v>
      </c>
      <c r="G33" s="207">
        <v>20480</v>
      </c>
      <c r="H33" s="207">
        <v>15300</v>
      </c>
      <c r="I33" s="207">
        <v>0</v>
      </c>
      <c r="J33" s="207">
        <v>0</v>
      </c>
      <c r="K33" s="207">
        <v>0</v>
      </c>
      <c r="L33" s="207">
        <v>129327</v>
      </c>
      <c r="M33" s="207">
        <v>384954</v>
      </c>
      <c r="N33" s="207">
        <v>0</v>
      </c>
      <c r="O33" s="207">
        <v>0</v>
      </c>
      <c r="P33" s="207">
        <v>556402</v>
      </c>
      <c r="Q33" s="207">
        <v>247832</v>
      </c>
      <c r="R33" s="207">
        <v>0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309704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0</v>
      </c>
      <c r="AO33" s="207">
        <v>0</v>
      </c>
      <c r="AP33" s="207">
        <v>0</v>
      </c>
      <c r="AQ33" s="207">
        <v>0</v>
      </c>
      <c r="AR33" s="207">
        <v>0</v>
      </c>
      <c r="AS33" s="207">
        <v>0</v>
      </c>
      <c r="AT33" s="207">
        <v>0</v>
      </c>
      <c r="AU33" s="207">
        <v>0</v>
      </c>
      <c r="AV33" s="207">
        <v>0</v>
      </c>
      <c r="AW33" s="207">
        <v>16938</v>
      </c>
    </row>
    <row r="34" spans="3:49" x14ac:dyDescent="0.3">
      <c r="C34" s="207">
        <v>24</v>
      </c>
      <c r="D34" s="207">
        <v>5</v>
      </c>
      <c r="E34" s="207">
        <v>9</v>
      </c>
      <c r="F34" s="207">
        <v>21200</v>
      </c>
      <c r="G34" s="207">
        <v>0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7">
        <v>17200</v>
      </c>
      <c r="Q34" s="207">
        <v>4000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  <c r="AP34" s="207">
        <v>0</v>
      </c>
      <c r="AQ34" s="207">
        <v>0</v>
      </c>
      <c r="AR34" s="207">
        <v>0</v>
      </c>
      <c r="AS34" s="207">
        <v>0</v>
      </c>
      <c r="AT34" s="207">
        <v>0</v>
      </c>
      <c r="AU34" s="207">
        <v>0</v>
      </c>
      <c r="AV34" s="207">
        <v>0</v>
      </c>
      <c r="AW34" s="207">
        <v>0</v>
      </c>
    </row>
    <row r="35" spans="3:49" x14ac:dyDescent="0.3">
      <c r="C35" s="207">
        <v>24</v>
      </c>
      <c r="D35" s="207">
        <v>5</v>
      </c>
      <c r="E35" s="207">
        <v>11</v>
      </c>
      <c r="F35" s="207">
        <v>10203.562340966922</v>
      </c>
      <c r="G35" s="207">
        <v>0</v>
      </c>
      <c r="H35" s="207">
        <v>0</v>
      </c>
      <c r="I35" s="207">
        <v>0</v>
      </c>
      <c r="J35" s="207">
        <v>6870.2290076335885</v>
      </c>
      <c r="K35" s="207">
        <v>0</v>
      </c>
      <c r="L35" s="207">
        <v>0</v>
      </c>
      <c r="M35" s="207">
        <v>0</v>
      </c>
      <c r="N35" s="207">
        <v>0</v>
      </c>
      <c r="O35" s="207">
        <v>3333.3333333333335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  <c r="AP35" s="207">
        <v>0</v>
      </c>
      <c r="AQ35" s="207">
        <v>0</v>
      </c>
      <c r="AR35" s="207">
        <v>0</v>
      </c>
      <c r="AS35" s="207">
        <v>0</v>
      </c>
      <c r="AT35" s="207">
        <v>0</v>
      </c>
      <c r="AU35" s="207">
        <v>0</v>
      </c>
      <c r="AV35" s="207">
        <v>0</v>
      </c>
      <c r="AW35" s="207">
        <v>0</v>
      </c>
    </row>
    <row r="36" spans="3:49" x14ac:dyDescent="0.3">
      <c r="C36" s="207">
        <v>24</v>
      </c>
      <c r="D36" s="207">
        <v>6</v>
      </c>
      <c r="E36" s="207">
        <v>1</v>
      </c>
      <c r="F36" s="207">
        <v>55.2</v>
      </c>
      <c r="G36" s="207">
        <v>0</v>
      </c>
      <c r="H36" s="207">
        <v>1</v>
      </c>
      <c r="I36" s="207">
        <v>0</v>
      </c>
      <c r="J36" s="207">
        <v>0</v>
      </c>
      <c r="K36" s="207">
        <v>0</v>
      </c>
      <c r="L36" s="207">
        <v>4.8499999999999996</v>
      </c>
      <c r="M36" s="207">
        <v>6.8</v>
      </c>
      <c r="N36" s="207">
        <v>0</v>
      </c>
      <c r="O36" s="207">
        <v>0</v>
      </c>
      <c r="P36" s="207">
        <v>22</v>
      </c>
      <c r="Q36" s="207">
        <v>7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12.6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</v>
      </c>
      <c r="AO36" s="207">
        <v>0</v>
      </c>
      <c r="AP36" s="207">
        <v>0</v>
      </c>
      <c r="AQ36" s="207">
        <v>0</v>
      </c>
      <c r="AR36" s="207">
        <v>0</v>
      </c>
      <c r="AS36" s="207">
        <v>0</v>
      </c>
      <c r="AT36" s="207">
        <v>0</v>
      </c>
      <c r="AU36" s="207">
        <v>0</v>
      </c>
      <c r="AV36" s="207">
        <v>0</v>
      </c>
      <c r="AW36" s="207">
        <v>0.95</v>
      </c>
    </row>
    <row r="37" spans="3:49" x14ac:dyDescent="0.3">
      <c r="C37" s="207">
        <v>24</v>
      </c>
      <c r="D37" s="207">
        <v>6</v>
      </c>
      <c r="E37" s="207">
        <v>2</v>
      </c>
      <c r="F37" s="207">
        <v>8532.7999999999993</v>
      </c>
      <c r="G37" s="207">
        <v>0</v>
      </c>
      <c r="H37" s="207">
        <v>176</v>
      </c>
      <c r="I37" s="207">
        <v>0</v>
      </c>
      <c r="J37" s="207">
        <v>0</v>
      </c>
      <c r="K37" s="207">
        <v>0</v>
      </c>
      <c r="L37" s="207">
        <v>773</v>
      </c>
      <c r="M37" s="207">
        <v>1028.4000000000001</v>
      </c>
      <c r="N37" s="207">
        <v>0</v>
      </c>
      <c r="O37" s="207">
        <v>0</v>
      </c>
      <c r="P37" s="207">
        <v>3240</v>
      </c>
      <c r="Q37" s="207">
        <v>1136</v>
      </c>
      <c r="R37" s="207">
        <v>0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2026.4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0</v>
      </c>
      <c r="AO37" s="207">
        <v>0</v>
      </c>
      <c r="AP37" s="207">
        <v>0</v>
      </c>
      <c r="AQ37" s="207">
        <v>0</v>
      </c>
      <c r="AR37" s="207">
        <v>0</v>
      </c>
      <c r="AS37" s="207">
        <v>0</v>
      </c>
      <c r="AT37" s="207">
        <v>0</v>
      </c>
      <c r="AU37" s="207">
        <v>0</v>
      </c>
      <c r="AV37" s="207">
        <v>0</v>
      </c>
      <c r="AW37" s="207">
        <v>153</v>
      </c>
    </row>
    <row r="38" spans="3:49" x14ac:dyDescent="0.3">
      <c r="C38" s="207">
        <v>24</v>
      </c>
      <c r="D38" s="207">
        <v>6</v>
      </c>
      <c r="E38" s="207">
        <v>5</v>
      </c>
      <c r="F38" s="207">
        <v>100</v>
      </c>
      <c r="G38" s="207">
        <v>100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  <c r="AP38" s="207">
        <v>0</v>
      </c>
      <c r="AQ38" s="207">
        <v>0</v>
      </c>
      <c r="AR38" s="207">
        <v>0</v>
      </c>
      <c r="AS38" s="207">
        <v>0</v>
      </c>
      <c r="AT38" s="207">
        <v>0</v>
      </c>
      <c r="AU38" s="207">
        <v>0</v>
      </c>
      <c r="AV38" s="207">
        <v>0</v>
      </c>
      <c r="AW38" s="207">
        <v>0</v>
      </c>
    </row>
    <row r="39" spans="3:49" x14ac:dyDescent="0.3">
      <c r="C39" s="207">
        <v>24</v>
      </c>
      <c r="D39" s="207">
        <v>6</v>
      </c>
      <c r="E39" s="207">
        <v>6</v>
      </c>
      <c r="F39" s="207">
        <v>1722301</v>
      </c>
      <c r="G39" s="207">
        <v>16610</v>
      </c>
      <c r="H39" s="207">
        <v>15300</v>
      </c>
      <c r="I39" s="207">
        <v>0</v>
      </c>
      <c r="J39" s="207">
        <v>0</v>
      </c>
      <c r="K39" s="207">
        <v>0</v>
      </c>
      <c r="L39" s="207">
        <v>148701</v>
      </c>
      <c r="M39" s="207">
        <v>393167</v>
      </c>
      <c r="N39" s="207">
        <v>0</v>
      </c>
      <c r="O39" s="207">
        <v>0</v>
      </c>
      <c r="P39" s="207">
        <v>561469</v>
      </c>
      <c r="Q39" s="207">
        <v>248460</v>
      </c>
      <c r="R39" s="207">
        <v>0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321516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0</v>
      </c>
      <c r="AO39" s="207">
        <v>0</v>
      </c>
      <c r="AP39" s="207">
        <v>0</v>
      </c>
      <c r="AQ39" s="207">
        <v>0</v>
      </c>
      <c r="AR39" s="207">
        <v>0</v>
      </c>
      <c r="AS39" s="207">
        <v>0</v>
      </c>
      <c r="AT39" s="207">
        <v>0</v>
      </c>
      <c r="AU39" s="207">
        <v>0</v>
      </c>
      <c r="AV39" s="207">
        <v>0</v>
      </c>
      <c r="AW39" s="207">
        <v>17078</v>
      </c>
    </row>
    <row r="40" spans="3:49" x14ac:dyDescent="0.3">
      <c r="C40" s="207">
        <v>24</v>
      </c>
      <c r="D40" s="207">
        <v>6</v>
      </c>
      <c r="E40" s="207">
        <v>9</v>
      </c>
      <c r="F40" s="207">
        <v>43157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10240</v>
      </c>
      <c r="M40" s="207">
        <v>11717</v>
      </c>
      <c r="N40" s="207">
        <v>0</v>
      </c>
      <c r="O40" s="207">
        <v>0</v>
      </c>
      <c r="P40" s="207">
        <v>17200</v>
      </c>
      <c r="Q40" s="207">
        <v>4000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  <c r="AP40" s="207">
        <v>0</v>
      </c>
      <c r="AQ40" s="207">
        <v>0</v>
      </c>
      <c r="AR40" s="207">
        <v>0</v>
      </c>
      <c r="AS40" s="207">
        <v>0</v>
      </c>
      <c r="AT40" s="207">
        <v>0</v>
      </c>
      <c r="AU40" s="207">
        <v>0</v>
      </c>
      <c r="AV40" s="207">
        <v>0</v>
      </c>
      <c r="AW40" s="207">
        <v>0</v>
      </c>
    </row>
    <row r="41" spans="3:49" x14ac:dyDescent="0.3">
      <c r="C41" s="207">
        <v>24</v>
      </c>
      <c r="D41" s="207">
        <v>6</v>
      </c>
      <c r="E41" s="207">
        <v>11</v>
      </c>
      <c r="F41" s="207">
        <v>10203.562340966922</v>
      </c>
      <c r="G41" s="207">
        <v>0</v>
      </c>
      <c r="H41" s="207">
        <v>0</v>
      </c>
      <c r="I41" s="207">
        <v>0</v>
      </c>
      <c r="J41" s="207">
        <v>6870.2290076335885</v>
      </c>
      <c r="K41" s="207">
        <v>0</v>
      </c>
      <c r="L41" s="207">
        <v>0</v>
      </c>
      <c r="M41" s="207">
        <v>0</v>
      </c>
      <c r="N41" s="207">
        <v>0</v>
      </c>
      <c r="O41" s="207">
        <v>3333.3333333333335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  <c r="AP41" s="207">
        <v>0</v>
      </c>
      <c r="AQ41" s="207">
        <v>0</v>
      </c>
      <c r="AR41" s="207">
        <v>0</v>
      </c>
      <c r="AS41" s="207">
        <v>0</v>
      </c>
      <c r="AT41" s="207">
        <v>0</v>
      </c>
      <c r="AU41" s="207">
        <v>0</v>
      </c>
      <c r="AV41" s="207">
        <v>0</v>
      </c>
      <c r="AW41" s="207">
        <v>0</v>
      </c>
    </row>
    <row r="42" spans="3:49" x14ac:dyDescent="0.3">
      <c r="C42" s="207">
        <v>24</v>
      </c>
      <c r="D42" s="207">
        <v>7</v>
      </c>
      <c r="E42" s="207">
        <v>1</v>
      </c>
      <c r="F42" s="207">
        <v>55.85</v>
      </c>
      <c r="G42" s="207">
        <v>0</v>
      </c>
      <c r="H42" s="207">
        <v>1</v>
      </c>
      <c r="I42" s="207">
        <v>0</v>
      </c>
      <c r="J42" s="207">
        <v>0</v>
      </c>
      <c r="K42" s="207">
        <v>0</v>
      </c>
      <c r="L42" s="207">
        <v>4.75</v>
      </c>
      <c r="M42" s="207">
        <v>6.65</v>
      </c>
      <c r="N42" s="207">
        <v>0</v>
      </c>
      <c r="O42" s="207">
        <v>0</v>
      </c>
      <c r="P42" s="207">
        <v>22</v>
      </c>
      <c r="Q42" s="207">
        <v>7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13.5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  <c r="AP42" s="207">
        <v>0</v>
      </c>
      <c r="AQ42" s="207">
        <v>0</v>
      </c>
      <c r="AR42" s="207">
        <v>0</v>
      </c>
      <c r="AS42" s="207">
        <v>0</v>
      </c>
      <c r="AT42" s="207">
        <v>0</v>
      </c>
      <c r="AU42" s="207">
        <v>0</v>
      </c>
      <c r="AV42" s="207">
        <v>0</v>
      </c>
      <c r="AW42" s="207">
        <v>0.95</v>
      </c>
    </row>
    <row r="43" spans="3:49" x14ac:dyDescent="0.3">
      <c r="C43" s="207">
        <v>24</v>
      </c>
      <c r="D43" s="207">
        <v>7</v>
      </c>
      <c r="E43" s="207">
        <v>2</v>
      </c>
      <c r="F43" s="207">
        <v>6238.2</v>
      </c>
      <c r="G43" s="207">
        <v>0</v>
      </c>
      <c r="H43" s="207">
        <v>88</v>
      </c>
      <c r="I43" s="207">
        <v>0</v>
      </c>
      <c r="J43" s="207">
        <v>0</v>
      </c>
      <c r="K43" s="207">
        <v>0</v>
      </c>
      <c r="L43" s="207">
        <v>601.20000000000005</v>
      </c>
      <c r="M43" s="207">
        <v>757.4</v>
      </c>
      <c r="N43" s="207">
        <v>0</v>
      </c>
      <c r="O43" s="207">
        <v>0</v>
      </c>
      <c r="P43" s="207">
        <v>2288</v>
      </c>
      <c r="Q43" s="207">
        <v>776</v>
      </c>
      <c r="R43" s="207">
        <v>0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1609.6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</v>
      </c>
      <c r="AO43" s="207">
        <v>0</v>
      </c>
      <c r="AP43" s="207">
        <v>0</v>
      </c>
      <c r="AQ43" s="207">
        <v>0</v>
      </c>
      <c r="AR43" s="207">
        <v>0</v>
      </c>
      <c r="AS43" s="207">
        <v>0</v>
      </c>
      <c r="AT43" s="207">
        <v>0</v>
      </c>
      <c r="AU43" s="207">
        <v>0</v>
      </c>
      <c r="AV43" s="207">
        <v>0</v>
      </c>
      <c r="AW43" s="207">
        <v>118</v>
      </c>
    </row>
    <row r="44" spans="3:49" x14ac:dyDescent="0.3">
      <c r="C44" s="207">
        <v>24</v>
      </c>
      <c r="D44" s="207">
        <v>7</v>
      </c>
      <c r="E44" s="207">
        <v>5</v>
      </c>
      <c r="F44" s="207">
        <v>76.5</v>
      </c>
      <c r="G44" s="207">
        <v>76.5</v>
      </c>
      <c r="H44" s="207">
        <v>0</v>
      </c>
      <c r="I44" s="207">
        <v>0</v>
      </c>
      <c r="J44" s="207">
        <v>0</v>
      </c>
      <c r="K44" s="207">
        <v>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0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0</v>
      </c>
      <c r="AO44" s="207">
        <v>0</v>
      </c>
      <c r="AP44" s="207">
        <v>0</v>
      </c>
      <c r="AQ44" s="207">
        <v>0</v>
      </c>
      <c r="AR44" s="207">
        <v>0</v>
      </c>
      <c r="AS44" s="207">
        <v>0</v>
      </c>
      <c r="AT44" s="207">
        <v>0</v>
      </c>
      <c r="AU44" s="207">
        <v>0</v>
      </c>
      <c r="AV44" s="207">
        <v>0</v>
      </c>
      <c r="AW44" s="207">
        <v>0</v>
      </c>
    </row>
    <row r="45" spans="3:49" x14ac:dyDescent="0.3">
      <c r="C45" s="207">
        <v>24</v>
      </c>
      <c r="D45" s="207">
        <v>7</v>
      </c>
      <c r="E45" s="207">
        <v>6</v>
      </c>
      <c r="F45" s="207">
        <v>2377228</v>
      </c>
      <c r="G45" s="207">
        <v>11820</v>
      </c>
      <c r="H45" s="207">
        <v>20924</v>
      </c>
      <c r="I45" s="207">
        <v>0</v>
      </c>
      <c r="J45" s="207">
        <v>0</v>
      </c>
      <c r="K45" s="207">
        <v>0</v>
      </c>
      <c r="L45" s="207">
        <v>183950</v>
      </c>
      <c r="M45" s="207">
        <v>603595</v>
      </c>
      <c r="N45" s="207">
        <v>0</v>
      </c>
      <c r="O45" s="207">
        <v>0</v>
      </c>
      <c r="P45" s="207">
        <v>769172</v>
      </c>
      <c r="Q45" s="207">
        <v>333623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432699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  <c r="AP45" s="207">
        <v>0</v>
      </c>
      <c r="AQ45" s="207">
        <v>0</v>
      </c>
      <c r="AR45" s="207">
        <v>0</v>
      </c>
      <c r="AS45" s="207">
        <v>0</v>
      </c>
      <c r="AT45" s="207">
        <v>0</v>
      </c>
      <c r="AU45" s="207">
        <v>0</v>
      </c>
      <c r="AV45" s="207">
        <v>0</v>
      </c>
      <c r="AW45" s="207">
        <v>21445</v>
      </c>
    </row>
    <row r="46" spans="3:49" x14ac:dyDescent="0.3">
      <c r="C46" s="207">
        <v>24</v>
      </c>
      <c r="D46" s="207">
        <v>7</v>
      </c>
      <c r="E46" s="207">
        <v>9</v>
      </c>
      <c r="F46" s="207">
        <v>673747</v>
      </c>
      <c r="G46" s="207">
        <v>0</v>
      </c>
      <c r="H46" s="207">
        <v>5847</v>
      </c>
      <c r="I46" s="207">
        <v>0</v>
      </c>
      <c r="J46" s="207">
        <v>0</v>
      </c>
      <c r="K46" s="207">
        <v>0</v>
      </c>
      <c r="L46" s="207">
        <v>48183</v>
      </c>
      <c r="M46" s="207">
        <v>227369</v>
      </c>
      <c r="N46" s="207">
        <v>0</v>
      </c>
      <c r="O46" s="207">
        <v>0</v>
      </c>
      <c r="P46" s="207">
        <v>196373</v>
      </c>
      <c r="Q46" s="207">
        <v>91630</v>
      </c>
      <c r="R46" s="207">
        <v>0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99645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0</v>
      </c>
      <c r="AO46" s="207">
        <v>0</v>
      </c>
      <c r="AP46" s="207">
        <v>0</v>
      </c>
      <c r="AQ46" s="207">
        <v>0</v>
      </c>
      <c r="AR46" s="207">
        <v>0</v>
      </c>
      <c r="AS46" s="207">
        <v>0</v>
      </c>
      <c r="AT46" s="207">
        <v>0</v>
      </c>
      <c r="AU46" s="207">
        <v>0</v>
      </c>
      <c r="AV46" s="207">
        <v>0</v>
      </c>
      <c r="AW46" s="207">
        <v>4700</v>
      </c>
    </row>
    <row r="47" spans="3:49" x14ac:dyDescent="0.3">
      <c r="C47" s="207">
        <v>24</v>
      </c>
      <c r="D47" s="207">
        <v>7</v>
      </c>
      <c r="E47" s="207">
        <v>10</v>
      </c>
      <c r="F47" s="207">
        <v>3000</v>
      </c>
      <c r="G47" s="207">
        <v>0</v>
      </c>
      <c r="H47" s="207">
        <v>0</v>
      </c>
      <c r="I47" s="207">
        <v>0</v>
      </c>
      <c r="J47" s="207">
        <v>3000</v>
      </c>
      <c r="K47" s="207">
        <v>0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0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0</v>
      </c>
      <c r="AO47" s="207">
        <v>0</v>
      </c>
      <c r="AP47" s="207">
        <v>0</v>
      </c>
      <c r="AQ47" s="207">
        <v>0</v>
      </c>
      <c r="AR47" s="207">
        <v>0</v>
      </c>
      <c r="AS47" s="207">
        <v>0</v>
      </c>
      <c r="AT47" s="207">
        <v>0</v>
      </c>
      <c r="AU47" s="207">
        <v>0</v>
      </c>
      <c r="AV47" s="207">
        <v>0</v>
      </c>
      <c r="AW47" s="207">
        <v>0</v>
      </c>
    </row>
    <row r="48" spans="3:49" x14ac:dyDescent="0.3">
      <c r="C48" s="207">
        <v>24</v>
      </c>
      <c r="D48" s="207">
        <v>7</v>
      </c>
      <c r="E48" s="207">
        <v>11</v>
      </c>
      <c r="F48" s="207">
        <v>10203.562340966922</v>
      </c>
      <c r="G48" s="207">
        <v>0</v>
      </c>
      <c r="H48" s="207">
        <v>0</v>
      </c>
      <c r="I48" s="207">
        <v>0</v>
      </c>
      <c r="J48" s="207">
        <v>6870.2290076335885</v>
      </c>
      <c r="K48" s="207">
        <v>0</v>
      </c>
      <c r="L48" s="207">
        <v>0</v>
      </c>
      <c r="M48" s="207">
        <v>0</v>
      </c>
      <c r="N48" s="207">
        <v>0</v>
      </c>
      <c r="O48" s="207">
        <v>3333.3333333333335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  <c r="AP48" s="207">
        <v>0</v>
      </c>
      <c r="AQ48" s="207">
        <v>0</v>
      </c>
      <c r="AR48" s="207">
        <v>0</v>
      </c>
      <c r="AS48" s="207">
        <v>0</v>
      </c>
      <c r="AT48" s="207">
        <v>0</v>
      </c>
      <c r="AU48" s="207">
        <v>0</v>
      </c>
      <c r="AV48" s="207">
        <v>0</v>
      </c>
      <c r="AW48" s="207">
        <v>0</v>
      </c>
    </row>
    <row r="49" spans="3:49" x14ac:dyDescent="0.3">
      <c r="C49" s="207">
        <v>24</v>
      </c>
      <c r="D49" s="207">
        <v>8</v>
      </c>
      <c r="E49" s="207">
        <v>1</v>
      </c>
      <c r="F49" s="207">
        <v>56</v>
      </c>
      <c r="G49" s="207">
        <v>0</v>
      </c>
      <c r="H49" s="207">
        <v>1</v>
      </c>
      <c r="I49" s="207">
        <v>0</v>
      </c>
      <c r="J49" s="207">
        <v>0</v>
      </c>
      <c r="K49" s="207">
        <v>0</v>
      </c>
      <c r="L49" s="207">
        <v>4.9000000000000004</v>
      </c>
      <c r="M49" s="207">
        <v>6.65</v>
      </c>
      <c r="N49" s="207">
        <v>0</v>
      </c>
      <c r="O49" s="207">
        <v>0</v>
      </c>
      <c r="P49" s="207">
        <v>22</v>
      </c>
      <c r="Q49" s="207">
        <v>7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13.5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  <c r="AP49" s="207">
        <v>0</v>
      </c>
      <c r="AQ49" s="207">
        <v>0</v>
      </c>
      <c r="AR49" s="207">
        <v>0</v>
      </c>
      <c r="AS49" s="207">
        <v>0</v>
      </c>
      <c r="AT49" s="207">
        <v>0</v>
      </c>
      <c r="AU49" s="207">
        <v>0</v>
      </c>
      <c r="AV49" s="207">
        <v>0</v>
      </c>
      <c r="AW49" s="207">
        <v>0.95</v>
      </c>
    </row>
    <row r="50" spans="3:49" x14ac:dyDescent="0.3">
      <c r="C50" s="207">
        <v>24</v>
      </c>
      <c r="D50" s="207">
        <v>8</v>
      </c>
      <c r="E50" s="207">
        <v>2</v>
      </c>
      <c r="F50" s="207">
        <v>6760.7</v>
      </c>
      <c r="G50" s="207">
        <v>0</v>
      </c>
      <c r="H50" s="207">
        <v>144</v>
      </c>
      <c r="I50" s="207">
        <v>0</v>
      </c>
      <c r="J50" s="207">
        <v>0</v>
      </c>
      <c r="K50" s="207">
        <v>0</v>
      </c>
      <c r="L50" s="207">
        <v>728.3</v>
      </c>
      <c r="M50" s="207">
        <v>876</v>
      </c>
      <c r="N50" s="207">
        <v>0</v>
      </c>
      <c r="O50" s="207">
        <v>0</v>
      </c>
      <c r="P50" s="207">
        <v>2488</v>
      </c>
      <c r="Q50" s="207">
        <v>776</v>
      </c>
      <c r="R50" s="207">
        <v>0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1642.4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</v>
      </c>
      <c r="AO50" s="207">
        <v>0</v>
      </c>
      <c r="AP50" s="207">
        <v>0</v>
      </c>
      <c r="AQ50" s="207">
        <v>0</v>
      </c>
      <c r="AR50" s="207">
        <v>0</v>
      </c>
      <c r="AS50" s="207">
        <v>0</v>
      </c>
      <c r="AT50" s="207">
        <v>0</v>
      </c>
      <c r="AU50" s="207">
        <v>0</v>
      </c>
      <c r="AV50" s="207">
        <v>0</v>
      </c>
      <c r="AW50" s="207">
        <v>106</v>
      </c>
    </row>
    <row r="51" spans="3:49" x14ac:dyDescent="0.3">
      <c r="C51" s="207">
        <v>24</v>
      </c>
      <c r="D51" s="207">
        <v>8</v>
      </c>
      <c r="E51" s="207">
        <v>5</v>
      </c>
      <c r="F51" s="207">
        <v>63</v>
      </c>
      <c r="G51" s="207">
        <v>63</v>
      </c>
      <c r="H51" s="207">
        <v>0</v>
      </c>
      <c r="I51" s="207">
        <v>0</v>
      </c>
      <c r="J51" s="207">
        <v>0</v>
      </c>
      <c r="K51" s="207">
        <v>0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0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0</v>
      </c>
      <c r="AO51" s="207">
        <v>0</v>
      </c>
      <c r="AP51" s="207">
        <v>0</v>
      </c>
      <c r="AQ51" s="207">
        <v>0</v>
      </c>
      <c r="AR51" s="207">
        <v>0</v>
      </c>
      <c r="AS51" s="207">
        <v>0</v>
      </c>
      <c r="AT51" s="207">
        <v>0</v>
      </c>
      <c r="AU51" s="207">
        <v>0</v>
      </c>
      <c r="AV51" s="207">
        <v>0</v>
      </c>
      <c r="AW51" s="207">
        <v>0</v>
      </c>
    </row>
    <row r="52" spans="3:49" x14ac:dyDescent="0.3">
      <c r="C52" s="207">
        <v>24</v>
      </c>
      <c r="D52" s="207">
        <v>8</v>
      </c>
      <c r="E52" s="207">
        <v>6</v>
      </c>
      <c r="F52" s="207">
        <v>1784873</v>
      </c>
      <c r="G52" s="207">
        <v>9030</v>
      </c>
      <c r="H52" s="207">
        <v>25505</v>
      </c>
      <c r="I52" s="207">
        <v>0</v>
      </c>
      <c r="J52" s="207">
        <v>0</v>
      </c>
      <c r="K52" s="207">
        <v>0</v>
      </c>
      <c r="L52" s="207">
        <v>140453</v>
      </c>
      <c r="M52" s="207">
        <v>386596</v>
      </c>
      <c r="N52" s="207">
        <v>0</v>
      </c>
      <c r="O52" s="207">
        <v>0</v>
      </c>
      <c r="P52" s="207">
        <v>610902</v>
      </c>
      <c r="Q52" s="207">
        <v>239934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355063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  <c r="AP52" s="207">
        <v>0</v>
      </c>
      <c r="AQ52" s="207">
        <v>0</v>
      </c>
      <c r="AR52" s="207">
        <v>0</v>
      </c>
      <c r="AS52" s="207">
        <v>0</v>
      </c>
      <c r="AT52" s="207">
        <v>0</v>
      </c>
      <c r="AU52" s="207">
        <v>0</v>
      </c>
      <c r="AV52" s="207">
        <v>0</v>
      </c>
      <c r="AW52" s="207">
        <v>17390</v>
      </c>
    </row>
    <row r="53" spans="3:49" x14ac:dyDescent="0.3">
      <c r="C53" s="207">
        <v>24</v>
      </c>
      <c r="D53" s="207">
        <v>8</v>
      </c>
      <c r="E53" s="207">
        <v>9</v>
      </c>
      <c r="F53" s="207">
        <v>31200</v>
      </c>
      <c r="G53" s="207">
        <v>0</v>
      </c>
      <c r="H53" s="207">
        <v>10000</v>
      </c>
      <c r="I53" s="207">
        <v>0</v>
      </c>
      <c r="J53" s="207">
        <v>0</v>
      </c>
      <c r="K53" s="207">
        <v>0</v>
      </c>
      <c r="L53" s="207">
        <v>0</v>
      </c>
      <c r="M53" s="207">
        <v>0</v>
      </c>
      <c r="N53" s="207">
        <v>0</v>
      </c>
      <c r="O53" s="207">
        <v>0</v>
      </c>
      <c r="P53" s="207">
        <v>19200</v>
      </c>
      <c r="Q53" s="207">
        <v>2000</v>
      </c>
      <c r="R53" s="207">
        <v>0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0</v>
      </c>
      <c r="AO53" s="207">
        <v>0</v>
      </c>
      <c r="AP53" s="207">
        <v>0</v>
      </c>
      <c r="AQ53" s="207">
        <v>0</v>
      </c>
      <c r="AR53" s="207">
        <v>0</v>
      </c>
      <c r="AS53" s="207">
        <v>0</v>
      </c>
      <c r="AT53" s="207">
        <v>0</v>
      </c>
      <c r="AU53" s="207">
        <v>0</v>
      </c>
      <c r="AV53" s="207">
        <v>0</v>
      </c>
      <c r="AW53" s="207">
        <v>0</v>
      </c>
    </row>
    <row r="54" spans="3:49" x14ac:dyDescent="0.3">
      <c r="C54" s="207">
        <v>24</v>
      </c>
      <c r="D54" s="207">
        <v>8</v>
      </c>
      <c r="E54" s="207">
        <v>10</v>
      </c>
      <c r="F54" s="207">
        <v>5000</v>
      </c>
      <c r="G54" s="207">
        <v>0</v>
      </c>
      <c r="H54" s="207">
        <v>0</v>
      </c>
      <c r="I54" s="207">
        <v>0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5000</v>
      </c>
      <c r="P54" s="207">
        <v>0</v>
      </c>
      <c r="Q54" s="207">
        <v>0</v>
      </c>
      <c r="R54" s="207">
        <v>0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  <c r="AP54" s="207">
        <v>0</v>
      </c>
      <c r="AQ54" s="207">
        <v>0</v>
      </c>
      <c r="AR54" s="207">
        <v>0</v>
      </c>
      <c r="AS54" s="207">
        <v>0</v>
      </c>
      <c r="AT54" s="207">
        <v>0</v>
      </c>
      <c r="AU54" s="207">
        <v>0</v>
      </c>
      <c r="AV54" s="207">
        <v>0</v>
      </c>
      <c r="AW54" s="207">
        <v>0</v>
      </c>
    </row>
    <row r="55" spans="3:49" x14ac:dyDescent="0.3">
      <c r="C55" s="207">
        <v>24</v>
      </c>
      <c r="D55" s="207">
        <v>8</v>
      </c>
      <c r="E55" s="207">
        <v>11</v>
      </c>
      <c r="F55" s="207">
        <v>10203.562340966922</v>
      </c>
      <c r="G55" s="207">
        <v>0</v>
      </c>
      <c r="H55" s="207">
        <v>0</v>
      </c>
      <c r="I55" s="207">
        <v>0</v>
      </c>
      <c r="J55" s="207">
        <v>6870.2290076335885</v>
      </c>
      <c r="K55" s="207">
        <v>0</v>
      </c>
      <c r="L55" s="207">
        <v>0</v>
      </c>
      <c r="M55" s="207">
        <v>0</v>
      </c>
      <c r="N55" s="207">
        <v>0</v>
      </c>
      <c r="O55" s="207">
        <v>3333.3333333333335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  <c r="AP55" s="207">
        <v>0</v>
      </c>
      <c r="AQ55" s="207">
        <v>0</v>
      </c>
      <c r="AR55" s="207">
        <v>0</v>
      </c>
      <c r="AS55" s="207">
        <v>0</v>
      </c>
      <c r="AT55" s="207">
        <v>0</v>
      </c>
      <c r="AU55" s="207">
        <v>0</v>
      </c>
      <c r="AV55" s="207">
        <v>0</v>
      </c>
      <c r="AW55" s="207">
        <v>0</v>
      </c>
    </row>
    <row r="56" spans="3:49" x14ac:dyDescent="0.3">
      <c r="C56" s="207">
        <v>24</v>
      </c>
      <c r="D56" s="207">
        <v>9</v>
      </c>
      <c r="E56" s="207">
        <v>1</v>
      </c>
      <c r="F56" s="207">
        <v>56</v>
      </c>
      <c r="G56" s="207">
        <v>0</v>
      </c>
      <c r="H56" s="207">
        <v>1</v>
      </c>
      <c r="I56" s="207">
        <v>0</v>
      </c>
      <c r="J56" s="207">
        <v>0</v>
      </c>
      <c r="K56" s="207">
        <v>0</v>
      </c>
      <c r="L56" s="207">
        <v>4.9000000000000004</v>
      </c>
      <c r="M56" s="207">
        <v>6.65</v>
      </c>
      <c r="N56" s="207">
        <v>0</v>
      </c>
      <c r="O56" s="207">
        <v>0</v>
      </c>
      <c r="P56" s="207">
        <v>22</v>
      </c>
      <c r="Q56" s="207">
        <v>7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13.5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  <c r="AP56" s="207">
        <v>0</v>
      </c>
      <c r="AQ56" s="207">
        <v>0</v>
      </c>
      <c r="AR56" s="207">
        <v>0</v>
      </c>
      <c r="AS56" s="207">
        <v>0</v>
      </c>
      <c r="AT56" s="207">
        <v>0</v>
      </c>
      <c r="AU56" s="207">
        <v>0</v>
      </c>
      <c r="AV56" s="207">
        <v>0</v>
      </c>
      <c r="AW56" s="207">
        <v>0.95</v>
      </c>
    </row>
    <row r="57" spans="3:49" x14ac:dyDescent="0.3">
      <c r="C57" s="207">
        <v>24</v>
      </c>
      <c r="D57" s="207">
        <v>9</v>
      </c>
      <c r="E57" s="207">
        <v>2</v>
      </c>
      <c r="F57" s="207">
        <v>8922.7999999999993</v>
      </c>
      <c r="G57" s="207">
        <v>0</v>
      </c>
      <c r="H57" s="207">
        <v>176</v>
      </c>
      <c r="I57" s="207">
        <v>0</v>
      </c>
      <c r="J57" s="207">
        <v>0</v>
      </c>
      <c r="K57" s="207">
        <v>0</v>
      </c>
      <c r="L57" s="207">
        <v>775.5</v>
      </c>
      <c r="M57" s="207">
        <v>1111.5999999999999</v>
      </c>
      <c r="N57" s="207">
        <v>0</v>
      </c>
      <c r="O57" s="207">
        <v>0</v>
      </c>
      <c r="P57" s="207">
        <v>3336</v>
      </c>
      <c r="Q57" s="207">
        <v>1128</v>
      </c>
      <c r="R57" s="207">
        <v>0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2236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</v>
      </c>
      <c r="AO57" s="207">
        <v>0</v>
      </c>
      <c r="AP57" s="207">
        <v>0</v>
      </c>
      <c r="AQ57" s="207">
        <v>0</v>
      </c>
      <c r="AR57" s="207">
        <v>0</v>
      </c>
      <c r="AS57" s="207">
        <v>0</v>
      </c>
      <c r="AT57" s="207">
        <v>0</v>
      </c>
      <c r="AU57" s="207">
        <v>0</v>
      </c>
      <c r="AV57" s="207">
        <v>0</v>
      </c>
      <c r="AW57" s="207">
        <v>159.69999999999999</v>
      </c>
    </row>
    <row r="58" spans="3:49" x14ac:dyDescent="0.3">
      <c r="C58" s="207">
        <v>24</v>
      </c>
      <c r="D58" s="207">
        <v>9</v>
      </c>
      <c r="E58" s="207">
        <v>5</v>
      </c>
      <c r="F58" s="207">
        <v>103.5</v>
      </c>
      <c r="G58" s="207">
        <v>103.5</v>
      </c>
      <c r="H58" s="207">
        <v>0</v>
      </c>
      <c r="I58" s="207">
        <v>0</v>
      </c>
      <c r="J58" s="207">
        <v>0</v>
      </c>
      <c r="K58" s="207">
        <v>0</v>
      </c>
      <c r="L58" s="207">
        <v>0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0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0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207">
        <v>0</v>
      </c>
      <c r="AK58" s="207">
        <v>0</v>
      </c>
      <c r="AL58" s="207">
        <v>0</v>
      </c>
      <c r="AM58" s="207">
        <v>0</v>
      </c>
      <c r="AN58" s="207">
        <v>0</v>
      </c>
      <c r="AO58" s="207">
        <v>0</v>
      </c>
      <c r="AP58" s="207">
        <v>0</v>
      </c>
      <c r="AQ58" s="207">
        <v>0</v>
      </c>
      <c r="AR58" s="207">
        <v>0</v>
      </c>
      <c r="AS58" s="207">
        <v>0</v>
      </c>
      <c r="AT58" s="207">
        <v>0</v>
      </c>
      <c r="AU58" s="207">
        <v>0</v>
      </c>
      <c r="AV58" s="207">
        <v>0</v>
      </c>
      <c r="AW58" s="207">
        <v>0</v>
      </c>
    </row>
    <row r="59" spans="3:49" x14ac:dyDescent="0.3">
      <c r="C59" s="207">
        <v>24</v>
      </c>
      <c r="D59" s="207">
        <v>9</v>
      </c>
      <c r="E59" s="207">
        <v>6</v>
      </c>
      <c r="F59" s="207">
        <v>1713195</v>
      </c>
      <c r="G59" s="207">
        <v>16680</v>
      </c>
      <c r="H59" s="207">
        <v>15300</v>
      </c>
      <c r="I59" s="207">
        <v>0</v>
      </c>
      <c r="J59" s="207">
        <v>0</v>
      </c>
      <c r="K59" s="207">
        <v>0</v>
      </c>
      <c r="L59" s="207">
        <v>139414</v>
      </c>
      <c r="M59" s="207">
        <v>380244</v>
      </c>
      <c r="N59" s="207">
        <v>0</v>
      </c>
      <c r="O59" s="207">
        <v>0</v>
      </c>
      <c r="P59" s="207">
        <v>552017</v>
      </c>
      <c r="Q59" s="207">
        <v>243976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348652</v>
      </c>
      <c r="Z59" s="207">
        <v>0</v>
      </c>
      <c r="AA59" s="207">
        <v>0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207">
        <v>0</v>
      </c>
      <c r="AK59" s="207">
        <v>0</v>
      </c>
      <c r="AL59" s="207">
        <v>0</v>
      </c>
      <c r="AM59" s="207">
        <v>0</v>
      </c>
      <c r="AN59" s="207">
        <v>0</v>
      </c>
      <c r="AO59" s="207">
        <v>0</v>
      </c>
      <c r="AP59" s="207">
        <v>0</v>
      </c>
      <c r="AQ59" s="207">
        <v>0</v>
      </c>
      <c r="AR59" s="207">
        <v>0</v>
      </c>
      <c r="AS59" s="207">
        <v>0</v>
      </c>
      <c r="AT59" s="207">
        <v>0</v>
      </c>
      <c r="AU59" s="207">
        <v>0</v>
      </c>
      <c r="AV59" s="207">
        <v>0</v>
      </c>
      <c r="AW59" s="207">
        <v>16912</v>
      </c>
    </row>
    <row r="60" spans="3:49" x14ac:dyDescent="0.3">
      <c r="C60" s="207">
        <v>24</v>
      </c>
      <c r="D60" s="207">
        <v>9</v>
      </c>
      <c r="E60" s="207">
        <v>10</v>
      </c>
      <c r="F60" s="207">
        <v>960</v>
      </c>
      <c r="G60" s="207">
        <v>0</v>
      </c>
      <c r="H60" s="207">
        <v>0</v>
      </c>
      <c r="I60" s="207">
        <v>0</v>
      </c>
      <c r="J60" s="207">
        <v>0</v>
      </c>
      <c r="K60" s="207">
        <v>0</v>
      </c>
      <c r="L60" s="207">
        <v>0</v>
      </c>
      <c r="M60" s="207">
        <v>0</v>
      </c>
      <c r="N60" s="207">
        <v>0</v>
      </c>
      <c r="O60" s="207">
        <v>960</v>
      </c>
      <c r="P60" s="207">
        <v>0</v>
      </c>
      <c r="Q60" s="207">
        <v>0</v>
      </c>
      <c r="R60" s="207">
        <v>0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0</v>
      </c>
      <c r="AO60" s="207">
        <v>0</v>
      </c>
      <c r="AP60" s="207">
        <v>0</v>
      </c>
      <c r="AQ60" s="207">
        <v>0</v>
      </c>
      <c r="AR60" s="207">
        <v>0</v>
      </c>
      <c r="AS60" s="207">
        <v>0</v>
      </c>
      <c r="AT60" s="207">
        <v>0</v>
      </c>
      <c r="AU60" s="207">
        <v>0</v>
      </c>
      <c r="AV60" s="207">
        <v>0</v>
      </c>
      <c r="AW60" s="207">
        <v>0</v>
      </c>
    </row>
    <row r="61" spans="3:49" x14ac:dyDescent="0.3">
      <c r="C61" s="207">
        <v>24</v>
      </c>
      <c r="D61" s="207">
        <v>9</v>
      </c>
      <c r="E61" s="207">
        <v>11</v>
      </c>
      <c r="F61" s="207">
        <v>10203.562340966922</v>
      </c>
      <c r="G61" s="207">
        <v>0</v>
      </c>
      <c r="H61" s="207">
        <v>0</v>
      </c>
      <c r="I61" s="207">
        <v>0</v>
      </c>
      <c r="J61" s="207">
        <v>6870.2290076335885</v>
      </c>
      <c r="K61" s="207">
        <v>0</v>
      </c>
      <c r="L61" s="207">
        <v>0</v>
      </c>
      <c r="M61" s="207">
        <v>0</v>
      </c>
      <c r="N61" s="207">
        <v>0</v>
      </c>
      <c r="O61" s="207">
        <v>3333.3333333333335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0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207">
        <v>0</v>
      </c>
      <c r="AK61" s="207">
        <v>0</v>
      </c>
      <c r="AL61" s="207">
        <v>0</v>
      </c>
      <c r="AM61" s="207">
        <v>0</v>
      </c>
      <c r="AN61" s="207">
        <v>0</v>
      </c>
      <c r="AO61" s="207">
        <v>0</v>
      </c>
      <c r="AP61" s="207">
        <v>0</v>
      </c>
      <c r="AQ61" s="207">
        <v>0</v>
      </c>
      <c r="AR61" s="207">
        <v>0</v>
      </c>
      <c r="AS61" s="207">
        <v>0</v>
      </c>
      <c r="AT61" s="207">
        <v>0</v>
      </c>
      <c r="AU61" s="207">
        <v>0</v>
      </c>
      <c r="AV61" s="207">
        <v>0</v>
      </c>
      <c r="AW61" s="207">
        <v>0</v>
      </c>
    </row>
    <row r="62" spans="3:49" x14ac:dyDescent="0.3">
      <c r="C62" s="207">
        <v>24</v>
      </c>
      <c r="D62" s="207">
        <v>10</v>
      </c>
      <c r="E62" s="207">
        <v>1</v>
      </c>
      <c r="F62" s="207">
        <v>54.95</v>
      </c>
      <c r="G62" s="207">
        <v>0</v>
      </c>
      <c r="H62" s="207">
        <v>1</v>
      </c>
      <c r="I62" s="207">
        <v>0</v>
      </c>
      <c r="J62" s="207">
        <v>0</v>
      </c>
      <c r="K62" s="207">
        <v>0</v>
      </c>
      <c r="L62" s="207">
        <v>4.95</v>
      </c>
      <c r="M62" s="207">
        <v>6.65</v>
      </c>
      <c r="N62" s="207">
        <v>0</v>
      </c>
      <c r="O62" s="207">
        <v>0</v>
      </c>
      <c r="P62" s="207">
        <v>22</v>
      </c>
      <c r="Q62" s="207">
        <v>6.9</v>
      </c>
      <c r="R62" s="207">
        <v>0</v>
      </c>
      <c r="S62" s="207">
        <v>0</v>
      </c>
      <c r="T62" s="207">
        <v>0</v>
      </c>
      <c r="U62" s="207">
        <v>0</v>
      </c>
      <c r="V62" s="207">
        <v>0</v>
      </c>
      <c r="W62" s="207">
        <v>0</v>
      </c>
      <c r="X62" s="207">
        <v>0</v>
      </c>
      <c r="Y62" s="207">
        <v>12.5</v>
      </c>
      <c r="Z62" s="207">
        <v>0</v>
      </c>
      <c r="AA62" s="207">
        <v>0</v>
      </c>
      <c r="AB62" s="207">
        <v>0</v>
      </c>
      <c r="AC62" s="207">
        <v>0</v>
      </c>
      <c r="AD62" s="207">
        <v>0</v>
      </c>
      <c r="AE62" s="207">
        <v>0</v>
      </c>
      <c r="AF62" s="207">
        <v>0</v>
      </c>
      <c r="AG62" s="207">
        <v>0</v>
      </c>
      <c r="AH62" s="207">
        <v>0</v>
      </c>
      <c r="AI62" s="207">
        <v>0</v>
      </c>
      <c r="AJ62" s="207">
        <v>0</v>
      </c>
      <c r="AK62" s="207">
        <v>0</v>
      </c>
      <c r="AL62" s="207">
        <v>0</v>
      </c>
      <c r="AM62" s="207">
        <v>0</v>
      </c>
      <c r="AN62" s="207">
        <v>0</v>
      </c>
      <c r="AO62" s="207">
        <v>0</v>
      </c>
      <c r="AP62" s="207">
        <v>0</v>
      </c>
      <c r="AQ62" s="207">
        <v>0</v>
      </c>
      <c r="AR62" s="207">
        <v>0</v>
      </c>
      <c r="AS62" s="207">
        <v>0</v>
      </c>
      <c r="AT62" s="207">
        <v>0</v>
      </c>
      <c r="AU62" s="207">
        <v>0</v>
      </c>
      <c r="AV62" s="207">
        <v>0</v>
      </c>
      <c r="AW62" s="207">
        <v>0.95</v>
      </c>
    </row>
    <row r="63" spans="3:49" x14ac:dyDescent="0.3">
      <c r="C63" s="207">
        <v>24</v>
      </c>
      <c r="D63" s="207">
        <v>10</v>
      </c>
      <c r="E63" s="207">
        <v>2</v>
      </c>
      <c r="F63" s="207">
        <v>8665.1</v>
      </c>
      <c r="G63" s="207">
        <v>0</v>
      </c>
      <c r="H63" s="207">
        <v>168</v>
      </c>
      <c r="I63" s="207">
        <v>0</v>
      </c>
      <c r="J63" s="207">
        <v>0</v>
      </c>
      <c r="K63" s="207">
        <v>0</v>
      </c>
      <c r="L63" s="207">
        <v>800</v>
      </c>
      <c r="M63" s="207">
        <v>1069</v>
      </c>
      <c r="N63" s="207">
        <v>0</v>
      </c>
      <c r="O63" s="207">
        <v>0</v>
      </c>
      <c r="P63" s="207">
        <v>3384</v>
      </c>
      <c r="Q63" s="207">
        <v>1119.2</v>
      </c>
      <c r="R63" s="207">
        <v>0</v>
      </c>
      <c r="S63" s="207">
        <v>0</v>
      </c>
      <c r="T63" s="207">
        <v>0</v>
      </c>
      <c r="U63" s="207">
        <v>0</v>
      </c>
      <c r="V63" s="207">
        <v>0</v>
      </c>
      <c r="W63" s="207">
        <v>0</v>
      </c>
      <c r="X63" s="207">
        <v>0</v>
      </c>
      <c r="Y63" s="207">
        <v>1964.8</v>
      </c>
      <c r="Z63" s="207">
        <v>0</v>
      </c>
      <c r="AA63" s="207">
        <v>0</v>
      </c>
      <c r="AB63" s="207">
        <v>0</v>
      </c>
      <c r="AC63" s="207">
        <v>0</v>
      </c>
      <c r="AD63" s="207">
        <v>0</v>
      </c>
      <c r="AE63" s="207">
        <v>0</v>
      </c>
      <c r="AF63" s="207">
        <v>0</v>
      </c>
      <c r="AG63" s="207">
        <v>0</v>
      </c>
      <c r="AH63" s="207">
        <v>0</v>
      </c>
      <c r="AI63" s="207">
        <v>0</v>
      </c>
      <c r="AJ63" s="207">
        <v>0</v>
      </c>
      <c r="AK63" s="207">
        <v>0</v>
      </c>
      <c r="AL63" s="207">
        <v>0</v>
      </c>
      <c r="AM63" s="207">
        <v>0</v>
      </c>
      <c r="AN63" s="207">
        <v>0</v>
      </c>
      <c r="AO63" s="207">
        <v>0</v>
      </c>
      <c r="AP63" s="207">
        <v>0</v>
      </c>
      <c r="AQ63" s="207">
        <v>0</v>
      </c>
      <c r="AR63" s="207">
        <v>0</v>
      </c>
      <c r="AS63" s="207">
        <v>0</v>
      </c>
      <c r="AT63" s="207">
        <v>0</v>
      </c>
      <c r="AU63" s="207">
        <v>0</v>
      </c>
      <c r="AV63" s="207">
        <v>0</v>
      </c>
      <c r="AW63" s="207">
        <v>160.1</v>
      </c>
    </row>
    <row r="64" spans="3:49" x14ac:dyDescent="0.3">
      <c r="C64" s="207">
        <v>24</v>
      </c>
      <c r="D64" s="207">
        <v>10</v>
      </c>
      <c r="E64" s="207">
        <v>5</v>
      </c>
      <c r="F64" s="207">
        <v>119</v>
      </c>
      <c r="G64" s="207">
        <v>119</v>
      </c>
      <c r="H64" s="207">
        <v>0</v>
      </c>
      <c r="I64" s="207">
        <v>0</v>
      </c>
      <c r="J64" s="207">
        <v>0</v>
      </c>
      <c r="K64" s="207">
        <v>0</v>
      </c>
      <c r="L64" s="207">
        <v>0</v>
      </c>
      <c r="M64" s="207">
        <v>0</v>
      </c>
      <c r="N64" s="207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207">
        <v>0</v>
      </c>
      <c r="Z64" s="207">
        <v>0</v>
      </c>
      <c r="AA64" s="207">
        <v>0</v>
      </c>
      <c r="AB64" s="207">
        <v>0</v>
      </c>
      <c r="AC64" s="207">
        <v>0</v>
      </c>
      <c r="AD64" s="207">
        <v>0</v>
      </c>
      <c r="AE64" s="207">
        <v>0</v>
      </c>
      <c r="AF64" s="207">
        <v>0</v>
      </c>
      <c r="AG64" s="207">
        <v>0</v>
      </c>
      <c r="AH64" s="207">
        <v>0</v>
      </c>
      <c r="AI64" s="207">
        <v>0</v>
      </c>
      <c r="AJ64" s="207">
        <v>0</v>
      </c>
      <c r="AK64" s="207">
        <v>0</v>
      </c>
      <c r="AL64" s="207">
        <v>0</v>
      </c>
      <c r="AM64" s="207">
        <v>0</v>
      </c>
      <c r="AN64" s="207">
        <v>0</v>
      </c>
      <c r="AO64" s="207">
        <v>0</v>
      </c>
      <c r="AP64" s="207">
        <v>0</v>
      </c>
      <c r="AQ64" s="207">
        <v>0</v>
      </c>
      <c r="AR64" s="207">
        <v>0</v>
      </c>
      <c r="AS64" s="207">
        <v>0</v>
      </c>
      <c r="AT64" s="207">
        <v>0</v>
      </c>
      <c r="AU64" s="207">
        <v>0</v>
      </c>
      <c r="AV64" s="207">
        <v>0</v>
      </c>
      <c r="AW64" s="207">
        <v>0</v>
      </c>
    </row>
    <row r="65" spans="3:49" x14ac:dyDescent="0.3">
      <c r="C65" s="207">
        <v>24</v>
      </c>
      <c r="D65" s="207">
        <v>10</v>
      </c>
      <c r="E65" s="207">
        <v>6</v>
      </c>
      <c r="F65" s="207">
        <v>1728198</v>
      </c>
      <c r="G65" s="207">
        <v>19610</v>
      </c>
      <c r="H65" s="207">
        <v>15300</v>
      </c>
      <c r="I65" s="207">
        <v>0</v>
      </c>
      <c r="J65" s="207">
        <v>0</v>
      </c>
      <c r="K65" s="207">
        <v>0</v>
      </c>
      <c r="L65" s="207">
        <v>149090</v>
      </c>
      <c r="M65" s="207">
        <v>389264</v>
      </c>
      <c r="N65" s="207">
        <v>0</v>
      </c>
      <c r="O65" s="207">
        <v>0</v>
      </c>
      <c r="P65" s="207">
        <v>575743</v>
      </c>
      <c r="Q65" s="207">
        <v>241464</v>
      </c>
      <c r="R65" s="207">
        <v>0</v>
      </c>
      <c r="S65" s="207">
        <v>0</v>
      </c>
      <c r="T65" s="207">
        <v>0</v>
      </c>
      <c r="U65" s="207">
        <v>0</v>
      </c>
      <c r="V65" s="207">
        <v>0</v>
      </c>
      <c r="W65" s="207">
        <v>0</v>
      </c>
      <c r="X65" s="207">
        <v>0</v>
      </c>
      <c r="Y65" s="207">
        <v>320808</v>
      </c>
      <c r="Z65" s="207">
        <v>0</v>
      </c>
      <c r="AA65" s="207">
        <v>0</v>
      </c>
      <c r="AB65" s="207">
        <v>0</v>
      </c>
      <c r="AC65" s="207">
        <v>0</v>
      </c>
      <c r="AD65" s="207">
        <v>0</v>
      </c>
      <c r="AE65" s="207">
        <v>0</v>
      </c>
      <c r="AF65" s="207">
        <v>0</v>
      </c>
      <c r="AG65" s="207">
        <v>0</v>
      </c>
      <c r="AH65" s="207">
        <v>0</v>
      </c>
      <c r="AI65" s="207">
        <v>0</v>
      </c>
      <c r="AJ65" s="207">
        <v>0</v>
      </c>
      <c r="AK65" s="207">
        <v>0</v>
      </c>
      <c r="AL65" s="207">
        <v>0</v>
      </c>
      <c r="AM65" s="207">
        <v>0</v>
      </c>
      <c r="AN65" s="207">
        <v>0</v>
      </c>
      <c r="AO65" s="207">
        <v>0</v>
      </c>
      <c r="AP65" s="207">
        <v>0</v>
      </c>
      <c r="AQ65" s="207">
        <v>0</v>
      </c>
      <c r="AR65" s="207">
        <v>0</v>
      </c>
      <c r="AS65" s="207">
        <v>0</v>
      </c>
      <c r="AT65" s="207">
        <v>0</v>
      </c>
      <c r="AU65" s="207">
        <v>0</v>
      </c>
      <c r="AV65" s="207">
        <v>0</v>
      </c>
      <c r="AW65" s="207">
        <v>16919</v>
      </c>
    </row>
    <row r="66" spans="3:49" x14ac:dyDescent="0.3">
      <c r="C66" s="207">
        <v>24</v>
      </c>
      <c r="D66" s="207">
        <v>10</v>
      </c>
      <c r="E66" s="207">
        <v>9</v>
      </c>
      <c r="F66" s="207">
        <v>28532</v>
      </c>
      <c r="G66" s="207">
        <v>0</v>
      </c>
      <c r="H66" s="207">
        <v>0</v>
      </c>
      <c r="I66" s="207">
        <v>0</v>
      </c>
      <c r="J66" s="207">
        <v>0</v>
      </c>
      <c r="K66" s="207">
        <v>0</v>
      </c>
      <c r="L66" s="207">
        <v>9132</v>
      </c>
      <c r="M66" s="207">
        <v>8800</v>
      </c>
      <c r="N66" s="207">
        <v>0</v>
      </c>
      <c r="O66" s="207">
        <v>0</v>
      </c>
      <c r="P66" s="207">
        <v>9600</v>
      </c>
      <c r="Q66" s="207">
        <v>1000</v>
      </c>
      <c r="R66" s="207">
        <v>0</v>
      </c>
      <c r="S66" s="207">
        <v>0</v>
      </c>
      <c r="T66" s="207">
        <v>0</v>
      </c>
      <c r="U66" s="207">
        <v>0</v>
      </c>
      <c r="V66" s="207">
        <v>0</v>
      </c>
      <c r="W66" s="207">
        <v>0</v>
      </c>
      <c r="X66" s="207">
        <v>0</v>
      </c>
      <c r="Y66" s="207">
        <v>0</v>
      </c>
      <c r="Z66" s="207">
        <v>0</v>
      </c>
      <c r="AA66" s="207">
        <v>0</v>
      </c>
      <c r="AB66" s="207">
        <v>0</v>
      </c>
      <c r="AC66" s="207">
        <v>0</v>
      </c>
      <c r="AD66" s="207">
        <v>0</v>
      </c>
      <c r="AE66" s="207">
        <v>0</v>
      </c>
      <c r="AF66" s="207">
        <v>0</v>
      </c>
      <c r="AG66" s="207">
        <v>0</v>
      </c>
      <c r="AH66" s="207">
        <v>0</v>
      </c>
      <c r="AI66" s="207">
        <v>0</v>
      </c>
      <c r="AJ66" s="207">
        <v>0</v>
      </c>
      <c r="AK66" s="207">
        <v>0</v>
      </c>
      <c r="AL66" s="207">
        <v>0</v>
      </c>
      <c r="AM66" s="207">
        <v>0</v>
      </c>
      <c r="AN66" s="207">
        <v>0</v>
      </c>
      <c r="AO66" s="207">
        <v>0</v>
      </c>
      <c r="AP66" s="207">
        <v>0</v>
      </c>
      <c r="AQ66" s="207">
        <v>0</v>
      </c>
      <c r="AR66" s="207">
        <v>0</v>
      </c>
      <c r="AS66" s="207">
        <v>0</v>
      </c>
      <c r="AT66" s="207">
        <v>0</v>
      </c>
      <c r="AU66" s="207">
        <v>0</v>
      </c>
      <c r="AV66" s="207">
        <v>0</v>
      </c>
      <c r="AW66" s="207">
        <v>0</v>
      </c>
    </row>
    <row r="67" spans="3:49" x14ac:dyDescent="0.3">
      <c r="C67" s="207">
        <v>24</v>
      </c>
      <c r="D67" s="207">
        <v>10</v>
      </c>
      <c r="E67" s="207">
        <v>10</v>
      </c>
      <c r="F67" s="207">
        <v>25500</v>
      </c>
      <c r="G67" s="207">
        <v>0</v>
      </c>
      <c r="H67" s="207">
        <v>0</v>
      </c>
      <c r="I67" s="207">
        <v>0</v>
      </c>
      <c r="J67" s="207">
        <v>6000</v>
      </c>
      <c r="K67" s="207">
        <v>0</v>
      </c>
      <c r="L67" s="207">
        <v>0</v>
      </c>
      <c r="M67" s="207">
        <v>0</v>
      </c>
      <c r="N67" s="207">
        <v>0</v>
      </c>
      <c r="O67" s="207">
        <v>19500</v>
      </c>
      <c r="P67" s="207">
        <v>0</v>
      </c>
      <c r="Q67" s="207">
        <v>0</v>
      </c>
      <c r="R67" s="207">
        <v>0</v>
      </c>
      <c r="S67" s="207">
        <v>0</v>
      </c>
      <c r="T67" s="207">
        <v>0</v>
      </c>
      <c r="U67" s="207">
        <v>0</v>
      </c>
      <c r="V67" s="207">
        <v>0</v>
      </c>
      <c r="W67" s="207">
        <v>0</v>
      </c>
      <c r="X67" s="207">
        <v>0</v>
      </c>
      <c r="Y67" s="207">
        <v>0</v>
      </c>
      <c r="Z67" s="207">
        <v>0</v>
      </c>
      <c r="AA67" s="207">
        <v>0</v>
      </c>
      <c r="AB67" s="207">
        <v>0</v>
      </c>
      <c r="AC67" s="207">
        <v>0</v>
      </c>
      <c r="AD67" s="207">
        <v>0</v>
      </c>
      <c r="AE67" s="207">
        <v>0</v>
      </c>
      <c r="AF67" s="207">
        <v>0</v>
      </c>
      <c r="AG67" s="207">
        <v>0</v>
      </c>
      <c r="AH67" s="207">
        <v>0</v>
      </c>
      <c r="AI67" s="207">
        <v>0</v>
      </c>
      <c r="AJ67" s="207">
        <v>0</v>
      </c>
      <c r="AK67" s="207">
        <v>0</v>
      </c>
      <c r="AL67" s="207">
        <v>0</v>
      </c>
      <c r="AM67" s="207">
        <v>0</v>
      </c>
      <c r="AN67" s="207">
        <v>0</v>
      </c>
      <c r="AO67" s="207">
        <v>0</v>
      </c>
      <c r="AP67" s="207">
        <v>0</v>
      </c>
      <c r="AQ67" s="207">
        <v>0</v>
      </c>
      <c r="AR67" s="207">
        <v>0</v>
      </c>
      <c r="AS67" s="207">
        <v>0</v>
      </c>
      <c r="AT67" s="207">
        <v>0</v>
      </c>
      <c r="AU67" s="207">
        <v>0</v>
      </c>
      <c r="AV67" s="207">
        <v>0</v>
      </c>
      <c r="AW67" s="207">
        <v>0</v>
      </c>
    </row>
    <row r="68" spans="3:49" x14ac:dyDescent="0.3">
      <c r="C68" s="207">
        <v>24</v>
      </c>
      <c r="D68" s="207">
        <v>10</v>
      </c>
      <c r="E68" s="207">
        <v>11</v>
      </c>
      <c r="F68" s="207">
        <v>10203.562340966922</v>
      </c>
      <c r="G68" s="207">
        <v>0</v>
      </c>
      <c r="H68" s="207">
        <v>0</v>
      </c>
      <c r="I68" s="207">
        <v>0</v>
      </c>
      <c r="J68" s="207">
        <v>6870.2290076335885</v>
      </c>
      <c r="K68" s="207">
        <v>0</v>
      </c>
      <c r="L68" s="207">
        <v>0</v>
      </c>
      <c r="M68" s="207">
        <v>0</v>
      </c>
      <c r="N68" s="207">
        <v>0</v>
      </c>
      <c r="O68" s="207">
        <v>3333.3333333333335</v>
      </c>
      <c r="P68" s="207">
        <v>0</v>
      </c>
      <c r="Q68" s="207">
        <v>0</v>
      </c>
      <c r="R68" s="207">
        <v>0</v>
      </c>
      <c r="S68" s="207">
        <v>0</v>
      </c>
      <c r="T68" s="207">
        <v>0</v>
      </c>
      <c r="U68" s="207">
        <v>0</v>
      </c>
      <c r="V68" s="207">
        <v>0</v>
      </c>
      <c r="W68" s="207">
        <v>0</v>
      </c>
      <c r="X68" s="207">
        <v>0</v>
      </c>
      <c r="Y68" s="207">
        <v>0</v>
      </c>
      <c r="Z68" s="207">
        <v>0</v>
      </c>
      <c r="AA68" s="207">
        <v>0</v>
      </c>
      <c r="AB68" s="207">
        <v>0</v>
      </c>
      <c r="AC68" s="207">
        <v>0</v>
      </c>
      <c r="AD68" s="207">
        <v>0</v>
      </c>
      <c r="AE68" s="207">
        <v>0</v>
      </c>
      <c r="AF68" s="207">
        <v>0</v>
      </c>
      <c r="AG68" s="207">
        <v>0</v>
      </c>
      <c r="AH68" s="207">
        <v>0</v>
      </c>
      <c r="AI68" s="207">
        <v>0</v>
      </c>
      <c r="AJ68" s="207">
        <v>0</v>
      </c>
      <c r="AK68" s="207">
        <v>0</v>
      </c>
      <c r="AL68" s="207">
        <v>0</v>
      </c>
      <c r="AM68" s="207">
        <v>0</v>
      </c>
      <c r="AN68" s="207">
        <v>0</v>
      </c>
      <c r="AO68" s="207">
        <v>0</v>
      </c>
      <c r="AP68" s="207">
        <v>0</v>
      </c>
      <c r="AQ68" s="207">
        <v>0</v>
      </c>
      <c r="AR68" s="207">
        <v>0</v>
      </c>
      <c r="AS68" s="207">
        <v>0</v>
      </c>
      <c r="AT68" s="207">
        <v>0</v>
      </c>
      <c r="AU68" s="207">
        <v>0</v>
      </c>
      <c r="AV68" s="207">
        <v>0</v>
      </c>
      <c r="AW68" s="207">
        <v>0</v>
      </c>
    </row>
    <row r="69" spans="3:49" x14ac:dyDescent="0.3">
      <c r="C69" s="207">
        <v>24</v>
      </c>
      <c r="D69" s="207">
        <v>11</v>
      </c>
      <c r="E69" s="207">
        <v>1</v>
      </c>
      <c r="F69" s="207">
        <v>54.95</v>
      </c>
      <c r="G69" s="207">
        <v>0</v>
      </c>
      <c r="H69" s="207">
        <v>1</v>
      </c>
      <c r="I69" s="207">
        <v>0</v>
      </c>
      <c r="J69" s="207">
        <v>0</v>
      </c>
      <c r="K69" s="207">
        <v>0</v>
      </c>
      <c r="L69" s="207">
        <v>4.95</v>
      </c>
      <c r="M69" s="207">
        <v>6.65</v>
      </c>
      <c r="N69" s="207">
        <v>0</v>
      </c>
      <c r="O69" s="207">
        <v>0</v>
      </c>
      <c r="P69" s="207">
        <v>22</v>
      </c>
      <c r="Q69" s="207">
        <v>6.9</v>
      </c>
      <c r="R69" s="207">
        <v>0</v>
      </c>
      <c r="S69" s="207">
        <v>0</v>
      </c>
      <c r="T69" s="207">
        <v>0</v>
      </c>
      <c r="U69" s="207">
        <v>0</v>
      </c>
      <c r="V69" s="207">
        <v>0</v>
      </c>
      <c r="W69" s="207">
        <v>0</v>
      </c>
      <c r="X69" s="207">
        <v>0</v>
      </c>
      <c r="Y69" s="207">
        <v>12.5</v>
      </c>
      <c r="Z69" s="207">
        <v>0</v>
      </c>
      <c r="AA69" s="207">
        <v>0</v>
      </c>
      <c r="AB69" s="207">
        <v>0</v>
      </c>
      <c r="AC69" s="207">
        <v>0</v>
      </c>
      <c r="AD69" s="207">
        <v>0</v>
      </c>
      <c r="AE69" s="207">
        <v>0</v>
      </c>
      <c r="AF69" s="207">
        <v>0</v>
      </c>
      <c r="AG69" s="207">
        <v>0</v>
      </c>
      <c r="AH69" s="207">
        <v>0</v>
      </c>
      <c r="AI69" s="207">
        <v>0</v>
      </c>
      <c r="AJ69" s="207">
        <v>0</v>
      </c>
      <c r="AK69" s="207">
        <v>0</v>
      </c>
      <c r="AL69" s="207">
        <v>0</v>
      </c>
      <c r="AM69" s="207">
        <v>0</v>
      </c>
      <c r="AN69" s="207">
        <v>0</v>
      </c>
      <c r="AO69" s="207">
        <v>0</v>
      </c>
      <c r="AP69" s="207">
        <v>0</v>
      </c>
      <c r="AQ69" s="207">
        <v>0</v>
      </c>
      <c r="AR69" s="207">
        <v>0</v>
      </c>
      <c r="AS69" s="207">
        <v>0</v>
      </c>
      <c r="AT69" s="207">
        <v>0</v>
      </c>
      <c r="AU69" s="207">
        <v>0</v>
      </c>
      <c r="AV69" s="207">
        <v>0</v>
      </c>
      <c r="AW69" s="207">
        <v>0.95</v>
      </c>
    </row>
    <row r="70" spans="3:49" x14ac:dyDescent="0.3">
      <c r="C70" s="207">
        <v>24</v>
      </c>
      <c r="D70" s="207">
        <v>11</v>
      </c>
      <c r="E70" s="207">
        <v>2</v>
      </c>
      <c r="F70" s="207">
        <v>9035.6</v>
      </c>
      <c r="G70" s="207">
        <v>0</v>
      </c>
      <c r="H70" s="207">
        <v>176</v>
      </c>
      <c r="I70" s="207">
        <v>0</v>
      </c>
      <c r="J70" s="207">
        <v>0</v>
      </c>
      <c r="K70" s="207">
        <v>0</v>
      </c>
      <c r="L70" s="207">
        <v>843.2</v>
      </c>
      <c r="M70" s="207">
        <v>1149.8</v>
      </c>
      <c r="N70" s="207">
        <v>0</v>
      </c>
      <c r="O70" s="207">
        <v>0</v>
      </c>
      <c r="P70" s="207">
        <v>3504</v>
      </c>
      <c r="Q70" s="207">
        <v>1190.4000000000001</v>
      </c>
      <c r="R70" s="207">
        <v>0</v>
      </c>
      <c r="S70" s="207">
        <v>0</v>
      </c>
      <c r="T70" s="207">
        <v>0</v>
      </c>
      <c r="U70" s="207">
        <v>0</v>
      </c>
      <c r="V70" s="207">
        <v>0</v>
      </c>
      <c r="W70" s="207">
        <v>0</v>
      </c>
      <c r="X70" s="207">
        <v>0</v>
      </c>
      <c r="Y70" s="207">
        <v>2011.2</v>
      </c>
      <c r="Z70" s="207">
        <v>0</v>
      </c>
      <c r="AA70" s="207">
        <v>0</v>
      </c>
      <c r="AB70" s="207">
        <v>0</v>
      </c>
      <c r="AC70" s="207">
        <v>0</v>
      </c>
      <c r="AD70" s="207">
        <v>0</v>
      </c>
      <c r="AE70" s="207">
        <v>0</v>
      </c>
      <c r="AF70" s="207">
        <v>0</v>
      </c>
      <c r="AG70" s="207">
        <v>0</v>
      </c>
      <c r="AH70" s="207">
        <v>0</v>
      </c>
      <c r="AI70" s="207">
        <v>0</v>
      </c>
      <c r="AJ70" s="207">
        <v>0</v>
      </c>
      <c r="AK70" s="207">
        <v>0</v>
      </c>
      <c r="AL70" s="207">
        <v>0</v>
      </c>
      <c r="AM70" s="207">
        <v>0</v>
      </c>
      <c r="AN70" s="207">
        <v>0</v>
      </c>
      <c r="AO70" s="207">
        <v>0</v>
      </c>
      <c r="AP70" s="207">
        <v>0</v>
      </c>
      <c r="AQ70" s="207">
        <v>0</v>
      </c>
      <c r="AR70" s="207">
        <v>0</v>
      </c>
      <c r="AS70" s="207">
        <v>0</v>
      </c>
      <c r="AT70" s="207">
        <v>0</v>
      </c>
      <c r="AU70" s="207">
        <v>0</v>
      </c>
      <c r="AV70" s="207">
        <v>0</v>
      </c>
      <c r="AW70" s="207">
        <v>161</v>
      </c>
    </row>
    <row r="71" spans="3:49" x14ac:dyDescent="0.3">
      <c r="C71" s="207">
        <v>24</v>
      </c>
      <c r="D71" s="207">
        <v>11</v>
      </c>
      <c r="E71" s="207">
        <v>5</v>
      </c>
      <c r="F71" s="207">
        <v>136.5</v>
      </c>
      <c r="G71" s="207">
        <v>136.5</v>
      </c>
      <c r="H71" s="207">
        <v>0</v>
      </c>
      <c r="I71" s="207">
        <v>0</v>
      </c>
      <c r="J71" s="207">
        <v>0</v>
      </c>
      <c r="K71" s="207">
        <v>0</v>
      </c>
      <c r="L71" s="207">
        <v>0</v>
      </c>
      <c r="M71" s="207">
        <v>0</v>
      </c>
      <c r="N71" s="207">
        <v>0</v>
      </c>
      <c r="O71" s="207">
        <v>0</v>
      </c>
      <c r="P71" s="207">
        <v>0</v>
      </c>
      <c r="Q71" s="207">
        <v>0</v>
      </c>
      <c r="R71" s="207">
        <v>0</v>
      </c>
      <c r="S71" s="207">
        <v>0</v>
      </c>
      <c r="T71" s="207">
        <v>0</v>
      </c>
      <c r="U71" s="207">
        <v>0</v>
      </c>
      <c r="V71" s="207">
        <v>0</v>
      </c>
      <c r="W71" s="207">
        <v>0</v>
      </c>
      <c r="X71" s="207">
        <v>0</v>
      </c>
      <c r="Y71" s="207">
        <v>0</v>
      </c>
      <c r="Z71" s="207">
        <v>0</v>
      </c>
      <c r="AA71" s="207">
        <v>0</v>
      </c>
      <c r="AB71" s="207">
        <v>0</v>
      </c>
      <c r="AC71" s="207">
        <v>0</v>
      </c>
      <c r="AD71" s="207">
        <v>0</v>
      </c>
      <c r="AE71" s="207">
        <v>0</v>
      </c>
      <c r="AF71" s="207">
        <v>0</v>
      </c>
      <c r="AG71" s="207">
        <v>0</v>
      </c>
      <c r="AH71" s="207">
        <v>0</v>
      </c>
      <c r="AI71" s="207">
        <v>0</v>
      </c>
      <c r="AJ71" s="207">
        <v>0</v>
      </c>
      <c r="AK71" s="207">
        <v>0</v>
      </c>
      <c r="AL71" s="207">
        <v>0</v>
      </c>
      <c r="AM71" s="207">
        <v>0</v>
      </c>
      <c r="AN71" s="207">
        <v>0</v>
      </c>
      <c r="AO71" s="207">
        <v>0</v>
      </c>
      <c r="AP71" s="207">
        <v>0</v>
      </c>
      <c r="AQ71" s="207">
        <v>0</v>
      </c>
      <c r="AR71" s="207">
        <v>0</v>
      </c>
      <c r="AS71" s="207">
        <v>0</v>
      </c>
      <c r="AT71" s="207">
        <v>0</v>
      </c>
      <c r="AU71" s="207">
        <v>0</v>
      </c>
      <c r="AV71" s="207">
        <v>0</v>
      </c>
      <c r="AW71" s="207">
        <v>0</v>
      </c>
    </row>
    <row r="72" spans="3:49" x14ac:dyDescent="0.3">
      <c r="C72" s="207">
        <v>24</v>
      </c>
      <c r="D72" s="207">
        <v>11</v>
      </c>
      <c r="E72" s="207">
        <v>6</v>
      </c>
      <c r="F72" s="207">
        <v>2259608</v>
      </c>
      <c r="G72" s="207">
        <v>21880</v>
      </c>
      <c r="H72" s="207">
        <v>20961</v>
      </c>
      <c r="I72" s="207">
        <v>0</v>
      </c>
      <c r="J72" s="207">
        <v>0</v>
      </c>
      <c r="K72" s="207">
        <v>0</v>
      </c>
      <c r="L72" s="207">
        <v>202642</v>
      </c>
      <c r="M72" s="207">
        <v>460551</v>
      </c>
      <c r="N72" s="207">
        <v>0</v>
      </c>
      <c r="O72" s="207">
        <v>0</v>
      </c>
      <c r="P72" s="207">
        <v>770501</v>
      </c>
      <c r="Q72" s="207">
        <v>330297</v>
      </c>
      <c r="R72" s="207">
        <v>0</v>
      </c>
      <c r="S72" s="207">
        <v>0</v>
      </c>
      <c r="T72" s="207">
        <v>0</v>
      </c>
      <c r="U72" s="207">
        <v>0</v>
      </c>
      <c r="V72" s="207">
        <v>0</v>
      </c>
      <c r="W72" s="207">
        <v>0</v>
      </c>
      <c r="X72" s="207">
        <v>0</v>
      </c>
      <c r="Y72" s="207">
        <v>431378</v>
      </c>
      <c r="Z72" s="207">
        <v>0</v>
      </c>
      <c r="AA72" s="207">
        <v>0</v>
      </c>
      <c r="AB72" s="207">
        <v>0</v>
      </c>
      <c r="AC72" s="207">
        <v>0</v>
      </c>
      <c r="AD72" s="207">
        <v>0</v>
      </c>
      <c r="AE72" s="207">
        <v>0</v>
      </c>
      <c r="AF72" s="207">
        <v>0</v>
      </c>
      <c r="AG72" s="207">
        <v>0</v>
      </c>
      <c r="AH72" s="207">
        <v>0</v>
      </c>
      <c r="AI72" s="207">
        <v>0</v>
      </c>
      <c r="AJ72" s="207">
        <v>0</v>
      </c>
      <c r="AK72" s="207">
        <v>0</v>
      </c>
      <c r="AL72" s="207">
        <v>0</v>
      </c>
      <c r="AM72" s="207">
        <v>0</v>
      </c>
      <c r="AN72" s="207">
        <v>0</v>
      </c>
      <c r="AO72" s="207">
        <v>0</v>
      </c>
      <c r="AP72" s="207">
        <v>0</v>
      </c>
      <c r="AQ72" s="207">
        <v>0</v>
      </c>
      <c r="AR72" s="207">
        <v>0</v>
      </c>
      <c r="AS72" s="207">
        <v>0</v>
      </c>
      <c r="AT72" s="207">
        <v>0</v>
      </c>
      <c r="AU72" s="207">
        <v>0</v>
      </c>
      <c r="AV72" s="207">
        <v>0</v>
      </c>
      <c r="AW72" s="207">
        <v>21398</v>
      </c>
    </row>
    <row r="73" spans="3:49" x14ac:dyDescent="0.3">
      <c r="C73" s="207">
        <v>24</v>
      </c>
      <c r="D73" s="207">
        <v>11</v>
      </c>
      <c r="E73" s="207">
        <v>9</v>
      </c>
      <c r="F73" s="207">
        <v>558709</v>
      </c>
      <c r="G73" s="207">
        <v>0</v>
      </c>
      <c r="H73" s="207">
        <v>5661</v>
      </c>
      <c r="I73" s="207">
        <v>0</v>
      </c>
      <c r="J73" s="207">
        <v>0</v>
      </c>
      <c r="K73" s="207">
        <v>0</v>
      </c>
      <c r="L73" s="207">
        <v>62992</v>
      </c>
      <c r="M73" s="207">
        <v>79740</v>
      </c>
      <c r="N73" s="207">
        <v>0</v>
      </c>
      <c r="O73" s="207">
        <v>0</v>
      </c>
      <c r="P73" s="207">
        <v>200008</v>
      </c>
      <c r="Q73" s="207">
        <v>89540</v>
      </c>
      <c r="R73" s="207">
        <v>0</v>
      </c>
      <c r="S73" s="207">
        <v>0</v>
      </c>
      <c r="T73" s="207">
        <v>0</v>
      </c>
      <c r="U73" s="207">
        <v>0</v>
      </c>
      <c r="V73" s="207">
        <v>0</v>
      </c>
      <c r="W73" s="207">
        <v>0</v>
      </c>
      <c r="X73" s="207">
        <v>0</v>
      </c>
      <c r="Y73" s="207">
        <v>115839</v>
      </c>
      <c r="Z73" s="207">
        <v>0</v>
      </c>
      <c r="AA73" s="207">
        <v>0</v>
      </c>
      <c r="AB73" s="207">
        <v>0</v>
      </c>
      <c r="AC73" s="207">
        <v>0</v>
      </c>
      <c r="AD73" s="207">
        <v>0</v>
      </c>
      <c r="AE73" s="207">
        <v>0</v>
      </c>
      <c r="AF73" s="207">
        <v>0</v>
      </c>
      <c r="AG73" s="207">
        <v>0</v>
      </c>
      <c r="AH73" s="207">
        <v>0</v>
      </c>
      <c r="AI73" s="207">
        <v>0</v>
      </c>
      <c r="AJ73" s="207">
        <v>0</v>
      </c>
      <c r="AK73" s="207">
        <v>0</v>
      </c>
      <c r="AL73" s="207">
        <v>0</v>
      </c>
      <c r="AM73" s="207">
        <v>0</v>
      </c>
      <c r="AN73" s="207">
        <v>0</v>
      </c>
      <c r="AO73" s="207">
        <v>0</v>
      </c>
      <c r="AP73" s="207">
        <v>0</v>
      </c>
      <c r="AQ73" s="207">
        <v>0</v>
      </c>
      <c r="AR73" s="207">
        <v>0</v>
      </c>
      <c r="AS73" s="207">
        <v>0</v>
      </c>
      <c r="AT73" s="207">
        <v>0</v>
      </c>
      <c r="AU73" s="207">
        <v>0</v>
      </c>
      <c r="AV73" s="207">
        <v>0</v>
      </c>
      <c r="AW73" s="207">
        <v>4929</v>
      </c>
    </row>
    <row r="74" spans="3:49" x14ac:dyDescent="0.3">
      <c r="C74" s="207">
        <v>24</v>
      </c>
      <c r="D74" s="207">
        <v>11</v>
      </c>
      <c r="E74" s="207">
        <v>11</v>
      </c>
      <c r="F74" s="207">
        <v>10203.562340966922</v>
      </c>
      <c r="G74" s="207">
        <v>0</v>
      </c>
      <c r="H74" s="207">
        <v>0</v>
      </c>
      <c r="I74" s="207">
        <v>0</v>
      </c>
      <c r="J74" s="207">
        <v>6870.2290076335885</v>
      </c>
      <c r="K74" s="207">
        <v>0</v>
      </c>
      <c r="L74" s="207">
        <v>0</v>
      </c>
      <c r="M74" s="207">
        <v>0</v>
      </c>
      <c r="N74" s="207">
        <v>0</v>
      </c>
      <c r="O74" s="207">
        <v>3333.3333333333335</v>
      </c>
      <c r="P74" s="207">
        <v>0</v>
      </c>
      <c r="Q74" s="207">
        <v>0</v>
      </c>
      <c r="R74" s="207">
        <v>0</v>
      </c>
      <c r="S74" s="207">
        <v>0</v>
      </c>
      <c r="T74" s="207">
        <v>0</v>
      </c>
      <c r="U74" s="207">
        <v>0</v>
      </c>
      <c r="V74" s="207">
        <v>0</v>
      </c>
      <c r="W74" s="207">
        <v>0</v>
      </c>
      <c r="X74" s="207">
        <v>0</v>
      </c>
      <c r="Y74" s="207">
        <v>0</v>
      </c>
      <c r="Z74" s="207">
        <v>0</v>
      </c>
      <c r="AA74" s="207">
        <v>0</v>
      </c>
      <c r="AB74" s="207">
        <v>0</v>
      </c>
      <c r="AC74" s="207">
        <v>0</v>
      </c>
      <c r="AD74" s="207">
        <v>0</v>
      </c>
      <c r="AE74" s="207">
        <v>0</v>
      </c>
      <c r="AF74" s="207">
        <v>0</v>
      </c>
      <c r="AG74" s="207">
        <v>0</v>
      </c>
      <c r="AH74" s="207">
        <v>0</v>
      </c>
      <c r="AI74" s="207">
        <v>0</v>
      </c>
      <c r="AJ74" s="207">
        <v>0</v>
      </c>
      <c r="AK74" s="207">
        <v>0</v>
      </c>
      <c r="AL74" s="207">
        <v>0</v>
      </c>
      <c r="AM74" s="207">
        <v>0</v>
      </c>
      <c r="AN74" s="207">
        <v>0</v>
      </c>
      <c r="AO74" s="207">
        <v>0</v>
      </c>
      <c r="AP74" s="207">
        <v>0</v>
      </c>
      <c r="AQ74" s="207">
        <v>0</v>
      </c>
      <c r="AR74" s="207">
        <v>0</v>
      </c>
      <c r="AS74" s="207">
        <v>0</v>
      </c>
      <c r="AT74" s="207">
        <v>0</v>
      </c>
      <c r="AU74" s="207">
        <v>0</v>
      </c>
      <c r="AV74" s="207">
        <v>0</v>
      </c>
      <c r="AW74" s="207">
        <v>0</v>
      </c>
    </row>
    <row r="75" spans="3:49" x14ac:dyDescent="0.3">
      <c r="C75" s="207">
        <v>24</v>
      </c>
      <c r="D75" s="207">
        <v>12</v>
      </c>
      <c r="E75" s="207">
        <v>1</v>
      </c>
      <c r="F75" s="207">
        <v>54.4</v>
      </c>
      <c r="G75" s="207">
        <v>0</v>
      </c>
      <c r="H75" s="207">
        <v>1</v>
      </c>
      <c r="I75" s="207">
        <v>0</v>
      </c>
      <c r="J75" s="207">
        <v>0</v>
      </c>
      <c r="K75" s="207">
        <v>0</v>
      </c>
      <c r="L75" s="207">
        <v>4.9000000000000004</v>
      </c>
      <c r="M75" s="207">
        <v>6.65</v>
      </c>
      <c r="N75" s="207">
        <v>0</v>
      </c>
      <c r="O75" s="207">
        <v>0</v>
      </c>
      <c r="P75" s="207">
        <v>21</v>
      </c>
      <c r="Q75" s="207">
        <v>6.9</v>
      </c>
      <c r="R75" s="207">
        <v>0</v>
      </c>
      <c r="S75" s="207">
        <v>0</v>
      </c>
      <c r="T75" s="207">
        <v>0</v>
      </c>
      <c r="U75" s="207">
        <v>0</v>
      </c>
      <c r="V75" s="207">
        <v>0</v>
      </c>
      <c r="W75" s="207">
        <v>0</v>
      </c>
      <c r="X75" s="207">
        <v>0</v>
      </c>
      <c r="Y75" s="207">
        <v>13</v>
      </c>
      <c r="Z75" s="207">
        <v>0</v>
      </c>
      <c r="AA75" s="207">
        <v>0</v>
      </c>
      <c r="AB75" s="207">
        <v>0</v>
      </c>
      <c r="AC75" s="207">
        <v>0</v>
      </c>
      <c r="AD75" s="207">
        <v>0</v>
      </c>
      <c r="AE75" s="207">
        <v>0</v>
      </c>
      <c r="AF75" s="207">
        <v>0</v>
      </c>
      <c r="AG75" s="207">
        <v>0</v>
      </c>
      <c r="AH75" s="207">
        <v>0</v>
      </c>
      <c r="AI75" s="207">
        <v>0</v>
      </c>
      <c r="AJ75" s="207">
        <v>0</v>
      </c>
      <c r="AK75" s="207">
        <v>0</v>
      </c>
      <c r="AL75" s="207">
        <v>0</v>
      </c>
      <c r="AM75" s="207">
        <v>0</v>
      </c>
      <c r="AN75" s="207">
        <v>0</v>
      </c>
      <c r="AO75" s="207">
        <v>0</v>
      </c>
      <c r="AP75" s="207">
        <v>0</v>
      </c>
      <c r="AQ75" s="207">
        <v>0</v>
      </c>
      <c r="AR75" s="207">
        <v>0</v>
      </c>
      <c r="AS75" s="207">
        <v>0</v>
      </c>
      <c r="AT75" s="207">
        <v>0</v>
      </c>
      <c r="AU75" s="207">
        <v>0</v>
      </c>
      <c r="AV75" s="207">
        <v>0</v>
      </c>
      <c r="AW75" s="207">
        <v>0.95</v>
      </c>
    </row>
    <row r="76" spans="3:49" x14ac:dyDescent="0.3">
      <c r="C76" s="207">
        <v>24</v>
      </c>
      <c r="D76" s="207">
        <v>12</v>
      </c>
      <c r="E76" s="207">
        <v>2</v>
      </c>
      <c r="F76" s="207">
        <v>7318.3</v>
      </c>
      <c r="G76" s="207">
        <v>0</v>
      </c>
      <c r="H76" s="207">
        <v>128</v>
      </c>
      <c r="I76" s="207">
        <v>0</v>
      </c>
      <c r="J76" s="207">
        <v>0</v>
      </c>
      <c r="K76" s="207">
        <v>0</v>
      </c>
      <c r="L76" s="207">
        <v>669.3</v>
      </c>
      <c r="M76" s="207">
        <v>990.8</v>
      </c>
      <c r="N76" s="207">
        <v>0</v>
      </c>
      <c r="O76" s="207">
        <v>0</v>
      </c>
      <c r="P76" s="207">
        <v>2776</v>
      </c>
      <c r="Q76" s="207">
        <v>945.6</v>
      </c>
      <c r="R76" s="207">
        <v>0</v>
      </c>
      <c r="S76" s="207">
        <v>0</v>
      </c>
      <c r="T76" s="207">
        <v>0</v>
      </c>
      <c r="U76" s="207">
        <v>0</v>
      </c>
      <c r="V76" s="207">
        <v>0</v>
      </c>
      <c r="W76" s="207">
        <v>0</v>
      </c>
      <c r="X76" s="207">
        <v>0</v>
      </c>
      <c r="Y76" s="207">
        <v>1692.4</v>
      </c>
      <c r="Z76" s="207">
        <v>0</v>
      </c>
      <c r="AA76" s="207">
        <v>0</v>
      </c>
      <c r="AB76" s="207">
        <v>0</v>
      </c>
      <c r="AC76" s="207">
        <v>0</v>
      </c>
      <c r="AD76" s="207">
        <v>0</v>
      </c>
      <c r="AE76" s="207">
        <v>0</v>
      </c>
      <c r="AF76" s="207">
        <v>0</v>
      </c>
      <c r="AG76" s="207">
        <v>0</v>
      </c>
      <c r="AH76" s="207">
        <v>0</v>
      </c>
      <c r="AI76" s="207">
        <v>0</v>
      </c>
      <c r="AJ76" s="207">
        <v>0</v>
      </c>
      <c r="AK76" s="207">
        <v>0</v>
      </c>
      <c r="AL76" s="207">
        <v>0</v>
      </c>
      <c r="AM76" s="207">
        <v>0</v>
      </c>
      <c r="AN76" s="207">
        <v>0</v>
      </c>
      <c r="AO76" s="207">
        <v>0</v>
      </c>
      <c r="AP76" s="207">
        <v>0</v>
      </c>
      <c r="AQ76" s="207">
        <v>0</v>
      </c>
      <c r="AR76" s="207">
        <v>0</v>
      </c>
      <c r="AS76" s="207">
        <v>0</v>
      </c>
      <c r="AT76" s="207">
        <v>0</v>
      </c>
      <c r="AU76" s="207">
        <v>0</v>
      </c>
      <c r="AV76" s="207">
        <v>0</v>
      </c>
      <c r="AW76" s="207">
        <v>116.2</v>
      </c>
    </row>
    <row r="77" spans="3:49" x14ac:dyDescent="0.3">
      <c r="C77" s="207">
        <v>24</v>
      </c>
      <c r="D77" s="207">
        <v>12</v>
      </c>
      <c r="E77" s="207">
        <v>5</v>
      </c>
      <c r="F77" s="207">
        <v>116.5</v>
      </c>
      <c r="G77" s="207">
        <v>116.5</v>
      </c>
      <c r="H77" s="207">
        <v>0</v>
      </c>
      <c r="I77" s="207">
        <v>0</v>
      </c>
      <c r="J77" s="207">
        <v>0</v>
      </c>
      <c r="K77" s="207">
        <v>0</v>
      </c>
      <c r="L77" s="207">
        <v>0</v>
      </c>
      <c r="M77" s="207">
        <v>0</v>
      </c>
      <c r="N77" s="207">
        <v>0</v>
      </c>
      <c r="O77" s="207">
        <v>0</v>
      </c>
      <c r="P77" s="207">
        <v>0</v>
      </c>
      <c r="Q77" s="207">
        <v>0</v>
      </c>
      <c r="R77" s="207">
        <v>0</v>
      </c>
      <c r="S77" s="207">
        <v>0</v>
      </c>
      <c r="T77" s="207">
        <v>0</v>
      </c>
      <c r="U77" s="207">
        <v>0</v>
      </c>
      <c r="V77" s="207">
        <v>0</v>
      </c>
      <c r="W77" s="207">
        <v>0</v>
      </c>
      <c r="X77" s="207">
        <v>0</v>
      </c>
      <c r="Y77" s="207">
        <v>0</v>
      </c>
      <c r="Z77" s="207">
        <v>0</v>
      </c>
      <c r="AA77" s="207">
        <v>0</v>
      </c>
      <c r="AB77" s="207">
        <v>0</v>
      </c>
      <c r="AC77" s="207">
        <v>0</v>
      </c>
      <c r="AD77" s="207">
        <v>0</v>
      </c>
      <c r="AE77" s="207">
        <v>0</v>
      </c>
      <c r="AF77" s="207">
        <v>0</v>
      </c>
      <c r="AG77" s="207">
        <v>0</v>
      </c>
      <c r="AH77" s="207">
        <v>0</v>
      </c>
      <c r="AI77" s="207">
        <v>0</v>
      </c>
      <c r="AJ77" s="207">
        <v>0</v>
      </c>
      <c r="AK77" s="207">
        <v>0</v>
      </c>
      <c r="AL77" s="207">
        <v>0</v>
      </c>
      <c r="AM77" s="207">
        <v>0</v>
      </c>
      <c r="AN77" s="207">
        <v>0</v>
      </c>
      <c r="AO77" s="207">
        <v>0</v>
      </c>
      <c r="AP77" s="207">
        <v>0</v>
      </c>
      <c r="AQ77" s="207">
        <v>0</v>
      </c>
      <c r="AR77" s="207">
        <v>0</v>
      </c>
      <c r="AS77" s="207">
        <v>0</v>
      </c>
      <c r="AT77" s="207">
        <v>0</v>
      </c>
      <c r="AU77" s="207">
        <v>0</v>
      </c>
      <c r="AV77" s="207">
        <v>0</v>
      </c>
      <c r="AW77" s="207">
        <v>0</v>
      </c>
    </row>
    <row r="78" spans="3:49" x14ac:dyDescent="0.3">
      <c r="C78" s="207">
        <v>24</v>
      </c>
      <c r="D78" s="207">
        <v>12</v>
      </c>
      <c r="E78" s="207">
        <v>6</v>
      </c>
      <c r="F78" s="207">
        <v>2160957</v>
      </c>
      <c r="G78" s="207">
        <v>18820</v>
      </c>
      <c r="H78" s="207">
        <v>22722</v>
      </c>
      <c r="I78" s="207">
        <v>0</v>
      </c>
      <c r="J78" s="207">
        <v>0</v>
      </c>
      <c r="K78" s="207">
        <v>0</v>
      </c>
      <c r="L78" s="207">
        <v>164474</v>
      </c>
      <c r="M78" s="207">
        <v>584056</v>
      </c>
      <c r="N78" s="207">
        <v>0</v>
      </c>
      <c r="O78" s="207">
        <v>0</v>
      </c>
      <c r="P78" s="207">
        <v>662635</v>
      </c>
      <c r="Q78" s="207">
        <v>278853</v>
      </c>
      <c r="R78" s="207">
        <v>0</v>
      </c>
      <c r="S78" s="207">
        <v>0</v>
      </c>
      <c r="T78" s="207">
        <v>0</v>
      </c>
      <c r="U78" s="207">
        <v>0</v>
      </c>
      <c r="V78" s="207">
        <v>0</v>
      </c>
      <c r="W78" s="207">
        <v>0</v>
      </c>
      <c r="X78" s="207">
        <v>0</v>
      </c>
      <c r="Y78" s="207">
        <v>406966</v>
      </c>
      <c r="Z78" s="207">
        <v>0</v>
      </c>
      <c r="AA78" s="207">
        <v>0</v>
      </c>
      <c r="AB78" s="207">
        <v>0</v>
      </c>
      <c r="AC78" s="207">
        <v>0</v>
      </c>
      <c r="AD78" s="207">
        <v>0</v>
      </c>
      <c r="AE78" s="207">
        <v>0</v>
      </c>
      <c r="AF78" s="207">
        <v>0</v>
      </c>
      <c r="AG78" s="207">
        <v>0</v>
      </c>
      <c r="AH78" s="207">
        <v>0</v>
      </c>
      <c r="AI78" s="207">
        <v>0</v>
      </c>
      <c r="AJ78" s="207">
        <v>0</v>
      </c>
      <c r="AK78" s="207">
        <v>0</v>
      </c>
      <c r="AL78" s="207">
        <v>0</v>
      </c>
      <c r="AM78" s="207">
        <v>0</v>
      </c>
      <c r="AN78" s="207">
        <v>0</v>
      </c>
      <c r="AO78" s="207">
        <v>0</v>
      </c>
      <c r="AP78" s="207">
        <v>0</v>
      </c>
      <c r="AQ78" s="207">
        <v>0</v>
      </c>
      <c r="AR78" s="207">
        <v>0</v>
      </c>
      <c r="AS78" s="207">
        <v>0</v>
      </c>
      <c r="AT78" s="207">
        <v>0</v>
      </c>
      <c r="AU78" s="207">
        <v>0</v>
      </c>
      <c r="AV78" s="207">
        <v>0</v>
      </c>
      <c r="AW78" s="207">
        <v>22431</v>
      </c>
    </row>
    <row r="79" spans="3:49" x14ac:dyDescent="0.3">
      <c r="C79" s="207">
        <v>24</v>
      </c>
      <c r="D79" s="207">
        <v>12</v>
      </c>
      <c r="E79" s="207">
        <v>9</v>
      </c>
      <c r="F79" s="207">
        <v>479442</v>
      </c>
      <c r="G79" s="207">
        <v>0</v>
      </c>
      <c r="H79" s="207">
        <v>6000</v>
      </c>
      <c r="I79" s="207">
        <v>0</v>
      </c>
      <c r="J79" s="207">
        <v>0</v>
      </c>
      <c r="K79" s="207">
        <v>0</v>
      </c>
      <c r="L79" s="207">
        <v>33150</v>
      </c>
      <c r="M79" s="207">
        <v>200592</v>
      </c>
      <c r="N79" s="207">
        <v>0</v>
      </c>
      <c r="O79" s="207">
        <v>0</v>
      </c>
      <c r="P79" s="207">
        <v>125500</v>
      </c>
      <c r="Q79" s="207">
        <v>41400</v>
      </c>
      <c r="R79" s="207">
        <v>0</v>
      </c>
      <c r="S79" s="207">
        <v>0</v>
      </c>
      <c r="T79" s="207">
        <v>0</v>
      </c>
      <c r="U79" s="207">
        <v>0</v>
      </c>
      <c r="V79" s="207">
        <v>0</v>
      </c>
      <c r="W79" s="207">
        <v>0</v>
      </c>
      <c r="X79" s="207">
        <v>0</v>
      </c>
      <c r="Y79" s="207">
        <v>67100</v>
      </c>
      <c r="Z79" s="207">
        <v>0</v>
      </c>
      <c r="AA79" s="207">
        <v>0</v>
      </c>
      <c r="AB79" s="207">
        <v>0</v>
      </c>
      <c r="AC79" s="207">
        <v>0</v>
      </c>
      <c r="AD79" s="207">
        <v>0</v>
      </c>
      <c r="AE79" s="207">
        <v>0</v>
      </c>
      <c r="AF79" s="207">
        <v>0</v>
      </c>
      <c r="AG79" s="207">
        <v>0</v>
      </c>
      <c r="AH79" s="207">
        <v>0</v>
      </c>
      <c r="AI79" s="207">
        <v>0</v>
      </c>
      <c r="AJ79" s="207">
        <v>0</v>
      </c>
      <c r="AK79" s="207">
        <v>0</v>
      </c>
      <c r="AL79" s="207">
        <v>0</v>
      </c>
      <c r="AM79" s="207">
        <v>0</v>
      </c>
      <c r="AN79" s="207">
        <v>0</v>
      </c>
      <c r="AO79" s="207">
        <v>0</v>
      </c>
      <c r="AP79" s="207">
        <v>0</v>
      </c>
      <c r="AQ79" s="207">
        <v>0</v>
      </c>
      <c r="AR79" s="207">
        <v>0</v>
      </c>
      <c r="AS79" s="207">
        <v>0</v>
      </c>
      <c r="AT79" s="207">
        <v>0</v>
      </c>
      <c r="AU79" s="207">
        <v>0</v>
      </c>
      <c r="AV79" s="207">
        <v>0</v>
      </c>
      <c r="AW79" s="207">
        <v>5700</v>
      </c>
    </row>
    <row r="80" spans="3:49" x14ac:dyDescent="0.3">
      <c r="C80" s="207">
        <v>24</v>
      </c>
      <c r="D80" s="207">
        <v>12</v>
      </c>
      <c r="E80" s="207">
        <v>10</v>
      </c>
      <c r="F80" s="207">
        <v>2200</v>
      </c>
      <c r="G80" s="207">
        <v>0</v>
      </c>
      <c r="H80" s="207">
        <v>0</v>
      </c>
      <c r="I80" s="207">
        <v>0</v>
      </c>
      <c r="J80" s="207">
        <v>2200</v>
      </c>
      <c r="K80" s="207">
        <v>0</v>
      </c>
      <c r="L80" s="207">
        <v>0</v>
      </c>
      <c r="M80" s="207">
        <v>0</v>
      </c>
      <c r="N80" s="207">
        <v>0</v>
      </c>
      <c r="O80" s="207">
        <v>0</v>
      </c>
      <c r="P80" s="207">
        <v>0</v>
      </c>
      <c r="Q80" s="207">
        <v>0</v>
      </c>
      <c r="R80" s="207">
        <v>0</v>
      </c>
      <c r="S80" s="207">
        <v>0</v>
      </c>
      <c r="T80" s="207">
        <v>0</v>
      </c>
      <c r="U80" s="207">
        <v>0</v>
      </c>
      <c r="V80" s="207">
        <v>0</v>
      </c>
      <c r="W80" s="207">
        <v>0</v>
      </c>
      <c r="X80" s="207">
        <v>0</v>
      </c>
      <c r="Y80" s="207">
        <v>0</v>
      </c>
      <c r="Z80" s="207">
        <v>0</v>
      </c>
      <c r="AA80" s="207">
        <v>0</v>
      </c>
      <c r="AB80" s="207">
        <v>0</v>
      </c>
      <c r="AC80" s="207">
        <v>0</v>
      </c>
      <c r="AD80" s="207">
        <v>0</v>
      </c>
      <c r="AE80" s="207">
        <v>0</v>
      </c>
      <c r="AF80" s="207">
        <v>0</v>
      </c>
      <c r="AG80" s="207">
        <v>0</v>
      </c>
      <c r="AH80" s="207">
        <v>0</v>
      </c>
      <c r="AI80" s="207">
        <v>0</v>
      </c>
      <c r="AJ80" s="207">
        <v>0</v>
      </c>
      <c r="AK80" s="207">
        <v>0</v>
      </c>
      <c r="AL80" s="207">
        <v>0</v>
      </c>
      <c r="AM80" s="207">
        <v>0</v>
      </c>
      <c r="AN80" s="207">
        <v>0</v>
      </c>
      <c r="AO80" s="207">
        <v>0</v>
      </c>
      <c r="AP80" s="207">
        <v>0</v>
      </c>
      <c r="AQ80" s="207">
        <v>0</v>
      </c>
      <c r="AR80" s="207">
        <v>0</v>
      </c>
      <c r="AS80" s="207">
        <v>0</v>
      </c>
      <c r="AT80" s="207">
        <v>0</v>
      </c>
      <c r="AU80" s="207">
        <v>0</v>
      </c>
      <c r="AV80" s="207">
        <v>0</v>
      </c>
      <c r="AW80" s="207">
        <v>0</v>
      </c>
    </row>
    <row r="81" spans="3:49" x14ac:dyDescent="0.3">
      <c r="C81" s="207">
        <v>24</v>
      </c>
      <c r="D81" s="207">
        <v>12</v>
      </c>
      <c r="E81" s="207">
        <v>11</v>
      </c>
      <c r="F81" s="207">
        <v>10203.562340966922</v>
      </c>
      <c r="G81" s="207">
        <v>0</v>
      </c>
      <c r="H81" s="207">
        <v>0</v>
      </c>
      <c r="I81" s="207">
        <v>0</v>
      </c>
      <c r="J81" s="207">
        <v>6870.2290076335885</v>
      </c>
      <c r="K81" s="207">
        <v>0</v>
      </c>
      <c r="L81" s="207">
        <v>0</v>
      </c>
      <c r="M81" s="207">
        <v>0</v>
      </c>
      <c r="N81" s="207">
        <v>0</v>
      </c>
      <c r="O81" s="207">
        <v>3333.3333333333335</v>
      </c>
      <c r="P81" s="207">
        <v>0</v>
      </c>
      <c r="Q81" s="207">
        <v>0</v>
      </c>
      <c r="R81" s="207">
        <v>0</v>
      </c>
      <c r="S81" s="207">
        <v>0</v>
      </c>
      <c r="T81" s="207">
        <v>0</v>
      </c>
      <c r="U81" s="207">
        <v>0</v>
      </c>
      <c r="V81" s="207">
        <v>0</v>
      </c>
      <c r="W81" s="207">
        <v>0</v>
      </c>
      <c r="X81" s="207">
        <v>0</v>
      </c>
      <c r="Y81" s="207">
        <v>0</v>
      </c>
      <c r="Z81" s="207">
        <v>0</v>
      </c>
      <c r="AA81" s="207">
        <v>0</v>
      </c>
      <c r="AB81" s="207">
        <v>0</v>
      </c>
      <c r="AC81" s="207">
        <v>0</v>
      </c>
      <c r="AD81" s="207">
        <v>0</v>
      </c>
      <c r="AE81" s="207">
        <v>0</v>
      </c>
      <c r="AF81" s="207">
        <v>0</v>
      </c>
      <c r="AG81" s="207">
        <v>0</v>
      </c>
      <c r="AH81" s="207">
        <v>0</v>
      </c>
      <c r="AI81" s="207">
        <v>0</v>
      </c>
      <c r="AJ81" s="207">
        <v>0</v>
      </c>
      <c r="AK81" s="207">
        <v>0</v>
      </c>
      <c r="AL81" s="207">
        <v>0</v>
      </c>
      <c r="AM81" s="207">
        <v>0</v>
      </c>
      <c r="AN81" s="207">
        <v>0</v>
      </c>
      <c r="AO81" s="207">
        <v>0</v>
      </c>
      <c r="AP81" s="207">
        <v>0</v>
      </c>
      <c r="AQ81" s="207">
        <v>0</v>
      </c>
      <c r="AR81" s="207">
        <v>0</v>
      </c>
      <c r="AS81" s="207">
        <v>0</v>
      </c>
      <c r="AT81" s="207">
        <v>0</v>
      </c>
      <c r="AU81" s="207">
        <v>0</v>
      </c>
      <c r="AV81" s="207">
        <v>0</v>
      </c>
      <c r="AW81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2032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20471813.269999996</v>
      </c>
      <c r="C3" s="201">
        <f t="shared" ref="C3:R3" si="0">SUBTOTAL(9,C6:C1048576)</f>
        <v>7</v>
      </c>
      <c r="D3" s="201">
        <f>SUBTOTAL(9,D6:D1048576)/2</f>
        <v>19226594.560000002</v>
      </c>
      <c r="E3" s="201">
        <f t="shared" si="0"/>
        <v>6.5662753086594616</v>
      </c>
      <c r="F3" s="201">
        <f>SUBTOTAL(9,F6:F1048576)/2</f>
        <v>19097085.670000009</v>
      </c>
      <c r="G3" s="202">
        <f>IF(B3&lt;&gt;0,F3/B3,"")</f>
        <v>0.93284778530026191</v>
      </c>
      <c r="H3" s="203">
        <f t="shared" si="0"/>
        <v>5416990</v>
      </c>
      <c r="I3" s="201">
        <f t="shared" si="0"/>
        <v>6</v>
      </c>
      <c r="J3" s="201">
        <f t="shared" si="0"/>
        <v>5191896</v>
      </c>
      <c r="K3" s="201">
        <f t="shared" si="0"/>
        <v>4.6339122786104836</v>
      </c>
      <c r="L3" s="201">
        <f t="shared" si="0"/>
        <v>4535768</v>
      </c>
      <c r="M3" s="204">
        <f>IF(H3&lt;&gt;0,L3/H3,"")</f>
        <v>0.83732257212954053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198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8"/>
      <c r="B5" s="509">
        <v>2014</v>
      </c>
      <c r="C5" s="510"/>
      <c r="D5" s="510">
        <v>2015</v>
      </c>
      <c r="E5" s="510"/>
      <c r="F5" s="510">
        <v>2016</v>
      </c>
      <c r="G5" s="511" t="s">
        <v>2</v>
      </c>
      <c r="H5" s="509">
        <v>2014</v>
      </c>
      <c r="I5" s="510"/>
      <c r="J5" s="510">
        <v>2015</v>
      </c>
      <c r="K5" s="510"/>
      <c r="L5" s="510">
        <v>2016</v>
      </c>
      <c r="M5" s="511" t="s">
        <v>2</v>
      </c>
      <c r="N5" s="509">
        <v>2014</v>
      </c>
      <c r="O5" s="510"/>
      <c r="P5" s="510">
        <v>2015</v>
      </c>
      <c r="Q5" s="510"/>
      <c r="R5" s="510">
        <v>2016</v>
      </c>
      <c r="S5" s="511" t="s">
        <v>2</v>
      </c>
    </row>
    <row r="6" spans="1:19" ht="14.4" customHeight="1" x14ac:dyDescent="0.3">
      <c r="A6" s="452" t="s">
        <v>2030</v>
      </c>
      <c r="B6" s="512">
        <v>14185747.709999992</v>
      </c>
      <c r="C6" s="417">
        <v>1</v>
      </c>
      <c r="D6" s="512">
        <v>13435084.510000005</v>
      </c>
      <c r="E6" s="417">
        <v>0.94708328278876552</v>
      </c>
      <c r="F6" s="512">
        <v>13236437.850000013</v>
      </c>
      <c r="G6" s="439">
        <v>0.93308002655857336</v>
      </c>
      <c r="H6" s="512">
        <v>1523556</v>
      </c>
      <c r="I6" s="417">
        <v>1</v>
      </c>
      <c r="J6" s="512">
        <v>1628094</v>
      </c>
      <c r="K6" s="417">
        <v>1.0686144782338161</v>
      </c>
      <c r="L6" s="512">
        <v>1186721</v>
      </c>
      <c r="M6" s="439">
        <v>0.7789152482744317</v>
      </c>
      <c r="N6" s="512"/>
      <c r="O6" s="417"/>
      <c r="P6" s="512"/>
      <c r="Q6" s="417"/>
      <c r="R6" s="512"/>
      <c r="S6" s="464"/>
    </row>
    <row r="7" spans="1:19" ht="14.4" customHeight="1" thickBot="1" x14ac:dyDescent="0.35">
      <c r="A7" s="514" t="s">
        <v>2031</v>
      </c>
      <c r="B7" s="513">
        <v>6286065.5600000015</v>
      </c>
      <c r="C7" s="429">
        <v>1</v>
      </c>
      <c r="D7" s="513">
        <v>5791510.0499999989</v>
      </c>
      <c r="E7" s="429">
        <v>0.92132511102859027</v>
      </c>
      <c r="F7" s="513">
        <v>5860647.8200000003</v>
      </c>
      <c r="G7" s="440">
        <v>0.93232368705998647</v>
      </c>
      <c r="H7" s="513">
        <v>1184939</v>
      </c>
      <c r="I7" s="429">
        <v>1</v>
      </c>
      <c r="J7" s="513">
        <v>967854</v>
      </c>
      <c r="K7" s="429">
        <v>0.81679647644309117</v>
      </c>
      <c r="L7" s="513">
        <v>1081163</v>
      </c>
      <c r="M7" s="440">
        <v>0.91242080815974491</v>
      </c>
      <c r="N7" s="513"/>
      <c r="O7" s="429"/>
      <c r="P7" s="513"/>
      <c r="Q7" s="429"/>
      <c r="R7" s="513"/>
      <c r="S7" s="465"/>
    </row>
    <row r="8" spans="1:19" ht="14.4" customHeight="1" thickBot="1" x14ac:dyDescent="0.35"/>
    <row r="9" spans="1:19" ht="14.4" customHeight="1" x14ac:dyDescent="0.3">
      <c r="A9" s="452" t="s">
        <v>418</v>
      </c>
      <c r="B9" s="512">
        <v>1387686.6300000004</v>
      </c>
      <c r="C9" s="417">
        <v>1</v>
      </c>
      <c r="D9" s="512">
        <v>1289267.8299999998</v>
      </c>
      <c r="E9" s="417">
        <v>0.9290770712405001</v>
      </c>
      <c r="F9" s="512">
        <v>1012050.0100000001</v>
      </c>
      <c r="G9" s="439">
        <v>0.72930731486546052</v>
      </c>
      <c r="H9" s="512">
        <v>1499107</v>
      </c>
      <c r="I9" s="417">
        <v>1</v>
      </c>
      <c r="J9" s="512">
        <v>1616256</v>
      </c>
      <c r="K9" s="417">
        <v>1.078145856166371</v>
      </c>
      <c r="L9" s="512">
        <v>1168578</v>
      </c>
      <c r="M9" s="439">
        <v>0.77951607190147199</v>
      </c>
      <c r="N9" s="512"/>
      <c r="O9" s="417"/>
      <c r="P9" s="512"/>
      <c r="Q9" s="417"/>
      <c r="R9" s="512"/>
      <c r="S9" s="464"/>
    </row>
    <row r="10" spans="1:19" ht="14.4" customHeight="1" x14ac:dyDescent="0.3">
      <c r="A10" s="453" t="s">
        <v>2033</v>
      </c>
      <c r="B10" s="515">
        <v>6286065.5600000015</v>
      </c>
      <c r="C10" s="423">
        <v>1</v>
      </c>
      <c r="D10" s="515">
        <v>5791510.0499999989</v>
      </c>
      <c r="E10" s="423">
        <v>0.92132511102859027</v>
      </c>
      <c r="F10" s="515">
        <v>5860647.8200000003</v>
      </c>
      <c r="G10" s="448">
        <v>0.93232368705998647</v>
      </c>
      <c r="H10" s="515">
        <v>1184939</v>
      </c>
      <c r="I10" s="423">
        <v>1</v>
      </c>
      <c r="J10" s="515">
        <v>967854</v>
      </c>
      <c r="K10" s="423">
        <v>0.81679647644309117</v>
      </c>
      <c r="L10" s="515">
        <v>1081163</v>
      </c>
      <c r="M10" s="448">
        <v>0.91242080815974491</v>
      </c>
      <c r="N10" s="515"/>
      <c r="O10" s="423"/>
      <c r="P10" s="515"/>
      <c r="Q10" s="423"/>
      <c r="R10" s="515"/>
      <c r="S10" s="516"/>
    </row>
    <row r="11" spans="1:19" ht="14.4" customHeight="1" x14ac:dyDescent="0.3">
      <c r="A11" s="453" t="s">
        <v>2034</v>
      </c>
      <c r="B11" s="515">
        <v>3388865.5300000007</v>
      </c>
      <c r="C11" s="423">
        <v>1</v>
      </c>
      <c r="D11" s="515">
        <v>3539784.4300000006</v>
      </c>
      <c r="E11" s="423">
        <v>1.044533752863307</v>
      </c>
      <c r="F11" s="515">
        <v>3387406.7000000007</v>
      </c>
      <c r="G11" s="448">
        <v>0.9995695226065815</v>
      </c>
      <c r="H11" s="515">
        <v>9872</v>
      </c>
      <c r="I11" s="423">
        <v>1</v>
      </c>
      <c r="J11" s="515">
        <v>1268</v>
      </c>
      <c r="K11" s="423">
        <v>0.12844408427876824</v>
      </c>
      <c r="L11" s="515">
        <v>2626</v>
      </c>
      <c r="M11" s="448">
        <v>0.26600486223662884</v>
      </c>
      <c r="N11" s="515"/>
      <c r="O11" s="423"/>
      <c r="P11" s="515"/>
      <c r="Q11" s="423"/>
      <c r="R11" s="515"/>
      <c r="S11" s="516"/>
    </row>
    <row r="12" spans="1:19" ht="14.4" customHeight="1" x14ac:dyDescent="0.3">
      <c r="A12" s="453" t="s">
        <v>2035</v>
      </c>
      <c r="B12" s="515">
        <v>3600329.9799999995</v>
      </c>
      <c r="C12" s="423">
        <v>1</v>
      </c>
      <c r="D12" s="515">
        <v>3043483.330000001</v>
      </c>
      <c r="E12" s="423">
        <v>0.84533455180683226</v>
      </c>
      <c r="F12" s="515">
        <v>3644880.0500000007</v>
      </c>
      <c r="G12" s="448">
        <v>1.012373885240375</v>
      </c>
      <c r="H12" s="515">
        <v>14577</v>
      </c>
      <c r="I12" s="423">
        <v>1</v>
      </c>
      <c r="J12" s="515">
        <v>10570</v>
      </c>
      <c r="K12" s="423">
        <v>0.72511490704534542</v>
      </c>
      <c r="L12" s="515">
        <v>5709</v>
      </c>
      <c r="M12" s="448">
        <v>0.39164437126980861</v>
      </c>
      <c r="N12" s="515"/>
      <c r="O12" s="423"/>
      <c r="P12" s="515"/>
      <c r="Q12" s="423"/>
      <c r="R12" s="515"/>
      <c r="S12" s="516"/>
    </row>
    <row r="13" spans="1:19" ht="14.4" customHeight="1" thickBot="1" x14ac:dyDescent="0.35">
      <c r="A13" s="514" t="s">
        <v>2036</v>
      </c>
      <c r="B13" s="513">
        <v>5808865.5699999984</v>
      </c>
      <c r="C13" s="429">
        <v>1</v>
      </c>
      <c r="D13" s="513">
        <v>5562548.9200000018</v>
      </c>
      <c r="E13" s="429">
        <v>0.95759642790287591</v>
      </c>
      <c r="F13" s="513">
        <v>5192101.0900000008</v>
      </c>
      <c r="G13" s="440">
        <v>0.89382359213384277</v>
      </c>
      <c r="H13" s="513"/>
      <c r="I13" s="429"/>
      <c r="J13" s="513"/>
      <c r="K13" s="429"/>
      <c r="L13" s="513">
        <v>9808</v>
      </c>
      <c r="M13" s="440"/>
      <c r="N13" s="513"/>
      <c r="O13" s="429"/>
      <c r="P13" s="513"/>
      <c r="Q13" s="429"/>
      <c r="R13" s="513"/>
      <c r="S13" s="465"/>
    </row>
    <row r="14" spans="1:19" ht="14.4" customHeight="1" x14ac:dyDescent="0.3">
      <c r="A14" s="517" t="s">
        <v>2037</v>
      </c>
    </row>
    <row r="15" spans="1:19" ht="14.4" customHeight="1" x14ac:dyDescent="0.3">
      <c r="A15" s="518" t="s">
        <v>2038</v>
      </c>
    </row>
    <row r="16" spans="1:19" ht="14.4" customHeight="1" x14ac:dyDescent="0.3">
      <c r="A16" s="517" t="s">
        <v>2039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2041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87773</v>
      </c>
      <c r="C3" s="292">
        <f t="shared" si="0"/>
        <v>79741</v>
      </c>
      <c r="D3" s="292">
        <f t="shared" si="0"/>
        <v>82893</v>
      </c>
      <c r="E3" s="203">
        <f t="shared" si="0"/>
        <v>20471813.269999996</v>
      </c>
      <c r="F3" s="201">
        <f t="shared" si="0"/>
        <v>19226594.559999999</v>
      </c>
      <c r="G3" s="293">
        <f t="shared" si="0"/>
        <v>19097085.670000006</v>
      </c>
    </row>
    <row r="4" spans="1:7" ht="14.4" customHeight="1" x14ac:dyDescent="0.3">
      <c r="A4" s="360" t="s">
        <v>116</v>
      </c>
      <c r="B4" s="361" t="s">
        <v>195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8"/>
      <c r="B5" s="509">
        <v>2014</v>
      </c>
      <c r="C5" s="510">
        <v>2015</v>
      </c>
      <c r="D5" s="510">
        <v>2016</v>
      </c>
      <c r="E5" s="509">
        <v>2014</v>
      </c>
      <c r="F5" s="510">
        <v>2015</v>
      </c>
      <c r="G5" s="510">
        <v>2016</v>
      </c>
    </row>
    <row r="6" spans="1:7" ht="14.4" customHeight="1" thickBot="1" x14ac:dyDescent="0.35">
      <c r="A6" s="521" t="s">
        <v>2040</v>
      </c>
      <c r="B6" s="441">
        <v>87773</v>
      </c>
      <c r="C6" s="441">
        <v>79741</v>
      </c>
      <c r="D6" s="441">
        <v>82893</v>
      </c>
      <c r="E6" s="519">
        <v>20471813.269999996</v>
      </c>
      <c r="F6" s="519">
        <v>19226594.559999999</v>
      </c>
      <c r="G6" s="520">
        <v>19097085.670000006</v>
      </c>
    </row>
    <row r="7" spans="1:7" ht="14.4" customHeight="1" x14ac:dyDescent="0.3">
      <c r="A7" s="517" t="s">
        <v>2037</v>
      </c>
    </row>
    <row r="8" spans="1:7" ht="14.4" customHeight="1" x14ac:dyDescent="0.3">
      <c r="A8" s="518" t="s">
        <v>2038</v>
      </c>
    </row>
    <row r="9" spans="1:7" ht="14.4" customHeight="1" x14ac:dyDescent="0.3">
      <c r="A9" s="517" t="s">
        <v>2039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2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2291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227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91629</v>
      </c>
      <c r="G3" s="89">
        <f t="shared" si="0"/>
        <v>23180308.270000007</v>
      </c>
      <c r="H3" s="66"/>
      <c r="I3" s="66"/>
      <c r="J3" s="89">
        <f t="shared" si="0"/>
        <v>83240</v>
      </c>
      <c r="K3" s="89">
        <f t="shared" si="0"/>
        <v>21822542.559999999</v>
      </c>
      <c r="L3" s="66"/>
      <c r="M3" s="66"/>
      <c r="N3" s="89">
        <f t="shared" si="0"/>
        <v>85987</v>
      </c>
      <c r="O3" s="89">
        <f t="shared" si="0"/>
        <v>21364969.670000002</v>
      </c>
      <c r="P3" s="67">
        <f>IF(G3=0,0,O3/G3)</f>
        <v>0.92168617522876439</v>
      </c>
      <c r="Q3" s="90">
        <f>IF(N3=0,0,O3/N3)</f>
        <v>248.46743891518489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2014</v>
      </c>
      <c r="G4" s="372"/>
      <c r="H4" s="87"/>
      <c r="I4" s="87"/>
      <c r="J4" s="371">
        <v>2015</v>
      </c>
      <c r="K4" s="372"/>
      <c r="L4" s="87"/>
      <c r="M4" s="87"/>
      <c r="N4" s="371">
        <v>2016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16" t="s">
        <v>2042</v>
      </c>
      <c r="B6" s="417" t="s">
        <v>418</v>
      </c>
      <c r="C6" s="417" t="s">
        <v>2043</v>
      </c>
      <c r="D6" s="417" t="s">
        <v>2044</v>
      </c>
      <c r="E6" s="417"/>
      <c r="F6" s="420"/>
      <c r="G6" s="420"/>
      <c r="H6" s="417"/>
      <c r="I6" s="417"/>
      <c r="J6" s="420">
        <v>2</v>
      </c>
      <c r="K6" s="420">
        <v>1356</v>
      </c>
      <c r="L6" s="417"/>
      <c r="M6" s="417">
        <v>678</v>
      </c>
      <c r="N6" s="420"/>
      <c r="O6" s="420"/>
      <c r="P6" s="439"/>
      <c r="Q6" s="421"/>
    </row>
    <row r="7" spans="1:17" ht="14.4" customHeight="1" x14ac:dyDescent="0.3">
      <c r="A7" s="422" t="s">
        <v>2042</v>
      </c>
      <c r="B7" s="423" t="s">
        <v>418</v>
      </c>
      <c r="C7" s="423" t="s">
        <v>2043</v>
      </c>
      <c r="D7" s="423" t="s">
        <v>2045</v>
      </c>
      <c r="E7" s="423"/>
      <c r="F7" s="426">
        <v>2</v>
      </c>
      <c r="G7" s="426">
        <v>666</v>
      </c>
      <c r="H7" s="423">
        <v>1</v>
      </c>
      <c r="I7" s="423">
        <v>333</v>
      </c>
      <c r="J7" s="426">
        <v>2</v>
      </c>
      <c r="K7" s="426">
        <v>666</v>
      </c>
      <c r="L7" s="423">
        <v>1</v>
      </c>
      <c r="M7" s="423">
        <v>333</v>
      </c>
      <c r="N7" s="426"/>
      <c r="O7" s="426"/>
      <c r="P7" s="448"/>
      <c r="Q7" s="427"/>
    </row>
    <row r="8" spans="1:17" ht="14.4" customHeight="1" x14ac:dyDescent="0.3">
      <c r="A8" s="422" t="s">
        <v>2042</v>
      </c>
      <c r="B8" s="423" t="s">
        <v>418</v>
      </c>
      <c r="C8" s="423" t="s">
        <v>2043</v>
      </c>
      <c r="D8" s="423" t="s">
        <v>2046</v>
      </c>
      <c r="E8" s="423"/>
      <c r="F8" s="426">
        <v>52</v>
      </c>
      <c r="G8" s="426">
        <v>5876</v>
      </c>
      <c r="H8" s="423">
        <v>1</v>
      </c>
      <c r="I8" s="423">
        <v>113</v>
      </c>
      <c r="J8" s="426">
        <v>136</v>
      </c>
      <c r="K8" s="426">
        <v>15368</v>
      </c>
      <c r="L8" s="423">
        <v>2.6153846153846154</v>
      </c>
      <c r="M8" s="423">
        <v>113</v>
      </c>
      <c r="N8" s="426">
        <v>127</v>
      </c>
      <c r="O8" s="426">
        <v>14351</v>
      </c>
      <c r="P8" s="448">
        <v>2.4423076923076925</v>
      </c>
      <c r="Q8" s="427">
        <v>113</v>
      </c>
    </row>
    <row r="9" spans="1:17" ht="14.4" customHeight="1" x14ac:dyDescent="0.3">
      <c r="A9" s="422" t="s">
        <v>2042</v>
      </c>
      <c r="B9" s="423" t="s">
        <v>418</v>
      </c>
      <c r="C9" s="423" t="s">
        <v>2043</v>
      </c>
      <c r="D9" s="423" t="s">
        <v>2047</v>
      </c>
      <c r="E9" s="423"/>
      <c r="F9" s="426">
        <v>2</v>
      </c>
      <c r="G9" s="426">
        <v>264</v>
      </c>
      <c r="H9" s="423">
        <v>1</v>
      </c>
      <c r="I9" s="423">
        <v>132</v>
      </c>
      <c r="J9" s="426"/>
      <c r="K9" s="426"/>
      <c r="L9" s="423"/>
      <c r="M9" s="423"/>
      <c r="N9" s="426">
        <v>1</v>
      </c>
      <c r="O9" s="426">
        <v>132</v>
      </c>
      <c r="P9" s="448">
        <v>0.5</v>
      </c>
      <c r="Q9" s="427">
        <v>132</v>
      </c>
    </row>
    <row r="10" spans="1:17" ht="14.4" customHeight="1" x14ac:dyDescent="0.3">
      <c r="A10" s="422" t="s">
        <v>2042</v>
      </c>
      <c r="B10" s="423" t="s">
        <v>418</v>
      </c>
      <c r="C10" s="423" t="s">
        <v>2043</v>
      </c>
      <c r="D10" s="423" t="s">
        <v>2048</v>
      </c>
      <c r="E10" s="423"/>
      <c r="F10" s="426">
        <v>6</v>
      </c>
      <c r="G10" s="426">
        <v>1314</v>
      </c>
      <c r="H10" s="423">
        <v>1</v>
      </c>
      <c r="I10" s="423">
        <v>219</v>
      </c>
      <c r="J10" s="426">
        <v>20</v>
      </c>
      <c r="K10" s="426">
        <v>4380</v>
      </c>
      <c r="L10" s="423">
        <v>3.3333333333333335</v>
      </c>
      <c r="M10" s="423">
        <v>219</v>
      </c>
      <c r="N10" s="426">
        <v>11</v>
      </c>
      <c r="O10" s="426">
        <v>2409</v>
      </c>
      <c r="P10" s="448">
        <v>1.8333333333333333</v>
      </c>
      <c r="Q10" s="427">
        <v>219</v>
      </c>
    </row>
    <row r="11" spans="1:17" ht="14.4" customHeight="1" x14ac:dyDescent="0.3">
      <c r="A11" s="422" t="s">
        <v>2042</v>
      </c>
      <c r="B11" s="423" t="s">
        <v>418</v>
      </c>
      <c r="C11" s="423" t="s">
        <v>2043</v>
      </c>
      <c r="D11" s="423" t="s">
        <v>2049</v>
      </c>
      <c r="E11" s="423"/>
      <c r="F11" s="426">
        <v>10</v>
      </c>
      <c r="G11" s="426">
        <v>2360</v>
      </c>
      <c r="H11" s="423">
        <v>1</v>
      </c>
      <c r="I11" s="423">
        <v>236</v>
      </c>
      <c r="J11" s="426">
        <v>16</v>
      </c>
      <c r="K11" s="426">
        <v>3776</v>
      </c>
      <c r="L11" s="423">
        <v>1.6</v>
      </c>
      <c r="M11" s="423">
        <v>236</v>
      </c>
      <c r="N11" s="426">
        <v>13</v>
      </c>
      <c r="O11" s="426">
        <v>3068</v>
      </c>
      <c r="P11" s="448">
        <v>1.3</v>
      </c>
      <c r="Q11" s="427">
        <v>236</v>
      </c>
    </row>
    <row r="12" spans="1:17" ht="14.4" customHeight="1" x14ac:dyDescent="0.3">
      <c r="A12" s="422" t="s">
        <v>2042</v>
      </c>
      <c r="B12" s="423" t="s">
        <v>418</v>
      </c>
      <c r="C12" s="423" t="s">
        <v>2043</v>
      </c>
      <c r="D12" s="423" t="s">
        <v>2050</v>
      </c>
      <c r="E12" s="423"/>
      <c r="F12" s="426">
        <v>46</v>
      </c>
      <c r="G12" s="426">
        <v>7176</v>
      </c>
      <c r="H12" s="423">
        <v>1</v>
      </c>
      <c r="I12" s="423">
        <v>156</v>
      </c>
      <c r="J12" s="426">
        <v>43</v>
      </c>
      <c r="K12" s="426">
        <v>6708</v>
      </c>
      <c r="L12" s="423">
        <v>0.93478260869565222</v>
      </c>
      <c r="M12" s="423">
        <v>156</v>
      </c>
      <c r="N12" s="426">
        <v>48</v>
      </c>
      <c r="O12" s="426">
        <v>7488</v>
      </c>
      <c r="P12" s="448">
        <v>1.0434782608695652</v>
      </c>
      <c r="Q12" s="427">
        <v>156</v>
      </c>
    </row>
    <row r="13" spans="1:17" ht="14.4" customHeight="1" x14ac:dyDescent="0.3">
      <c r="A13" s="422" t="s">
        <v>2042</v>
      </c>
      <c r="B13" s="423" t="s">
        <v>418</v>
      </c>
      <c r="C13" s="423" t="s">
        <v>2043</v>
      </c>
      <c r="D13" s="423" t="s">
        <v>2051</v>
      </c>
      <c r="E13" s="423"/>
      <c r="F13" s="426">
        <v>12</v>
      </c>
      <c r="G13" s="426">
        <v>2280</v>
      </c>
      <c r="H13" s="423">
        <v>1</v>
      </c>
      <c r="I13" s="423">
        <v>190</v>
      </c>
      <c r="J13" s="426">
        <v>24</v>
      </c>
      <c r="K13" s="426">
        <v>4560</v>
      </c>
      <c r="L13" s="423">
        <v>2</v>
      </c>
      <c r="M13" s="423">
        <v>190</v>
      </c>
      <c r="N13" s="426">
        <v>12</v>
      </c>
      <c r="O13" s="426">
        <v>2280</v>
      </c>
      <c r="P13" s="448">
        <v>1</v>
      </c>
      <c r="Q13" s="427">
        <v>190</v>
      </c>
    </row>
    <row r="14" spans="1:17" ht="14.4" customHeight="1" x14ac:dyDescent="0.3">
      <c r="A14" s="422" t="s">
        <v>2042</v>
      </c>
      <c r="B14" s="423" t="s">
        <v>418</v>
      </c>
      <c r="C14" s="423" t="s">
        <v>2043</v>
      </c>
      <c r="D14" s="423" t="s">
        <v>2052</v>
      </c>
      <c r="E14" s="423"/>
      <c r="F14" s="426">
        <v>3</v>
      </c>
      <c r="G14" s="426">
        <v>252</v>
      </c>
      <c r="H14" s="423">
        <v>1</v>
      </c>
      <c r="I14" s="423">
        <v>84</v>
      </c>
      <c r="J14" s="426">
        <v>14</v>
      </c>
      <c r="K14" s="426">
        <v>1176</v>
      </c>
      <c r="L14" s="423">
        <v>4.666666666666667</v>
      </c>
      <c r="M14" s="423">
        <v>84</v>
      </c>
      <c r="N14" s="426">
        <v>3</v>
      </c>
      <c r="O14" s="426">
        <v>252</v>
      </c>
      <c r="P14" s="448">
        <v>1</v>
      </c>
      <c r="Q14" s="427">
        <v>84</v>
      </c>
    </row>
    <row r="15" spans="1:17" ht="14.4" customHeight="1" x14ac:dyDescent="0.3">
      <c r="A15" s="422" t="s">
        <v>2042</v>
      </c>
      <c r="B15" s="423" t="s">
        <v>418</v>
      </c>
      <c r="C15" s="423" t="s">
        <v>2043</v>
      </c>
      <c r="D15" s="423" t="s">
        <v>2053</v>
      </c>
      <c r="E15" s="423"/>
      <c r="F15" s="426">
        <v>10</v>
      </c>
      <c r="G15" s="426">
        <v>1050</v>
      </c>
      <c r="H15" s="423">
        <v>1</v>
      </c>
      <c r="I15" s="423">
        <v>105</v>
      </c>
      <c r="J15" s="426">
        <v>9</v>
      </c>
      <c r="K15" s="426">
        <v>945</v>
      </c>
      <c r="L15" s="423">
        <v>0.9</v>
      </c>
      <c r="M15" s="423">
        <v>105</v>
      </c>
      <c r="N15" s="426">
        <v>1</v>
      </c>
      <c r="O15" s="426">
        <v>105</v>
      </c>
      <c r="P15" s="448">
        <v>0.1</v>
      </c>
      <c r="Q15" s="427">
        <v>105</v>
      </c>
    </row>
    <row r="16" spans="1:17" ht="14.4" customHeight="1" x14ac:dyDescent="0.3">
      <c r="A16" s="422" t="s">
        <v>2042</v>
      </c>
      <c r="B16" s="423" t="s">
        <v>418</v>
      </c>
      <c r="C16" s="423" t="s">
        <v>2043</v>
      </c>
      <c r="D16" s="423" t="s">
        <v>2054</v>
      </c>
      <c r="E16" s="423"/>
      <c r="F16" s="426">
        <v>123</v>
      </c>
      <c r="G16" s="426">
        <v>73308</v>
      </c>
      <c r="H16" s="423">
        <v>1</v>
      </c>
      <c r="I16" s="423">
        <v>596</v>
      </c>
      <c r="J16" s="426">
        <v>79</v>
      </c>
      <c r="K16" s="426">
        <v>47084</v>
      </c>
      <c r="L16" s="423">
        <v>0.64227642276422769</v>
      </c>
      <c r="M16" s="423">
        <v>596</v>
      </c>
      <c r="N16" s="426">
        <v>54</v>
      </c>
      <c r="O16" s="426">
        <v>32184</v>
      </c>
      <c r="P16" s="448">
        <v>0.43902439024390244</v>
      </c>
      <c r="Q16" s="427">
        <v>596</v>
      </c>
    </row>
    <row r="17" spans="1:17" ht="14.4" customHeight="1" x14ac:dyDescent="0.3">
      <c r="A17" s="422" t="s">
        <v>2042</v>
      </c>
      <c r="B17" s="423" t="s">
        <v>418</v>
      </c>
      <c r="C17" s="423" t="s">
        <v>2043</v>
      </c>
      <c r="D17" s="423" t="s">
        <v>2055</v>
      </c>
      <c r="E17" s="423"/>
      <c r="F17" s="426">
        <v>30</v>
      </c>
      <c r="G17" s="426">
        <v>19980</v>
      </c>
      <c r="H17" s="423">
        <v>1</v>
      </c>
      <c r="I17" s="423">
        <v>666</v>
      </c>
      <c r="J17" s="426">
        <v>13</v>
      </c>
      <c r="K17" s="426">
        <v>8658</v>
      </c>
      <c r="L17" s="423">
        <v>0.43333333333333335</v>
      </c>
      <c r="M17" s="423">
        <v>666</v>
      </c>
      <c r="N17" s="426">
        <v>4</v>
      </c>
      <c r="O17" s="426">
        <v>2664</v>
      </c>
      <c r="P17" s="448">
        <v>0.13333333333333333</v>
      </c>
      <c r="Q17" s="427">
        <v>666</v>
      </c>
    </row>
    <row r="18" spans="1:17" ht="14.4" customHeight="1" x14ac:dyDescent="0.3">
      <c r="A18" s="422" t="s">
        <v>2042</v>
      </c>
      <c r="B18" s="423" t="s">
        <v>418</v>
      </c>
      <c r="C18" s="423" t="s">
        <v>2043</v>
      </c>
      <c r="D18" s="423" t="s">
        <v>2056</v>
      </c>
      <c r="E18" s="423"/>
      <c r="F18" s="426">
        <v>1</v>
      </c>
      <c r="G18" s="426">
        <v>770</v>
      </c>
      <c r="H18" s="423">
        <v>1</v>
      </c>
      <c r="I18" s="423">
        <v>770</v>
      </c>
      <c r="J18" s="426"/>
      <c r="K18" s="426"/>
      <c r="L18" s="423"/>
      <c r="M18" s="423"/>
      <c r="N18" s="426"/>
      <c r="O18" s="426"/>
      <c r="P18" s="448"/>
      <c r="Q18" s="427"/>
    </row>
    <row r="19" spans="1:17" ht="14.4" customHeight="1" x14ac:dyDescent="0.3">
      <c r="A19" s="422" t="s">
        <v>2042</v>
      </c>
      <c r="B19" s="423" t="s">
        <v>418</v>
      </c>
      <c r="C19" s="423" t="s">
        <v>2043</v>
      </c>
      <c r="D19" s="423" t="s">
        <v>2057</v>
      </c>
      <c r="E19" s="423"/>
      <c r="F19" s="426">
        <v>55</v>
      </c>
      <c r="G19" s="426">
        <v>64460</v>
      </c>
      <c r="H19" s="423">
        <v>1</v>
      </c>
      <c r="I19" s="423">
        <v>1172</v>
      </c>
      <c r="J19" s="426">
        <v>48</v>
      </c>
      <c r="K19" s="426">
        <v>56256</v>
      </c>
      <c r="L19" s="423">
        <v>0.87272727272727268</v>
      </c>
      <c r="M19" s="423">
        <v>1172</v>
      </c>
      <c r="N19" s="426">
        <v>20</v>
      </c>
      <c r="O19" s="426">
        <v>23440</v>
      </c>
      <c r="P19" s="448">
        <v>0.36363636363636365</v>
      </c>
      <c r="Q19" s="427">
        <v>1172</v>
      </c>
    </row>
    <row r="20" spans="1:17" ht="14.4" customHeight="1" x14ac:dyDescent="0.3">
      <c r="A20" s="422" t="s">
        <v>2042</v>
      </c>
      <c r="B20" s="423" t="s">
        <v>418</v>
      </c>
      <c r="C20" s="423" t="s">
        <v>2043</v>
      </c>
      <c r="D20" s="423" t="s">
        <v>2058</v>
      </c>
      <c r="E20" s="423"/>
      <c r="F20" s="426">
        <v>45</v>
      </c>
      <c r="G20" s="426">
        <v>36000</v>
      </c>
      <c r="H20" s="423">
        <v>1</v>
      </c>
      <c r="I20" s="423">
        <v>800</v>
      </c>
      <c r="J20" s="426">
        <v>49</v>
      </c>
      <c r="K20" s="426">
        <v>39200</v>
      </c>
      <c r="L20" s="423">
        <v>1.0888888888888888</v>
      </c>
      <c r="M20" s="423">
        <v>800</v>
      </c>
      <c r="N20" s="426">
        <v>30</v>
      </c>
      <c r="O20" s="426">
        <v>24000</v>
      </c>
      <c r="P20" s="448">
        <v>0.66666666666666663</v>
      </c>
      <c r="Q20" s="427">
        <v>800</v>
      </c>
    </row>
    <row r="21" spans="1:17" ht="14.4" customHeight="1" x14ac:dyDescent="0.3">
      <c r="A21" s="422" t="s">
        <v>2042</v>
      </c>
      <c r="B21" s="423" t="s">
        <v>418</v>
      </c>
      <c r="C21" s="423" t="s">
        <v>2043</v>
      </c>
      <c r="D21" s="423" t="s">
        <v>2059</v>
      </c>
      <c r="E21" s="423"/>
      <c r="F21" s="426">
        <v>13</v>
      </c>
      <c r="G21" s="426">
        <v>9685</v>
      </c>
      <c r="H21" s="423">
        <v>1</v>
      </c>
      <c r="I21" s="423">
        <v>745</v>
      </c>
      <c r="J21" s="426">
        <v>10</v>
      </c>
      <c r="K21" s="426">
        <v>7450</v>
      </c>
      <c r="L21" s="423">
        <v>0.76923076923076927</v>
      </c>
      <c r="M21" s="423">
        <v>745</v>
      </c>
      <c r="N21" s="426">
        <v>3</v>
      </c>
      <c r="O21" s="426">
        <v>2235</v>
      </c>
      <c r="P21" s="448">
        <v>0.23076923076923078</v>
      </c>
      <c r="Q21" s="427">
        <v>745</v>
      </c>
    </row>
    <row r="22" spans="1:17" ht="14.4" customHeight="1" x14ac:dyDescent="0.3">
      <c r="A22" s="422" t="s">
        <v>2042</v>
      </c>
      <c r="B22" s="423" t="s">
        <v>418</v>
      </c>
      <c r="C22" s="423" t="s">
        <v>2043</v>
      </c>
      <c r="D22" s="423" t="s">
        <v>2060</v>
      </c>
      <c r="E22" s="423"/>
      <c r="F22" s="426">
        <v>48</v>
      </c>
      <c r="G22" s="426">
        <v>35760</v>
      </c>
      <c r="H22" s="423">
        <v>1</v>
      </c>
      <c r="I22" s="423">
        <v>745</v>
      </c>
      <c r="J22" s="426">
        <v>57</v>
      </c>
      <c r="K22" s="426">
        <v>42465</v>
      </c>
      <c r="L22" s="423">
        <v>1.1875</v>
      </c>
      <c r="M22" s="423">
        <v>745</v>
      </c>
      <c r="N22" s="426">
        <v>56</v>
      </c>
      <c r="O22" s="426">
        <v>41720</v>
      </c>
      <c r="P22" s="448">
        <v>1.1666666666666667</v>
      </c>
      <c r="Q22" s="427">
        <v>745</v>
      </c>
    </row>
    <row r="23" spans="1:17" ht="14.4" customHeight="1" x14ac:dyDescent="0.3">
      <c r="A23" s="422" t="s">
        <v>2042</v>
      </c>
      <c r="B23" s="423" t="s">
        <v>418</v>
      </c>
      <c r="C23" s="423" t="s">
        <v>2043</v>
      </c>
      <c r="D23" s="423" t="s">
        <v>2061</v>
      </c>
      <c r="E23" s="423"/>
      <c r="F23" s="426">
        <v>14</v>
      </c>
      <c r="G23" s="426">
        <v>8288</v>
      </c>
      <c r="H23" s="423">
        <v>1</v>
      </c>
      <c r="I23" s="423">
        <v>592</v>
      </c>
      <c r="J23" s="426">
        <v>12</v>
      </c>
      <c r="K23" s="426">
        <v>7104</v>
      </c>
      <c r="L23" s="423">
        <v>0.8571428571428571</v>
      </c>
      <c r="M23" s="423">
        <v>592</v>
      </c>
      <c r="N23" s="426">
        <v>4</v>
      </c>
      <c r="O23" s="426">
        <v>2368</v>
      </c>
      <c r="P23" s="448">
        <v>0.2857142857142857</v>
      </c>
      <c r="Q23" s="427">
        <v>592</v>
      </c>
    </row>
    <row r="24" spans="1:17" ht="14.4" customHeight="1" x14ac:dyDescent="0.3">
      <c r="A24" s="422" t="s">
        <v>2042</v>
      </c>
      <c r="B24" s="423" t="s">
        <v>418</v>
      </c>
      <c r="C24" s="423" t="s">
        <v>2043</v>
      </c>
      <c r="D24" s="423" t="s">
        <v>2062</v>
      </c>
      <c r="E24" s="423"/>
      <c r="F24" s="426">
        <v>166</v>
      </c>
      <c r="G24" s="426">
        <v>93126</v>
      </c>
      <c r="H24" s="423">
        <v>1</v>
      </c>
      <c r="I24" s="423">
        <v>561</v>
      </c>
      <c r="J24" s="426">
        <v>152</v>
      </c>
      <c r="K24" s="426">
        <v>85272</v>
      </c>
      <c r="L24" s="423">
        <v>0.91566265060240959</v>
      </c>
      <c r="M24" s="423">
        <v>561</v>
      </c>
      <c r="N24" s="426">
        <v>125</v>
      </c>
      <c r="O24" s="426">
        <v>70125</v>
      </c>
      <c r="P24" s="448">
        <v>0.75301204819277112</v>
      </c>
      <c r="Q24" s="427">
        <v>561</v>
      </c>
    </row>
    <row r="25" spans="1:17" ht="14.4" customHeight="1" x14ac:dyDescent="0.3">
      <c r="A25" s="422" t="s">
        <v>2042</v>
      </c>
      <c r="B25" s="423" t="s">
        <v>418</v>
      </c>
      <c r="C25" s="423" t="s">
        <v>2043</v>
      </c>
      <c r="D25" s="423" t="s">
        <v>2063</v>
      </c>
      <c r="E25" s="423"/>
      <c r="F25" s="426">
        <v>180</v>
      </c>
      <c r="G25" s="426">
        <v>93420</v>
      </c>
      <c r="H25" s="423">
        <v>1</v>
      </c>
      <c r="I25" s="423">
        <v>519</v>
      </c>
      <c r="J25" s="426">
        <v>132</v>
      </c>
      <c r="K25" s="426">
        <v>68508</v>
      </c>
      <c r="L25" s="423">
        <v>0.73333333333333328</v>
      </c>
      <c r="M25" s="423">
        <v>519</v>
      </c>
      <c r="N25" s="426">
        <v>73</v>
      </c>
      <c r="O25" s="426">
        <v>37887</v>
      </c>
      <c r="P25" s="448">
        <v>0.40555555555555556</v>
      </c>
      <c r="Q25" s="427">
        <v>519</v>
      </c>
    </row>
    <row r="26" spans="1:17" ht="14.4" customHeight="1" x14ac:dyDescent="0.3">
      <c r="A26" s="422" t="s">
        <v>2042</v>
      </c>
      <c r="B26" s="423" t="s">
        <v>418</v>
      </c>
      <c r="C26" s="423" t="s">
        <v>2043</v>
      </c>
      <c r="D26" s="423" t="s">
        <v>2064</v>
      </c>
      <c r="E26" s="423"/>
      <c r="F26" s="426">
        <v>13</v>
      </c>
      <c r="G26" s="426">
        <v>4173</v>
      </c>
      <c r="H26" s="423">
        <v>1</v>
      </c>
      <c r="I26" s="423">
        <v>321</v>
      </c>
      <c r="J26" s="426">
        <v>16</v>
      </c>
      <c r="K26" s="426">
        <v>5136</v>
      </c>
      <c r="L26" s="423">
        <v>1.2307692307692308</v>
      </c>
      <c r="M26" s="423">
        <v>321</v>
      </c>
      <c r="N26" s="426">
        <v>3</v>
      </c>
      <c r="O26" s="426">
        <v>963</v>
      </c>
      <c r="P26" s="448">
        <v>0.23076923076923078</v>
      </c>
      <c r="Q26" s="427">
        <v>321</v>
      </c>
    </row>
    <row r="27" spans="1:17" ht="14.4" customHeight="1" x14ac:dyDescent="0.3">
      <c r="A27" s="422" t="s">
        <v>2042</v>
      </c>
      <c r="B27" s="423" t="s">
        <v>418</v>
      </c>
      <c r="C27" s="423" t="s">
        <v>2043</v>
      </c>
      <c r="D27" s="423" t="s">
        <v>2065</v>
      </c>
      <c r="E27" s="423"/>
      <c r="F27" s="426">
        <v>15</v>
      </c>
      <c r="G27" s="426">
        <v>4815</v>
      </c>
      <c r="H27" s="423">
        <v>1</v>
      </c>
      <c r="I27" s="423">
        <v>321</v>
      </c>
      <c r="J27" s="426">
        <v>15</v>
      </c>
      <c r="K27" s="426">
        <v>4815</v>
      </c>
      <c r="L27" s="423">
        <v>1</v>
      </c>
      <c r="M27" s="423">
        <v>321</v>
      </c>
      <c r="N27" s="426">
        <v>9</v>
      </c>
      <c r="O27" s="426">
        <v>2889</v>
      </c>
      <c r="P27" s="448">
        <v>0.6</v>
      </c>
      <c r="Q27" s="427">
        <v>321</v>
      </c>
    </row>
    <row r="28" spans="1:17" ht="14.4" customHeight="1" x14ac:dyDescent="0.3">
      <c r="A28" s="422" t="s">
        <v>2042</v>
      </c>
      <c r="B28" s="423" t="s">
        <v>418</v>
      </c>
      <c r="C28" s="423" t="s">
        <v>2043</v>
      </c>
      <c r="D28" s="423" t="s">
        <v>2066</v>
      </c>
      <c r="E28" s="423"/>
      <c r="F28" s="426">
        <v>120</v>
      </c>
      <c r="G28" s="426">
        <v>38520</v>
      </c>
      <c r="H28" s="423">
        <v>1</v>
      </c>
      <c r="I28" s="423">
        <v>321</v>
      </c>
      <c r="J28" s="426">
        <v>83</v>
      </c>
      <c r="K28" s="426">
        <v>26643</v>
      </c>
      <c r="L28" s="423">
        <v>0.69166666666666665</v>
      </c>
      <c r="M28" s="423">
        <v>321</v>
      </c>
      <c r="N28" s="426">
        <v>54</v>
      </c>
      <c r="O28" s="426">
        <v>17334</v>
      </c>
      <c r="P28" s="448">
        <v>0.45</v>
      </c>
      <c r="Q28" s="427">
        <v>321</v>
      </c>
    </row>
    <row r="29" spans="1:17" ht="14.4" customHeight="1" x14ac:dyDescent="0.3">
      <c r="A29" s="422" t="s">
        <v>2042</v>
      </c>
      <c r="B29" s="423" t="s">
        <v>418</v>
      </c>
      <c r="C29" s="423" t="s">
        <v>2043</v>
      </c>
      <c r="D29" s="423" t="s">
        <v>2067</v>
      </c>
      <c r="E29" s="423"/>
      <c r="F29" s="426">
        <v>6</v>
      </c>
      <c r="G29" s="426">
        <v>7380</v>
      </c>
      <c r="H29" s="423">
        <v>1</v>
      </c>
      <c r="I29" s="423">
        <v>1230</v>
      </c>
      <c r="J29" s="426">
        <v>3</v>
      </c>
      <c r="K29" s="426">
        <v>3690</v>
      </c>
      <c r="L29" s="423">
        <v>0.5</v>
      </c>
      <c r="M29" s="423">
        <v>1230</v>
      </c>
      <c r="N29" s="426"/>
      <c r="O29" s="426"/>
      <c r="P29" s="448"/>
      <c r="Q29" s="427"/>
    </row>
    <row r="30" spans="1:17" ht="14.4" customHeight="1" x14ac:dyDescent="0.3">
      <c r="A30" s="422" t="s">
        <v>2042</v>
      </c>
      <c r="B30" s="423" t="s">
        <v>418</v>
      </c>
      <c r="C30" s="423" t="s">
        <v>2043</v>
      </c>
      <c r="D30" s="423" t="s">
        <v>2068</v>
      </c>
      <c r="E30" s="423"/>
      <c r="F30" s="426">
        <v>198</v>
      </c>
      <c r="G30" s="426">
        <v>55836</v>
      </c>
      <c r="H30" s="423">
        <v>1</v>
      </c>
      <c r="I30" s="423">
        <v>282</v>
      </c>
      <c r="J30" s="426">
        <v>140</v>
      </c>
      <c r="K30" s="426">
        <v>39480</v>
      </c>
      <c r="L30" s="423">
        <v>0.70707070707070707</v>
      </c>
      <c r="M30" s="423">
        <v>282</v>
      </c>
      <c r="N30" s="426">
        <v>106</v>
      </c>
      <c r="O30" s="426">
        <v>29892</v>
      </c>
      <c r="P30" s="448">
        <v>0.53535353535353536</v>
      </c>
      <c r="Q30" s="427">
        <v>282</v>
      </c>
    </row>
    <row r="31" spans="1:17" ht="14.4" customHeight="1" x14ac:dyDescent="0.3">
      <c r="A31" s="422" t="s">
        <v>2042</v>
      </c>
      <c r="B31" s="423" t="s">
        <v>418</v>
      </c>
      <c r="C31" s="423" t="s">
        <v>2043</v>
      </c>
      <c r="D31" s="423" t="s">
        <v>2069</v>
      </c>
      <c r="E31" s="423"/>
      <c r="F31" s="426">
        <v>49</v>
      </c>
      <c r="G31" s="426">
        <v>33271</v>
      </c>
      <c r="H31" s="423">
        <v>1</v>
      </c>
      <c r="I31" s="423">
        <v>679</v>
      </c>
      <c r="J31" s="426">
        <v>63</v>
      </c>
      <c r="K31" s="426">
        <v>42777</v>
      </c>
      <c r="L31" s="423">
        <v>1.2857142857142858</v>
      </c>
      <c r="M31" s="423">
        <v>679</v>
      </c>
      <c r="N31" s="426">
        <v>50</v>
      </c>
      <c r="O31" s="426">
        <v>33950</v>
      </c>
      <c r="P31" s="448">
        <v>1.0204081632653061</v>
      </c>
      <c r="Q31" s="427">
        <v>679</v>
      </c>
    </row>
    <row r="32" spans="1:17" ht="14.4" customHeight="1" x14ac:dyDescent="0.3">
      <c r="A32" s="422" t="s">
        <v>2042</v>
      </c>
      <c r="B32" s="423" t="s">
        <v>418</v>
      </c>
      <c r="C32" s="423" t="s">
        <v>2043</v>
      </c>
      <c r="D32" s="423" t="s">
        <v>2070</v>
      </c>
      <c r="E32" s="423"/>
      <c r="F32" s="426">
        <v>25</v>
      </c>
      <c r="G32" s="426">
        <v>23225</v>
      </c>
      <c r="H32" s="423">
        <v>1</v>
      </c>
      <c r="I32" s="423">
        <v>929</v>
      </c>
      <c r="J32" s="426">
        <v>39</v>
      </c>
      <c r="K32" s="426">
        <v>36231</v>
      </c>
      <c r="L32" s="423">
        <v>1.56</v>
      </c>
      <c r="M32" s="423">
        <v>929</v>
      </c>
      <c r="N32" s="426">
        <v>19</v>
      </c>
      <c r="O32" s="426">
        <v>17651</v>
      </c>
      <c r="P32" s="448">
        <v>0.76</v>
      </c>
      <c r="Q32" s="427">
        <v>929</v>
      </c>
    </row>
    <row r="33" spans="1:17" ht="14.4" customHeight="1" x14ac:dyDescent="0.3">
      <c r="A33" s="422" t="s">
        <v>2042</v>
      </c>
      <c r="B33" s="423" t="s">
        <v>418</v>
      </c>
      <c r="C33" s="423" t="s">
        <v>2043</v>
      </c>
      <c r="D33" s="423" t="s">
        <v>2071</v>
      </c>
      <c r="E33" s="423"/>
      <c r="F33" s="426">
        <v>10</v>
      </c>
      <c r="G33" s="426">
        <v>2080</v>
      </c>
      <c r="H33" s="423">
        <v>1</v>
      </c>
      <c r="I33" s="423">
        <v>208</v>
      </c>
      <c r="J33" s="426">
        <v>4</v>
      </c>
      <c r="K33" s="426">
        <v>832</v>
      </c>
      <c r="L33" s="423">
        <v>0.4</v>
      </c>
      <c r="M33" s="423">
        <v>208</v>
      </c>
      <c r="N33" s="426">
        <v>1</v>
      </c>
      <c r="O33" s="426">
        <v>208</v>
      </c>
      <c r="P33" s="448">
        <v>0.1</v>
      </c>
      <c r="Q33" s="427">
        <v>208</v>
      </c>
    </row>
    <row r="34" spans="1:17" ht="14.4" customHeight="1" x14ac:dyDescent="0.3">
      <c r="A34" s="422" t="s">
        <v>2042</v>
      </c>
      <c r="B34" s="423" t="s">
        <v>418</v>
      </c>
      <c r="C34" s="423" t="s">
        <v>2043</v>
      </c>
      <c r="D34" s="423" t="s">
        <v>2072</v>
      </c>
      <c r="E34" s="423"/>
      <c r="F34" s="426">
        <v>2</v>
      </c>
      <c r="G34" s="426">
        <v>1016</v>
      </c>
      <c r="H34" s="423">
        <v>1</v>
      </c>
      <c r="I34" s="423">
        <v>508</v>
      </c>
      <c r="J34" s="426">
        <v>1</v>
      </c>
      <c r="K34" s="426">
        <v>508</v>
      </c>
      <c r="L34" s="423">
        <v>0.5</v>
      </c>
      <c r="M34" s="423">
        <v>508</v>
      </c>
      <c r="N34" s="426"/>
      <c r="O34" s="426"/>
      <c r="P34" s="448"/>
      <c r="Q34" s="427"/>
    </row>
    <row r="35" spans="1:17" ht="14.4" customHeight="1" x14ac:dyDescent="0.3">
      <c r="A35" s="422" t="s">
        <v>2042</v>
      </c>
      <c r="B35" s="423" t="s">
        <v>418</v>
      </c>
      <c r="C35" s="423" t="s">
        <v>2043</v>
      </c>
      <c r="D35" s="423" t="s">
        <v>2073</v>
      </c>
      <c r="E35" s="423"/>
      <c r="F35" s="426">
        <v>46</v>
      </c>
      <c r="G35" s="426">
        <v>80040</v>
      </c>
      <c r="H35" s="423">
        <v>1</v>
      </c>
      <c r="I35" s="423">
        <v>1740</v>
      </c>
      <c r="J35" s="426">
        <v>69</v>
      </c>
      <c r="K35" s="426">
        <v>120060</v>
      </c>
      <c r="L35" s="423">
        <v>1.5</v>
      </c>
      <c r="M35" s="423">
        <v>1740</v>
      </c>
      <c r="N35" s="426">
        <v>38</v>
      </c>
      <c r="O35" s="426">
        <v>70280</v>
      </c>
      <c r="P35" s="448">
        <v>0.87806096951524237</v>
      </c>
      <c r="Q35" s="427">
        <v>1849.4736842105262</v>
      </c>
    </row>
    <row r="36" spans="1:17" ht="14.4" customHeight="1" x14ac:dyDescent="0.3">
      <c r="A36" s="422" t="s">
        <v>2042</v>
      </c>
      <c r="B36" s="423" t="s">
        <v>418</v>
      </c>
      <c r="C36" s="423" t="s">
        <v>2043</v>
      </c>
      <c r="D36" s="423" t="s">
        <v>2074</v>
      </c>
      <c r="E36" s="423"/>
      <c r="F36" s="426">
        <v>15</v>
      </c>
      <c r="G36" s="426">
        <v>30360</v>
      </c>
      <c r="H36" s="423">
        <v>1</v>
      </c>
      <c r="I36" s="423">
        <v>2024</v>
      </c>
      <c r="J36" s="426">
        <v>24</v>
      </c>
      <c r="K36" s="426">
        <v>48576</v>
      </c>
      <c r="L36" s="423">
        <v>1.6</v>
      </c>
      <c r="M36" s="423">
        <v>2024</v>
      </c>
      <c r="N36" s="426">
        <v>17</v>
      </c>
      <c r="O36" s="426">
        <v>34408</v>
      </c>
      <c r="P36" s="448">
        <v>1.1333333333333333</v>
      </c>
      <c r="Q36" s="427">
        <v>2024</v>
      </c>
    </row>
    <row r="37" spans="1:17" ht="14.4" customHeight="1" x14ac:dyDescent="0.3">
      <c r="A37" s="422" t="s">
        <v>2042</v>
      </c>
      <c r="B37" s="423" t="s">
        <v>418</v>
      </c>
      <c r="C37" s="423" t="s">
        <v>2043</v>
      </c>
      <c r="D37" s="423" t="s">
        <v>2075</v>
      </c>
      <c r="E37" s="423"/>
      <c r="F37" s="426">
        <v>3</v>
      </c>
      <c r="G37" s="426">
        <v>6030</v>
      </c>
      <c r="H37" s="423">
        <v>1</v>
      </c>
      <c r="I37" s="423">
        <v>2010</v>
      </c>
      <c r="J37" s="426">
        <v>12</v>
      </c>
      <c r="K37" s="426">
        <v>23910</v>
      </c>
      <c r="L37" s="423">
        <v>3.9651741293532337</v>
      </c>
      <c r="M37" s="423">
        <v>1992.5</v>
      </c>
      <c r="N37" s="426">
        <v>7</v>
      </c>
      <c r="O37" s="426">
        <v>14070</v>
      </c>
      <c r="P37" s="448">
        <v>2.3333333333333335</v>
      </c>
      <c r="Q37" s="427">
        <v>2010</v>
      </c>
    </row>
    <row r="38" spans="1:17" ht="14.4" customHeight="1" x14ac:dyDescent="0.3">
      <c r="A38" s="422" t="s">
        <v>2042</v>
      </c>
      <c r="B38" s="423" t="s">
        <v>418</v>
      </c>
      <c r="C38" s="423" t="s">
        <v>2043</v>
      </c>
      <c r="D38" s="423" t="s">
        <v>2076</v>
      </c>
      <c r="E38" s="423"/>
      <c r="F38" s="426">
        <v>5</v>
      </c>
      <c r="G38" s="426">
        <v>10730</v>
      </c>
      <c r="H38" s="423">
        <v>1</v>
      </c>
      <c r="I38" s="423">
        <v>2146</v>
      </c>
      <c r="J38" s="426">
        <v>11</v>
      </c>
      <c r="K38" s="426">
        <v>23606</v>
      </c>
      <c r="L38" s="423">
        <v>2.2000000000000002</v>
      </c>
      <c r="M38" s="423">
        <v>2146</v>
      </c>
      <c r="N38" s="426">
        <v>7</v>
      </c>
      <c r="O38" s="426">
        <v>15022</v>
      </c>
      <c r="P38" s="448">
        <v>1.4</v>
      </c>
      <c r="Q38" s="427">
        <v>2146</v>
      </c>
    </row>
    <row r="39" spans="1:17" ht="14.4" customHeight="1" x14ac:dyDescent="0.3">
      <c r="A39" s="422" t="s">
        <v>2042</v>
      </c>
      <c r="B39" s="423" t="s">
        <v>418</v>
      </c>
      <c r="C39" s="423" t="s">
        <v>2043</v>
      </c>
      <c r="D39" s="423" t="s">
        <v>2077</v>
      </c>
      <c r="E39" s="423"/>
      <c r="F39" s="426">
        <v>2</v>
      </c>
      <c r="G39" s="426">
        <v>2492</v>
      </c>
      <c r="H39" s="423">
        <v>1</v>
      </c>
      <c r="I39" s="423">
        <v>1246</v>
      </c>
      <c r="J39" s="426">
        <v>4</v>
      </c>
      <c r="K39" s="426">
        <v>4984</v>
      </c>
      <c r="L39" s="423">
        <v>2</v>
      </c>
      <c r="M39" s="423">
        <v>1246</v>
      </c>
      <c r="N39" s="426">
        <v>5</v>
      </c>
      <c r="O39" s="426">
        <v>6230</v>
      </c>
      <c r="P39" s="448">
        <v>2.5</v>
      </c>
      <c r="Q39" s="427">
        <v>1246</v>
      </c>
    </row>
    <row r="40" spans="1:17" ht="14.4" customHeight="1" x14ac:dyDescent="0.3">
      <c r="A40" s="422" t="s">
        <v>2042</v>
      </c>
      <c r="B40" s="423" t="s">
        <v>418</v>
      </c>
      <c r="C40" s="423" t="s">
        <v>2043</v>
      </c>
      <c r="D40" s="423" t="s">
        <v>2078</v>
      </c>
      <c r="E40" s="423"/>
      <c r="F40" s="426">
        <v>2</v>
      </c>
      <c r="G40" s="426">
        <v>2690</v>
      </c>
      <c r="H40" s="423">
        <v>1</v>
      </c>
      <c r="I40" s="423">
        <v>1345</v>
      </c>
      <c r="J40" s="426">
        <v>2</v>
      </c>
      <c r="K40" s="426">
        <v>2690</v>
      </c>
      <c r="L40" s="423">
        <v>1</v>
      </c>
      <c r="M40" s="423">
        <v>1345</v>
      </c>
      <c r="N40" s="426">
        <v>1</v>
      </c>
      <c r="O40" s="426">
        <v>1345</v>
      </c>
      <c r="P40" s="448">
        <v>0.5</v>
      </c>
      <c r="Q40" s="427">
        <v>1345</v>
      </c>
    </row>
    <row r="41" spans="1:17" ht="14.4" customHeight="1" x14ac:dyDescent="0.3">
      <c r="A41" s="422" t="s">
        <v>2042</v>
      </c>
      <c r="B41" s="423" t="s">
        <v>418</v>
      </c>
      <c r="C41" s="423" t="s">
        <v>2043</v>
      </c>
      <c r="D41" s="423" t="s">
        <v>2079</v>
      </c>
      <c r="E41" s="423"/>
      <c r="F41" s="426">
        <v>114</v>
      </c>
      <c r="G41" s="426">
        <v>405156</v>
      </c>
      <c r="H41" s="423">
        <v>1</v>
      </c>
      <c r="I41" s="423">
        <v>3554</v>
      </c>
      <c r="J41" s="426">
        <v>123</v>
      </c>
      <c r="K41" s="426">
        <v>437142</v>
      </c>
      <c r="L41" s="423">
        <v>1.0789473684210527</v>
      </c>
      <c r="M41" s="423">
        <v>3554</v>
      </c>
      <c r="N41" s="426">
        <v>89</v>
      </c>
      <c r="O41" s="426">
        <v>327724</v>
      </c>
      <c r="P41" s="448">
        <v>0.80888349179081642</v>
      </c>
      <c r="Q41" s="427">
        <v>3682.2921348314608</v>
      </c>
    </row>
    <row r="42" spans="1:17" ht="14.4" customHeight="1" x14ac:dyDescent="0.3">
      <c r="A42" s="422" t="s">
        <v>2042</v>
      </c>
      <c r="B42" s="423" t="s">
        <v>418</v>
      </c>
      <c r="C42" s="423" t="s">
        <v>2043</v>
      </c>
      <c r="D42" s="423" t="s">
        <v>2080</v>
      </c>
      <c r="E42" s="423"/>
      <c r="F42" s="426">
        <v>57</v>
      </c>
      <c r="G42" s="426">
        <v>206169</v>
      </c>
      <c r="H42" s="423">
        <v>1</v>
      </c>
      <c r="I42" s="423">
        <v>3617</v>
      </c>
      <c r="J42" s="426">
        <v>70</v>
      </c>
      <c r="K42" s="426">
        <v>253190</v>
      </c>
      <c r="L42" s="423">
        <v>1.2280701754385965</v>
      </c>
      <c r="M42" s="423">
        <v>3617</v>
      </c>
      <c r="N42" s="426">
        <v>57</v>
      </c>
      <c r="O42" s="426">
        <v>211829</v>
      </c>
      <c r="P42" s="448">
        <v>1.0274532058650914</v>
      </c>
      <c r="Q42" s="427">
        <v>3716.2982456140353</v>
      </c>
    </row>
    <row r="43" spans="1:17" ht="14.4" customHeight="1" x14ac:dyDescent="0.3">
      <c r="A43" s="422" t="s">
        <v>2042</v>
      </c>
      <c r="B43" s="423" t="s">
        <v>418</v>
      </c>
      <c r="C43" s="423" t="s">
        <v>2043</v>
      </c>
      <c r="D43" s="423" t="s">
        <v>2081</v>
      </c>
      <c r="E43" s="423"/>
      <c r="F43" s="426">
        <v>5</v>
      </c>
      <c r="G43" s="426">
        <v>6755</v>
      </c>
      <c r="H43" s="423">
        <v>1</v>
      </c>
      <c r="I43" s="423">
        <v>1351</v>
      </c>
      <c r="J43" s="426">
        <v>7</v>
      </c>
      <c r="K43" s="426">
        <v>9457</v>
      </c>
      <c r="L43" s="423">
        <v>1.4</v>
      </c>
      <c r="M43" s="423">
        <v>1351</v>
      </c>
      <c r="N43" s="426">
        <v>4</v>
      </c>
      <c r="O43" s="426">
        <v>5404</v>
      </c>
      <c r="P43" s="448">
        <v>0.8</v>
      </c>
      <c r="Q43" s="427">
        <v>1351</v>
      </c>
    </row>
    <row r="44" spans="1:17" ht="14.4" customHeight="1" x14ac:dyDescent="0.3">
      <c r="A44" s="422" t="s">
        <v>2042</v>
      </c>
      <c r="B44" s="423" t="s">
        <v>418</v>
      </c>
      <c r="C44" s="423" t="s">
        <v>2043</v>
      </c>
      <c r="D44" s="423" t="s">
        <v>2082</v>
      </c>
      <c r="E44" s="423"/>
      <c r="F44" s="426">
        <v>29</v>
      </c>
      <c r="G44" s="426">
        <v>4756</v>
      </c>
      <c r="H44" s="423">
        <v>1</v>
      </c>
      <c r="I44" s="423">
        <v>164</v>
      </c>
      <c r="J44" s="426">
        <v>16</v>
      </c>
      <c r="K44" s="426">
        <v>2624</v>
      </c>
      <c r="L44" s="423">
        <v>0.55172413793103448</v>
      </c>
      <c r="M44" s="423">
        <v>164</v>
      </c>
      <c r="N44" s="426">
        <v>18</v>
      </c>
      <c r="O44" s="426">
        <v>2952</v>
      </c>
      <c r="P44" s="448">
        <v>0.62068965517241381</v>
      </c>
      <c r="Q44" s="427">
        <v>164</v>
      </c>
    </row>
    <row r="45" spans="1:17" ht="14.4" customHeight="1" x14ac:dyDescent="0.3">
      <c r="A45" s="422" t="s">
        <v>2042</v>
      </c>
      <c r="B45" s="423" t="s">
        <v>418</v>
      </c>
      <c r="C45" s="423" t="s">
        <v>2043</v>
      </c>
      <c r="D45" s="423" t="s">
        <v>2083</v>
      </c>
      <c r="E45" s="423"/>
      <c r="F45" s="426">
        <v>74</v>
      </c>
      <c r="G45" s="426">
        <v>16650</v>
      </c>
      <c r="H45" s="423">
        <v>1</v>
      </c>
      <c r="I45" s="423">
        <v>225</v>
      </c>
      <c r="J45" s="426">
        <v>64</v>
      </c>
      <c r="K45" s="426">
        <v>14400</v>
      </c>
      <c r="L45" s="423">
        <v>0.86486486486486491</v>
      </c>
      <c r="M45" s="423">
        <v>225</v>
      </c>
      <c r="N45" s="426">
        <v>54</v>
      </c>
      <c r="O45" s="426">
        <v>12150</v>
      </c>
      <c r="P45" s="448">
        <v>0.72972972972972971</v>
      </c>
      <c r="Q45" s="427">
        <v>225</v>
      </c>
    </row>
    <row r="46" spans="1:17" ht="14.4" customHeight="1" x14ac:dyDescent="0.3">
      <c r="A46" s="422" t="s">
        <v>2042</v>
      </c>
      <c r="B46" s="423" t="s">
        <v>418</v>
      </c>
      <c r="C46" s="423" t="s">
        <v>2043</v>
      </c>
      <c r="D46" s="423" t="s">
        <v>2084</v>
      </c>
      <c r="E46" s="423"/>
      <c r="F46" s="426">
        <v>28</v>
      </c>
      <c r="G46" s="426">
        <v>10164</v>
      </c>
      <c r="H46" s="423">
        <v>1</v>
      </c>
      <c r="I46" s="423">
        <v>363</v>
      </c>
      <c r="J46" s="426">
        <v>26</v>
      </c>
      <c r="K46" s="426">
        <v>9438</v>
      </c>
      <c r="L46" s="423">
        <v>0.9285714285714286</v>
      </c>
      <c r="M46" s="423">
        <v>363</v>
      </c>
      <c r="N46" s="426">
        <v>24</v>
      </c>
      <c r="O46" s="426">
        <v>8712</v>
      </c>
      <c r="P46" s="448">
        <v>0.8571428571428571</v>
      </c>
      <c r="Q46" s="427">
        <v>363</v>
      </c>
    </row>
    <row r="47" spans="1:17" ht="14.4" customHeight="1" x14ac:dyDescent="0.3">
      <c r="A47" s="422" t="s">
        <v>2042</v>
      </c>
      <c r="B47" s="423" t="s">
        <v>418</v>
      </c>
      <c r="C47" s="423" t="s">
        <v>2043</v>
      </c>
      <c r="D47" s="423" t="s">
        <v>2085</v>
      </c>
      <c r="E47" s="423"/>
      <c r="F47" s="426">
        <v>47</v>
      </c>
      <c r="G47" s="426">
        <v>27589</v>
      </c>
      <c r="H47" s="423">
        <v>1</v>
      </c>
      <c r="I47" s="423">
        <v>587</v>
      </c>
      <c r="J47" s="426">
        <v>40</v>
      </c>
      <c r="K47" s="426">
        <v>23480</v>
      </c>
      <c r="L47" s="423">
        <v>0.85106382978723405</v>
      </c>
      <c r="M47" s="423">
        <v>587</v>
      </c>
      <c r="N47" s="426">
        <v>39</v>
      </c>
      <c r="O47" s="426">
        <v>22893</v>
      </c>
      <c r="P47" s="448">
        <v>0.82978723404255317</v>
      </c>
      <c r="Q47" s="427">
        <v>587</v>
      </c>
    </row>
    <row r="48" spans="1:17" ht="14.4" customHeight="1" x14ac:dyDescent="0.3">
      <c r="A48" s="422" t="s">
        <v>2042</v>
      </c>
      <c r="B48" s="423" t="s">
        <v>418</v>
      </c>
      <c r="C48" s="423" t="s">
        <v>2043</v>
      </c>
      <c r="D48" s="423" t="s">
        <v>2086</v>
      </c>
      <c r="E48" s="423"/>
      <c r="F48" s="426">
        <v>5</v>
      </c>
      <c r="G48" s="426">
        <v>3000</v>
      </c>
      <c r="H48" s="423">
        <v>1</v>
      </c>
      <c r="I48" s="423">
        <v>600</v>
      </c>
      <c r="J48" s="426">
        <v>8</v>
      </c>
      <c r="K48" s="426">
        <v>4800</v>
      </c>
      <c r="L48" s="423">
        <v>1.6</v>
      </c>
      <c r="M48" s="423">
        <v>600</v>
      </c>
      <c r="N48" s="426">
        <v>8</v>
      </c>
      <c r="O48" s="426">
        <v>4800</v>
      </c>
      <c r="P48" s="448">
        <v>1.6</v>
      </c>
      <c r="Q48" s="427">
        <v>600</v>
      </c>
    </row>
    <row r="49" spans="1:17" ht="14.4" customHeight="1" x14ac:dyDescent="0.3">
      <c r="A49" s="422" t="s">
        <v>2042</v>
      </c>
      <c r="B49" s="423" t="s">
        <v>418</v>
      </c>
      <c r="C49" s="423" t="s">
        <v>2043</v>
      </c>
      <c r="D49" s="423" t="s">
        <v>2087</v>
      </c>
      <c r="E49" s="423"/>
      <c r="F49" s="426"/>
      <c r="G49" s="426"/>
      <c r="H49" s="423"/>
      <c r="I49" s="423"/>
      <c r="J49" s="426">
        <v>3</v>
      </c>
      <c r="K49" s="426">
        <v>12693</v>
      </c>
      <c r="L49" s="423"/>
      <c r="M49" s="423">
        <v>4231</v>
      </c>
      <c r="N49" s="426">
        <v>1</v>
      </c>
      <c r="O49" s="426">
        <v>4231</v>
      </c>
      <c r="P49" s="448"/>
      <c r="Q49" s="427">
        <v>4231</v>
      </c>
    </row>
    <row r="50" spans="1:17" ht="14.4" customHeight="1" x14ac:dyDescent="0.3">
      <c r="A50" s="422" t="s">
        <v>2042</v>
      </c>
      <c r="B50" s="423" t="s">
        <v>418</v>
      </c>
      <c r="C50" s="423" t="s">
        <v>2043</v>
      </c>
      <c r="D50" s="423" t="s">
        <v>2088</v>
      </c>
      <c r="E50" s="423"/>
      <c r="F50" s="426"/>
      <c r="G50" s="426"/>
      <c r="H50" s="423"/>
      <c r="I50" s="423"/>
      <c r="J50" s="426">
        <v>1</v>
      </c>
      <c r="K50" s="426">
        <v>4359</v>
      </c>
      <c r="L50" s="423"/>
      <c r="M50" s="423">
        <v>4359</v>
      </c>
      <c r="N50" s="426">
        <v>2</v>
      </c>
      <c r="O50" s="426">
        <v>8718</v>
      </c>
      <c r="P50" s="448"/>
      <c r="Q50" s="427">
        <v>4359</v>
      </c>
    </row>
    <row r="51" spans="1:17" ht="14.4" customHeight="1" x14ac:dyDescent="0.3">
      <c r="A51" s="422" t="s">
        <v>2042</v>
      </c>
      <c r="B51" s="423" t="s">
        <v>418</v>
      </c>
      <c r="C51" s="423" t="s">
        <v>2043</v>
      </c>
      <c r="D51" s="423" t="s">
        <v>2089</v>
      </c>
      <c r="E51" s="423"/>
      <c r="F51" s="426"/>
      <c r="G51" s="426"/>
      <c r="H51" s="423"/>
      <c r="I51" s="423"/>
      <c r="J51" s="426">
        <v>2</v>
      </c>
      <c r="K51" s="426">
        <v>2016</v>
      </c>
      <c r="L51" s="423"/>
      <c r="M51" s="423">
        <v>1008</v>
      </c>
      <c r="N51" s="426"/>
      <c r="O51" s="426"/>
      <c r="P51" s="448"/>
      <c r="Q51" s="427"/>
    </row>
    <row r="52" spans="1:17" ht="14.4" customHeight="1" x14ac:dyDescent="0.3">
      <c r="A52" s="422" t="s">
        <v>2042</v>
      </c>
      <c r="B52" s="423" t="s">
        <v>418</v>
      </c>
      <c r="C52" s="423" t="s">
        <v>2043</v>
      </c>
      <c r="D52" s="423" t="s">
        <v>2090</v>
      </c>
      <c r="E52" s="423"/>
      <c r="F52" s="426">
        <v>1</v>
      </c>
      <c r="G52" s="426">
        <v>703</v>
      </c>
      <c r="H52" s="423">
        <v>1</v>
      </c>
      <c r="I52" s="423">
        <v>703</v>
      </c>
      <c r="J52" s="426"/>
      <c r="K52" s="426"/>
      <c r="L52" s="423"/>
      <c r="M52" s="423"/>
      <c r="N52" s="426"/>
      <c r="O52" s="426"/>
      <c r="P52" s="448"/>
      <c r="Q52" s="427"/>
    </row>
    <row r="53" spans="1:17" ht="14.4" customHeight="1" x14ac:dyDescent="0.3">
      <c r="A53" s="422" t="s">
        <v>2042</v>
      </c>
      <c r="B53" s="423" t="s">
        <v>418</v>
      </c>
      <c r="C53" s="423" t="s">
        <v>2043</v>
      </c>
      <c r="D53" s="423" t="s">
        <v>2091</v>
      </c>
      <c r="E53" s="423"/>
      <c r="F53" s="426">
        <v>1</v>
      </c>
      <c r="G53" s="426">
        <v>1014</v>
      </c>
      <c r="H53" s="423">
        <v>1</v>
      </c>
      <c r="I53" s="423">
        <v>1014</v>
      </c>
      <c r="J53" s="426"/>
      <c r="K53" s="426"/>
      <c r="L53" s="423"/>
      <c r="M53" s="423"/>
      <c r="N53" s="426"/>
      <c r="O53" s="426"/>
      <c r="P53" s="448"/>
      <c r="Q53" s="427"/>
    </row>
    <row r="54" spans="1:17" ht="14.4" customHeight="1" x14ac:dyDescent="0.3">
      <c r="A54" s="422" t="s">
        <v>2042</v>
      </c>
      <c r="B54" s="423" t="s">
        <v>418</v>
      </c>
      <c r="C54" s="423" t="s">
        <v>2043</v>
      </c>
      <c r="D54" s="423" t="s">
        <v>2092</v>
      </c>
      <c r="E54" s="423"/>
      <c r="F54" s="426">
        <v>4</v>
      </c>
      <c r="G54" s="426">
        <v>2980</v>
      </c>
      <c r="H54" s="423">
        <v>1</v>
      </c>
      <c r="I54" s="423">
        <v>745</v>
      </c>
      <c r="J54" s="426"/>
      <c r="K54" s="426"/>
      <c r="L54" s="423"/>
      <c r="M54" s="423"/>
      <c r="N54" s="426"/>
      <c r="O54" s="426"/>
      <c r="P54" s="448"/>
      <c r="Q54" s="427"/>
    </row>
    <row r="55" spans="1:17" ht="14.4" customHeight="1" x14ac:dyDescent="0.3">
      <c r="A55" s="422" t="s">
        <v>2042</v>
      </c>
      <c r="B55" s="423" t="s">
        <v>418</v>
      </c>
      <c r="C55" s="423" t="s">
        <v>2043</v>
      </c>
      <c r="D55" s="423" t="s">
        <v>2093</v>
      </c>
      <c r="E55" s="423"/>
      <c r="F55" s="426">
        <v>19</v>
      </c>
      <c r="G55" s="426">
        <v>10659</v>
      </c>
      <c r="H55" s="423">
        <v>1</v>
      </c>
      <c r="I55" s="423">
        <v>561</v>
      </c>
      <c r="J55" s="426">
        <v>12</v>
      </c>
      <c r="K55" s="426">
        <v>6732</v>
      </c>
      <c r="L55" s="423">
        <v>0.63157894736842102</v>
      </c>
      <c r="M55" s="423">
        <v>561</v>
      </c>
      <c r="N55" s="426">
        <v>20</v>
      </c>
      <c r="O55" s="426">
        <v>11220</v>
      </c>
      <c r="P55" s="448">
        <v>1.0526315789473684</v>
      </c>
      <c r="Q55" s="427">
        <v>561</v>
      </c>
    </row>
    <row r="56" spans="1:17" ht="14.4" customHeight="1" x14ac:dyDescent="0.3">
      <c r="A56" s="422" t="s">
        <v>2042</v>
      </c>
      <c r="B56" s="423" t="s">
        <v>418</v>
      </c>
      <c r="C56" s="423" t="s">
        <v>2043</v>
      </c>
      <c r="D56" s="423" t="s">
        <v>2094</v>
      </c>
      <c r="E56" s="423"/>
      <c r="F56" s="426">
        <v>1</v>
      </c>
      <c r="G56" s="426">
        <v>369</v>
      </c>
      <c r="H56" s="423">
        <v>1</v>
      </c>
      <c r="I56" s="423">
        <v>369</v>
      </c>
      <c r="J56" s="426"/>
      <c r="K56" s="426"/>
      <c r="L56" s="423"/>
      <c r="M56" s="423"/>
      <c r="N56" s="426"/>
      <c r="O56" s="426"/>
      <c r="P56" s="448"/>
      <c r="Q56" s="427"/>
    </row>
    <row r="57" spans="1:17" ht="14.4" customHeight="1" x14ac:dyDescent="0.3">
      <c r="A57" s="422" t="s">
        <v>2042</v>
      </c>
      <c r="B57" s="423" t="s">
        <v>418</v>
      </c>
      <c r="C57" s="423" t="s">
        <v>2043</v>
      </c>
      <c r="D57" s="423" t="s">
        <v>2095</v>
      </c>
      <c r="E57" s="423"/>
      <c r="F57" s="426">
        <v>4</v>
      </c>
      <c r="G57" s="426">
        <v>4488</v>
      </c>
      <c r="H57" s="423">
        <v>1</v>
      </c>
      <c r="I57" s="423">
        <v>1122</v>
      </c>
      <c r="J57" s="426">
        <v>2</v>
      </c>
      <c r="K57" s="426">
        <v>2244</v>
      </c>
      <c r="L57" s="423">
        <v>0.5</v>
      </c>
      <c r="M57" s="423">
        <v>1122</v>
      </c>
      <c r="N57" s="426">
        <v>3</v>
      </c>
      <c r="O57" s="426">
        <v>3366</v>
      </c>
      <c r="P57" s="448">
        <v>0.75</v>
      </c>
      <c r="Q57" s="427">
        <v>1122</v>
      </c>
    </row>
    <row r="58" spans="1:17" ht="14.4" customHeight="1" x14ac:dyDescent="0.3">
      <c r="A58" s="422" t="s">
        <v>2042</v>
      </c>
      <c r="B58" s="423" t="s">
        <v>418</v>
      </c>
      <c r="C58" s="423" t="s">
        <v>2043</v>
      </c>
      <c r="D58" s="423" t="s">
        <v>2096</v>
      </c>
      <c r="E58" s="423"/>
      <c r="F58" s="426">
        <v>15</v>
      </c>
      <c r="G58" s="426">
        <v>13005</v>
      </c>
      <c r="H58" s="423">
        <v>1</v>
      </c>
      <c r="I58" s="423">
        <v>867</v>
      </c>
      <c r="J58" s="426">
        <v>11</v>
      </c>
      <c r="K58" s="426">
        <v>9537</v>
      </c>
      <c r="L58" s="423">
        <v>0.73333333333333328</v>
      </c>
      <c r="M58" s="423">
        <v>867</v>
      </c>
      <c r="N58" s="426">
        <v>5</v>
      </c>
      <c r="O58" s="426">
        <v>4335</v>
      </c>
      <c r="P58" s="448">
        <v>0.33333333333333331</v>
      </c>
      <c r="Q58" s="427">
        <v>867</v>
      </c>
    </row>
    <row r="59" spans="1:17" ht="14.4" customHeight="1" x14ac:dyDescent="0.3">
      <c r="A59" s="422" t="s">
        <v>2042</v>
      </c>
      <c r="B59" s="423" t="s">
        <v>418</v>
      </c>
      <c r="C59" s="423" t="s">
        <v>2043</v>
      </c>
      <c r="D59" s="423" t="s">
        <v>2097</v>
      </c>
      <c r="E59" s="423"/>
      <c r="F59" s="426">
        <v>18</v>
      </c>
      <c r="G59" s="426">
        <v>9900</v>
      </c>
      <c r="H59" s="423">
        <v>1</v>
      </c>
      <c r="I59" s="423">
        <v>550</v>
      </c>
      <c r="J59" s="426">
        <v>22</v>
      </c>
      <c r="K59" s="426">
        <v>12100</v>
      </c>
      <c r="L59" s="423">
        <v>1.2222222222222223</v>
      </c>
      <c r="M59" s="423">
        <v>550</v>
      </c>
      <c r="N59" s="426">
        <v>7</v>
      </c>
      <c r="O59" s="426">
        <v>3850</v>
      </c>
      <c r="P59" s="448">
        <v>0.3888888888888889</v>
      </c>
      <c r="Q59" s="427">
        <v>550</v>
      </c>
    </row>
    <row r="60" spans="1:17" ht="14.4" customHeight="1" x14ac:dyDescent="0.3">
      <c r="A60" s="422" t="s">
        <v>2042</v>
      </c>
      <c r="B60" s="423" t="s">
        <v>418</v>
      </c>
      <c r="C60" s="423" t="s">
        <v>2043</v>
      </c>
      <c r="D60" s="423" t="s">
        <v>2098</v>
      </c>
      <c r="E60" s="423"/>
      <c r="F60" s="426">
        <v>2</v>
      </c>
      <c r="G60" s="426">
        <v>2790</v>
      </c>
      <c r="H60" s="423">
        <v>1</v>
      </c>
      <c r="I60" s="423">
        <v>1395</v>
      </c>
      <c r="J60" s="426">
        <v>1</v>
      </c>
      <c r="K60" s="426">
        <v>1395</v>
      </c>
      <c r="L60" s="423">
        <v>0.5</v>
      </c>
      <c r="M60" s="423">
        <v>1395</v>
      </c>
      <c r="N60" s="426"/>
      <c r="O60" s="426"/>
      <c r="P60" s="448"/>
      <c r="Q60" s="427"/>
    </row>
    <row r="61" spans="1:17" ht="14.4" customHeight="1" x14ac:dyDescent="0.3">
      <c r="A61" s="422" t="s">
        <v>2042</v>
      </c>
      <c r="B61" s="423" t="s">
        <v>418</v>
      </c>
      <c r="C61" s="423" t="s">
        <v>2043</v>
      </c>
      <c r="D61" s="423" t="s">
        <v>2099</v>
      </c>
      <c r="E61" s="423"/>
      <c r="F61" s="426">
        <v>2</v>
      </c>
      <c r="G61" s="426">
        <v>1038</v>
      </c>
      <c r="H61" s="423">
        <v>1</v>
      </c>
      <c r="I61" s="423">
        <v>519</v>
      </c>
      <c r="J61" s="426">
        <v>4</v>
      </c>
      <c r="K61" s="426">
        <v>2076</v>
      </c>
      <c r="L61" s="423">
        <v>2</v>
      </c>
      <c r="M61" s="423">
        <v>519</v>
      </c>
      <c r="N61" s="426">
        <v>1</v>
      </c>
      <c r="O61" s="426">
        <v>519</v>
      </c>
      <c r="P61" s="448">
        <v>0.5</v>
      </c>
      <c r="Q61" s="427">
        <v>519</v>
      </c>
    </row>
    <row r="62" spans="1:17" ht="14.4" customHeight="1" x14ac:dyDescent="0.3">
      <c r="A62" s="422" t="s">
        <v>2042</v>
      </c>
      <c r="B62" s="423" t="s">
        <v>418</v>
      </c>
      <c r="C62" s="423" t="s">
        <v>2043</v>
      </c>
      <c r="D62" s="423" t="s">
        <v>2100</v>
      </c>
      <c r="E62" s="423"/>
      <c r="F62" s="426">
        <v>1</v>
      </c>
      <c r="G62" s="426">
        <v>470</v>
      </c>
      <c r="H62" s="423">
        <v>1</v>
      </c>
      <c r="I62" s="423">
        <v>470</v>
      </c>
      <c r="J62" s="426"/>
      <c r="K62" s="426"/>
      <c r="L62" s="423"/>
      <c r="M62" s="423"/>
      <c r="N62" s="426"/>
      <c r="O62" s="426"/>
      <c r="P62" s="448"/>
      <c r="Q62" s="427"/>
    </row>
    <row r="63" spans="1:17" ht="14.4" customHeight="1" x14ac:dyDescent="0.3">
      <c r="A63" s="422" t="s">
        <v>2042</v>
      </c>
      <c r="B63" s="423" t="s">
        <v>418</v>
      </c>
      <c r="C63" s="423" t="s">
        <v>2043</v>
      </c>
      <c r="D63" s="423" t="s">
        <v>2101</v>
      </c>
      <c r="E63" s="423"/>
      <c r="F63" s="426">
        <v>3</v>
      </c>
      <c r="G63" s="426">
        <v>3978</v>
      </c>
      <c r="H63" s="423">
        <v>1</v>
      </c>
      <c r="I63" s="423">
        <v>1326</v>
      </c>
      <c r="J63" s="426">
        <v>1</v>
      </c>
      <c r="K63" s="426">
        <v>1326</v>
      </c>
      <c r="L63" s="423">
        <v>0.33333333333333331</v>
      </c>
      <c r="M63" s="423">
        <v>1326</v>
      </c>
      <c r="N63" s="426">
        <v>7</v>
      </c>
      <c r="O63" s="426">
        <v>9282</v>
      </c>
      <c r="P63" s="448">
        <v>2.3333333333333335</v>
      </c>
      <c r="Q63" s="427">
        <v>1326</v>
      </c>
    </row>
    <row r="64" spans="1:17" ht="14.4" customHeight="1" x14ac:dyDescent="0.3">
      <c r="A64" s="422" t="s">
        <v>2042</v>
      </c>
      <c r="B64" s="423" t="s">
        <v>418</v>
      </c>
      <c r="C64" s="423" t="s">
        <v>2043</v>
      </c>
      <c r="D64" s="423" t="s">
        <v>2102</v>
      </c>
      <c r="E64" s="423"/>
      <c r="F64" s="426">
        <v>0</v>
      </c>
      <c r="G64" s="426">
        <v>0</v>
      </c>
      <c r="H64" s="423"/>
      <c r="I64" s="423"/>
      <c r="J64" s="426">
        <v>1</v>
      </c>
      <c r="K64" s="426">
        <v>0</v>
      </c>
      <c r="L64" s="423"/>
      <c r="M64" s="423">
        <v>0</v>
      </c>
      <c r="N64" s="426"/>
      <c r="O64" s="426"/>
      <c r="P64" s="448"/>
      <c r="Q64" s="427"/>
    </row>
    <row r="65" spans="1:17" ht="14.4" customHeight="1" x14ac:dyDescent="0.3">
      <c r="A65" s="422" t="s">
        <v>2042</v>
      </c>
      <c r="B65" s="423" t="s">
        <v>418</v>
      </c>
      <c r="C65" s="423" t="s">
        <v>2043</v>
      </c>
      <c r="D65" s="423" t="s">
        <v>2103</v>
      </c>
      <c r="E65" s="423"/>
      <c r="F65" s="426">
        <v>4</v>
      </c>
      <c r="G65" s="426">
        <v>1620</v>
      </c>
      <c r="H65" s="423">
        <v>1</v>
      </c>
      <c r="I65" s="423">
        <v>405</v>
      </c>
      <c r="J65" s="426">
        <v>3</v>
      </c>
      <c r="K65" s="426">
        <v>1215</v>
      </c>
      <c r="L65" s="423">
        <v>0.75</v>
      </c>
      <c r="M65" s="423">
        <v>405</v>
      </c>
      <c r="N65" s="426">
        <v>1</v>
      </c>
      <c r="O65" s="426">
        <v>405</v>
      </c>
      <c r="P65" s="448">
        <v>0.25</v>
      </c>
      <c r="Q65" s="427">
        <v>405</v>
      </c>
    </row>
    <row r="66" spans="1:17" ht="14.4" customHeight="1" x14ac:dyDescent="0.3">
      <c r="A66" s="422" t="s">
        <v>2042</v>
      </c>
      <c r="B66" s="423" t="s">
        <v>418</v>
      </c>
      <c r="C66" s="423" t="s">
        <v>2043</v>
      </c>
      <c r="D66" s="423" t="s">
        <v>2104</v>
      </c>
      <c r="E66" s="423"/>
      <c r="F66" s="426">
        <v>1</v>
      </c>
      <c r="G66" s="426">
        <v>940</v>
      </c>
      <c r="H66" s="423">
        <v>1</v>
      </c>
      <c r="I66" s="423">
        <v>940</v>
      </c>
      <c r="J66" s="426">
        <v>2</v>
      </c>
      <c r="K66" s="426">
        <v>1880</v>
      </c>
      <c r="L66" s="423">
        <v>2</v>
      </c>
      <c r="M66" s="423">
        <v>940</v>
      </c>
      <c r="N66" s="426">
        <v>2</v>
      </c>
      <c r="O66" s="426">
        <v>1880</v>
      </c>
      <c r="P66" s="448">
        <v>2</v>
      </c>
      <c r="Q66" s="427">
        <v>940</v>
      </c>
    </row>
    <row r="67" spans="1:17" ht="14.4" customHeight="1" x14ac:dyDescent="0.3">
      <c r="A67" s="422" t="s">
        <v>2042</v>
      </c>
      <c r="B67" s="423" t="s">
        <v>418</v>
      </c>
      <c r="C67" s="423" t="s">
        <v>2043</v>
      </c>
      <c r="D67" s="423" t="s">
        <v>2105</v>
      </c>
      <c r="E67" s="423"/>
      <c r="F67" s="426">
        <v>8</v>
      </c>
      <c r="G67" s="426">
        <v>4400</v>
      </c>
      <c r="H67" s="423">
        <v>1</v>
      </c>
      <c r="I67" s="423">
        <v>550</v>
      </c>
      <c r="J67" s="426">
        <v>17</v>
      </c>
      <c r="K67" s="426">
        <v>9350</v>
      </c>
      <c r="L67" s="423">
        <v>2.125</v>
      </c>
      <c r="M67" s="423">
        <v>550</v>
      </c>
      <c r="N67" s="426">
        <v>20</v>
      </c>
      <c r="O67" s="426">
        <v>11000</v>
      </c>
      <c r="P67" s="448">
        <v>2.5</v>
      </c>
      <c r="Q67" s="427">
        <v>550</v>
      </c>
    </row>
    <row r="68" spans="1:17" ht="14.4" customHeight="1" x14ac:dyDescent="0.3">
      <c r="A68" s="422" t="s">
        <v>2042</v>
      </c>
      <c r="B68" s="423" t="s">
        <v>418</v>
      </c>
      <c r="C68" s="423" t="s">
        <v>2043</v>
      </c>
      <c r="D68" s="423" t="s">
        <v>2106</v>
      </c>
      <c r="E68" s="423"/>
      <c r="F68" s="426">
        <v>1</v>
      </c>
      <c r="G68" s="426">
        <v>1260</v>
      </c>
      <c r="H68" s="423">
        <v>1</v>
      </c>
      <c r="I68" s="423">
        <v>1260</v>
      </c>
      <c r="J68" s="426">
        <v>1</v>
      </c>
      <c r="K68" s="426">
        <v>1260</v>
      </c>
      <c r="L68" s="423">
        <v>1</v>
      </c>
      <c r="M68" s="423">
        <v>1260</v>
      </c>
      <c r="N68" s="426">
        <v>1</v>
      </c>
      <c r="O68" s="426">
        <v>1260</v>
      </c>
      <c r="P68" s="448">
        <v>1</v>
      </c>
      <c r="Q68" s="427">
        <v>1260</v>
      </c>
    </row>
    <row r="69" spans="1:17" ht="14.4" customHeight="1" x14ac:dyDescent="0.3">
      <c r="A69" s="422" t="s">
        <v>2042</v>
      </c>
      <c r="B69" s="423" t="s">
        <v>418</v>
      </c>
      <c r="C69" s="423" t="s">
        <v>2043</v>
      </c>
      <c r="D69" s="423" t="s">
        <v>2107</v>
      </c>
      <c r="E69" s="423"/>
      <c r="F69" s="426"/>
      <c r="G69" s="426"/>
      <c r="H69" s="423"/>
      <c r="I69" s="423"/>
      <c r="J69" s="426">
        <v>1</v>
      </c>
      <c r="K69" s="426">
        <v>1281</v>
      </c>
      <c r="L69" s="423"/>
      <c r="M69" s="423">
        <v>1281</v>
      </c>
      <c r="N69" s="426"/>
      <c r="O69" s="426"/>
      <c r="P69" s="448"/>
      <c r="Q69" s="427"/>
    </row>
    <row r="70" spans="1:17" ht="14.4" customHeight="1" x14ac:dyDescent="0.3">
      <c r="A70" s="422" t="s">
        <v>2042</v>
      </c>
      <c r="B70" s="423" t="s">
        <v>418</v>
      </c>
      <c r="C70" s="423" t="s">
        <v>2043</v>
      </c>
      <c r="D70" s="423" t="s">
        <v>2108</v>
      </c>
      <c r="E70" s="423"/>
      <c r="F70" s="426"/>
      <c r="G70" s="426"/>
      <c r="H70" s="423"/>
      <c r="I70" s="423"/>
      <c r="J70" s="426">
        <v>8</v>
      </c>
      <c r="K70" s="426">
        <v>6024</v>
      </c>
      <c r="L70" s="423"/>
      <c r="M70" s="423">
        <v>753</v>
      </c>
      <c r="N70" s="426"/>
      <c r="O70" s="426"/>
      <c r="P70" s="448"/>
      <c r="Q70" s="427"/>
    </row>
    <row r="71" spans="1:17" ht="14.4" customHeight="1" x14ac:dyDescent="0.3">
      <c r="A71" s="422" t="s">
        <v>2042</v>
      </c>
      <c r="B71" s="423" t="s">
        <v>418</v>
      </c>
      <c r="C71" s="423" t="s">
        <v>2043</v>
      </c>
      <c r="D71" s="423" t="s">
        <v>2109</v>
      </c>
      <c r="E71" s="423"/>
      <c r="F71" s="426"/>
      <c r="G71" s="426"/>
      <c r="H71" s="423"/>
      <c r="I71" s="423"/>
      <c r="J71" s="426">
        <v>1</v>
      </c>
      <c r="K71" s="426">
        <v>0</v>
      </c>
      <c r="L71" s="423"/>
      <c r="M71" s="423">
        <v>0</v>
      </c>
      <c r="N71" s="426"/>
      <c r="O71" s="426"/>
      <c r="P71" s="448"/>
      <c r="Q71" s="427"/>
    </row>
    <row r="72" spans="1:17" ht="14.4" customHeight="1" x14ac:dyDescent="0.3">
      <c r="A72" s="422" t="s">
        <v>2042</v>
      </c>
      <c r="B72" s="423" t="s">
        <v>418</v>
      </c>
      <c r="C72" s="423" t="s">
        <v>2043</v>
      </c>
      <c r="D72" s="423" t="s">
        <v>2110</v>
      </c>
      <c r="E72" s="423"/>
      <c r="F72" s="426"/>
      <c r="G72" s="426"/>
      <c r="H72" s="423"/>
      <c r="I72" s="423"/>
      <c r="J72" s="426">
        <v>1</v>
      </c>
      <c r="K72" s="426">
        <v>353</v>
      </c>
      <c r="L72" s="423"/>
      <c r="M72" s="423">
        <v>353</v>
      </c>
      <c r="N72" s="426">
        <v>1</v>
      </c>
      <c r="O72" s="426">
        <v>353</v>
      </c>
      <c r="P72" s="448"/>
      <c r="Q72" s="427">
        <v>353</v>
      </c>
    </row>
    <row r="73" spans="1:17" ht="14.4" customHeight="1" x14ac:dyDescent="0.3">
      <c r="A73" s="422" t="s">
        <v>2042</v>
      </c>
      <c r="B73" s="423" t="s">
        <v>418</v>
      </c>
      <c r="C73" s="423" t="s">
        <v>2043</v>
      </c>
      <c r="D73" s="423" t="s">
        <v>2111</v>
      </c>
      <c r="E73" s="423"/>
      <c r="F73" s="426"/>
      <c r="G73" s="426"/>
      <c r="H73" s="423"/>
      <c r="I73" s="423"/>
      <c r="J73" s="426"/>
      <c r="K73" s="426"/>
      <c r="L73" s="423"/>
      <c r="M73" s="423"/>
      <c r="N73" s="426">
        <v>1</v>
      </c>
      <c r="O73" s="426">
        <v>745</v>
      </c>
      <c r="P73" s="448"/>
      <c r="Q73" s="427">
        <v>745</v>
      </c>
    </row>
    <row r="74" spans="1:17" ht="14.4" customHeight="1" x14ac:dyDescent="0.3">
      <c r="A74" s="422" t="s">
        <v>2042</v>
      </c>
      <c r="B74" s="423" t="s">
        <v>418</v>
      </c>
      <c r="C74" s="423" t="s">
        <v>2043</v>
      </c>
      <c r="D74" s="423" t="s">
        <v>2112</v>
      </c>
      <c r="E74" s="423"/>
      <c r="F74" s="426"/>
      <c r="G74" s="426"/>
      <c r="H74" s="423"/>
      <c r="I74" s="423"/>
      <c r="J74" s="426"/>
      <c r="K74" s="426"/>
      <c r="L74" s="423"/>
      <c r="M74" s="423"/>
      <c r="N74" s="426">
        <v>0</v>
      </c>
      <c r="O74" s="426">
        <v>0</v>
      </c>
      <c r="P74" s="448"/>
      <c r="Q74" s="427"/>
    </row>
    <row r="75" spans="1:17" ht="14.4" customHeight="1" x14ac:dyDescent="0.3">
      <c r="A75" s="422" t="s">
        <v>2042</v>
      </c>
      <c r="B75" s="423" t="s">
        <v>418</v>
      </c>
      <c r="C75" s="423" t="s">
        <v>2043</v>
      </c>
      <c r="D75" s="423" t="s">
        <v>2113</v>
      </c>
      <c r="E75" s="423"/>
      <c r="F75" s="426">
        <v>1</v>
      </c>
      <c r="G75" s="426">
        <v>561</v>
      </c>
      <c r="H75" s="423">
        <v>1</v>
      </c>
      <c r="I75" s="423">
        <v>561</v>
      </c>
      <c r="J75" s="426"/>
      <c r="K75" s="426"/>
      <c r="L75" s="423"/>
      <c r="M75" s="423"/>
      <c r="N75" s="426"/>
      <c r="O75" s="426"/>
      <c r="P75" s="448"/>
      <c r="Q75" s="427"/>
    </row>
    <row r="76" spans="1:17" ht="14.4" customHeight="1" x14ac:dyDescent="0.3">
      <c r="A76" s="422" t="s">
        <v>2042</v>
      </c>
      <c r="B76" s="423" t="s">
        <v>418</v>
      </c>
      <c r="C76" s="423" t="s">
        <v>2043</v>
      </c>
      <c r="D76" s="423" t="s">
        <v>2114</v>
      </c>
      <c r="E76" s="423"/>
      <c r="F76" s="426"/>
      <c r="G76" s="426"/>
      <c r="H76" s="423"/>
      <c r="I76" s="423"/>
      <c r="J76" s="426">
        <v>1</v>
      </c>
      <c r="K76" s="426">
        <v>1014</v>
      </c>
      <c r="L76" s="423"/>
      <c r="M76" s="423">
        <v>1014</v>
      </c>
      <c r="N76" s="426"/>
      <c r="O76" s="426"/>
      <c r="P76" s="448"/>
      <c r="Q76" s="427"/>
    </row>
    <row r="77" spans="1:17" ht="14.4" customHeight="1" x14ac:dyDescent="0.3">
      <c r="A77" s="422" t="s">
        <v>2042</v>
      </c>
      <c r="B77" s="423" t="s">
        <v>418</v>
      </c>
      <c r="C77" s="423" t="s">
        <v>2115</v>
      </c>
      <c r="D77" s="423" t="s">
        <v>2116</v>
      </c>
      <c r="E77" s="423" t="s">
        <v>2117</v>
      </c>
      <c r="F77" s="426">
        <v>13</v>
      </c>
      <c r="G77" s="426">
        <v>5748.88</v>
      </c>
      <c r="H77" s="423">
        <v>1</v>
      </c>
      <c r="I77" s="423">
        <v>442.22153846153844</v>
      </c>
      <c r="J77" s="426">
        <v>6</v>
      </c>
      <c r="K77" s="426">
        <v>2653.33</v>
      </c>
      <c r="L77" s="423">
        <v>0.46153859534378866</v>
      </c>
      <c r="M77" s="423">
        <v>442.22166666666664</v>
      </c>
      <c r="N77" s="426">
        <v>5</v>
      </c>
      <c r="O77" s="426">
        <v>2377.7800000000002</v>
      </c>
      <c r="P77" s="448">
        <v>0.41360752007347523</v>
      </c>
      <c r="Q77" s="427">
        <v>475.55600000000004</v>
      </c>
    </row>
    <row r="78" spans="1:17" ht="14.4" customHeight="1" x14ac:dyDescent="0.3">
      <c r="A78" s="422" t="s">
        <v>2042</v>
      </c>
      <c r="B78" s="423" t="s">
        <v>418</v>
      </c>
      <c r="C78" s="423" t="s">
        <v>2115</v>
      </c>
      <c r="D78" s="423" t="s">
        <v>2118</v>
      </c>
      <c r="E78" s="423" t="s">
        <v>2119</v>
      </c>
      <c r="F78" s="426">
        <v>102</v>
      </c>
      <c r="G78" s="426">
        <v>41706.660000000003</v>
      </c>
      <c r="H78" s="423">
        <v>1</v>
      </c>
      <c r="I78" s="423">
        <v>408.88882352941181</v>
      </c>
      <c r="J78" s="426">
        <v>71</v>
      </c>
      <c r="K78" s="426">
        <v>32344.440000000002</v>
      </c>
      <c r="L78" s="423">
        <v>0.77552218278807272</v>
      </c>
      <c r="M78" s="423">
        <v>455.55549295774654</v>
      </c>
      <c r="N78" s="426">
        <v>55</v>
      </c>
      <c r="O78" s="426">
        <v>25055.559999999998</v>
      </c>
      <c r="P78" s="448">
        <v>0.60075680958388888</v>
      </c>
      <c r="Q78" s="427">
        <v>455.55563636363632</v>
      </c>
    </row>
    <row r="79" spans="1:17" ht="14.4" customHeight="1" x14ac:dyDescent="0.3">
      <c r="A79" s="422" t="s">
        <v>2042</v>
      </c>
      <c r="B79" s="423" t="s">
        <v>418</v>
      </c>
      <c r="C79" s="423" t="s">
        <v>2115</v>
      </c>
      <c r="D79" s="423" t="s">
        <v>2120</v>
      </c>
      <c r="E79" s="423" t="s">
        <v>2121</v>
      </c>
      <c r="F79" s="426">
        <v>874</v>
      </c>
      <c r="G79" s="426">
        <v>67977.77</v>
      </c>
      <c r="H79" s="423">
        <v>1</v>
      </c>
      <c r="I79" s="423">
        <v>77.777768878718547</v>
      </c>
      <c r="J79" s="426">
        <v>1235</v>
      </c>
      <c r="K79" s="426">
        <v>96055.55</v>
      </c>
      <c r="L79" s="423">
        <v>1.4130435582102796</v>
      </c>
      <c r="M79" s="423">
        <v>77.777773279352232</v>
      </c>
      <c r="N79" s="426">
        <v>1356</v>
      </c>
      <c r="O79" s="426">
        <v>105466.66</v>
      </c>
      <c r="P79" s="448">
        <v>1.5514874936321095</v>
      </c>
      <c r="Q79" s="427">
        <v>77.777772861356937</v>
      </c>
    </row>
    <row r="80" spans="1:17" ht="14.4" customHeight="1" x14ac:dyDescent="0.3">
      <c r="A80" s="422" t="s">
        <v>2042</v>
      </c>
      <c r="B80" s="423" t="s">
        <v>418</v>
      </c>
      <c r="C80" s="423" t="s">
        <v>2115</v>
      </c>
      <c r="D80" s="423" t="s">
        <v>2122</v>
      </c>
      <c r="E80" s="423" t="s">
        <v>2123</v>
      </c>
      <c r="F80" s="426">
        <v>3</v>
      </c>
      <c r="G80" s="426">
        <v>750</v>
      </c>
      <c r="H80" s="423">
        <v>1</v>
      </c>
      <c r="I80" s="423">
        <v>250</v>
      </c>
      <c r="J80" s="426"/>
      <c r="K80" s="426"/>
      <c r="L80" s="423"/>
      <c r="M80" s="423"/>
      <c r="N80" s="426">
        <v>8</v>
      </c>
      <c r="O80" s="426">
        <v>2000</v>
      </c>
      <c r="P80" s="448">
        <v>2.6666666666666665</v>
      </c>
      <c r="Q80" s="427">
        <v>250</v>
      </c>
    </row>
    <row r="81" spans="1:17" ht="14.4" customHeight="1" x14ac:dyDescent="0.3">
      <c r="A81" s="422" t="s">
        <v>2042</v>
      </c>
      <c r="B81" s="423" t="s">
        <v>418</v>
      </c>
      <c r="C81" s="423" t="s">
        <v>2115</v>
      </c>
      <c r="D81" s="423" t="s">
        <v>2124</v>
      </c>
      <c r="E81" s="423" t="s">
        <v>2125</v>
      </c>
      <c r="F81" s="426"/>
      <c r="G81" s="426"/>
      <c r="H81" s="423"/>
      <c r="I81" s="423"/>
      <c r="J81" s="426"/>
      <c r="K81" s="426"/>
      <c r="L81" s="423"/>
      <c r="M81" s="423"/>
      <c r="N81" s="426">
        <v>1</v>
      </c>
      <c r="O81" s="426">
        <v>300</v>
      </c>
      <c r="P81" s="448"/>
      <c r="Q81" s="427">
        <v>300</v>
      </c>
    </row>
    <row r="82" spans="1:17" ht="14.4" customHeight="1" x14ac:dyDescent="0.3">
      <c r="A82" s="422" t="s">
        <v>2042</v>
      </c>
      <c r="B82" s="423" t="s">
        <v>418</v>
      </c>
      <c r="C82" s="423" t="s">
        <v>2115</v>
      </c>
      <c r="D82" s="423" t="s">
        <v>2126</v>
      </c>
      <c r="E82" s="423" t="s">
        <v>2127</v>
      </c>
      <c r="F82" s="426">
        <v>364</v>
      </c>
      <c r="G82" s="426">
        <v>40444.44</v>
      </c>
      <c r="H82" s="423">
        <v>1</v>
      </c>
      <c r="I82" s="423">
        <v>111.11109890109891</v>
      </c>
      <c r="J82" s="426">
        <v>368</v>
      </c>
      <c r="K82" s="426">
        <v>40888.899999999994</v>
      </c>
      <c r="L82" s="423">
        <v>1.0109893968120214</v>
      </c>
      <c r="M82" s="423">
        <v>111.11114130434781</v>
      </c>
      <c r="N82" s="426">
        <v>394</v>
      </c>
      <c r="O82" s="426">
        <v>45966.67</v>
      </c>
      <c r="P82" s="448">
        <v>1.1365386688504031</v>
      </c>
      <c r="Q82" s="427">
        <v>116.66667512690356</v>
      </c>
    </row>
    <row r="83" spans="1:17" ht="14.4" customHeight="1" x14ac:dyDescent="0.3">
      <c r="A83" s="422" t="s">
        <v>2042</v>
      </c>
      <c r="B83" s="423" t="s">
        <v>418</v>
      </c>
      <c r="C83" s="423" t="s">
        <v>2115</v>
      </c>
      <c r="D83" s="423" t="s">
        <v>2128</v>
      </c>
      <c r="E83" s="423" t="s">
        <v>2129</v>
      </c>
      <c r="F83" s="426">
        <v>2</v>
      </c>
      <c r="G83" s="426">
        <v>700</v>
      </c>
      <c r="H83" s="423">
        <v>1</v>
      </c>
      <c r="I83" s="423">
        <v>350</v>
      </c>
      <c r="J83" s="426"/>
      <c r="K83" s="426"/>
      <c r="L83" s="423"/>
      <c r="M83" s="423"/>
      <c r="N83" s="426"/>
      <c r="O83" s="426"/>
      <c r="P83" s="448"/>
      <c r="Q83" s="427"/>
    </row>
    <row r="84" spans="1:17" ht="14.4" customHeight="1" x14ac:dyDescent="0.3">
      <c r="A84" s="422" t="s">
        <v>2042</v>
      </c>
      <c r="B84" s="423" t="s">
        <v>418</v>
      </c>
      <c r="C84" s="423" t="s">
        <v>2115</v>
      </c>
      <c r="D84" s="423" t="s">
        <v>2130</v>
      </c>
      <c r="E84" s="423" t="s">
        <v>2131</v>
      </c>
      <c r="F84" s="426">
        <v>829</v>
      </c>
      <c r="G84" s="426">
        <v>217604.44999999998</v>
      </c>
      <c r="H84" s="423">
        <v>1</v>
      </c>
      <c r="I84" s="423">
        <v>262.49028950542822</v>
      </c>
      <c r="J84" s="426">
        <v>557</v>
      </c>
      <c r="K84" s="426">
        <v>149771.13</v>
      </c>
      <c r="L84" s="423">
        <v>0.68827236759174737</v>
      </c>
      <c r="M84" s="423">
        <v>268.88892280071815</v>
      </c>
      <c r="N84" s="426">
        <v>195</v>
      </c>
      <c r="O84" s="426">
        <v>58500</v>
      </c>
      <c r="P84" s="448">
        <v>0.2688364139612035</v>
      </c>
      <c r="Q84" s="427">
        <v>300</v>
      </c>
    </row>
    <row r="85" spans="1:17" ht="14.4" customHeight="1" x14ac:dyDescent="0.3">
      <c r="A85" s="422" t="s">
        <v>2042</v>
      </c>
      <c r="B85" s="423" t="s">
        <v>418</v>
      </c>
      <c r="C85" s="423" t="s">
        <v>2115</v>
      </c>
      <c r="D85" s="423" t="s">
        <v>2132</v>
      </c>
      <c r="E85" s="423" t="s">
        <v>2133</v>
      </c>
      <c r="F85" s="426">
        <v>71</v>
      </c>
      <c r="G85" s="426">
        <v>20905.55</v>
      </c>
      <c r="H85" s="423">
        <v>1</v>
      </c>
      <c r="I85" s="423">
        <v>294.44436619718311</v>
      </c>
      <c r="J85" s="426">
        <v>76</v>
      </c>
      <c r="K85" s="426">
        <v>22377.77</v>
      </c>
      <c r="L85" s="423">
        <v>1.0704224476275439</v>
      </c>
      <c r="M85" s="423">
        <v>294.44434210526316</v>
      </c>
      <c r="N85" s="426">
        <v>23</v>
      </c>
      <c r="O85" s="426">
        <v>6772.2199999999993</v>
      </c>
      <c r="P85" s="448">
        <v>0.32394364176020241</v>
      </c>
      <c r="Q85" s="427">
        <v>294.44434782608693</v>
      </c>
    </row>
    <row r="86" spans="1:17" ht="14.4" customHeight="1" x14ac:dyDescent="0.3">
      <c r="A86" s="422" t="s">
        <v>2042</v>
      </c>
      <c r="B86" s="423" t="s">
        <v>418</v>
      </c>
      <c r="C86" s="423" t="s">
        <v>2115</v>
      </c>
      <c r="D86" s="423" t="s">
        <v>2134</v>
      </c>
      <c r="E86" s="423" t="s">
        <v>2135</v>
      </c>
      <c r="F86" s="426">
        <v>24</v>
      </c>
      <c r="G86" s="426">
        <v>266.66999999999996</v>
      </c>
      <c r="H86" s="423">
        <v>1</v>
      </c>
      <c r="I86" s="423">
        <v>11.111249999999998</v>
      </c>
      <c r="J86" s="426">
        <v>103</v>
      </c>
      <c r="K86" s="426">
        <v>1144.44</v>
      </c>
      <c r="L86" s="423">
        <v>4.2915963550455629</v>
      </c>
      <c r="M86" s="423">
        <v>11.111067961165048</v>
      </c>
      <c r="N86" s="426"/>
      <c r="O86" s="426"/>
      <c r="P86" s="448"/>
      <c r="Q86" s="427"/>
    </row>
    <row r="87" spans="1:17" ht="14.4" customHeight="1" x14ac:dyDescent="0.3">
      <c r="A87" s="422" t="s">
        <v>2042</v>
      </c>
      <c r="B87" s="423" t="s">
        <v>418</v>
      </c>
      <c r="C87" s="423" t="s">
        <v>2115</v>
      </c>
      <c r="D87" s="423" t="s">
        <v>2136</v>
      </c>
      <c r="E87" s="423" t="s">
        <v>2119</v>
      </c>
      <c r="F87" s="426">
        <v>910</v>
      </c>
      <c r="G87" s="426">
        <v>339733.33000000007</v>
      </c>
      <c r="H87" s="423">
        <v>1</v>
      </c>
      <c r="I87" s="423">
        <v>373.33332967032976</v>
      </c>
      <c r="J87" s="426">
        <v>675</v>
      </c>
      <c r="K87" s="426">
        <v>252000.01</v>
      </c>
      <c r="L87" s="423">
        <v>0.74175827847094056</v>
      </c>
      <c r="M87" s="423">
        <v>373.33334814814816</v>
      </c>
      <c r="N87" s="426">
        <v>440</v>
      </c>
      <c r="O87" s="426">
        <v>164266.68</v>
      </c>
      <c r="P87" s="448">
        <v>0.48351652750703017</v>
      </c>
      <c r="Q87" s="427">
        <v>373.33336363636363</v>
      </c>
    </row>
    <row r="88" spans="1:17" ht="14.4" customHeight="1" x14ac:dyDescent="0.3">
      <c r="A88" s="422" t="s">
        <v>2042</v>
      </c>
      <c r="B88" s="423" t="s">
        <v>418</v>
      </c>
      <c r="C88" s="423" t="s">
        <v>2115</v>
      </c>
      <c r="D88" s="423" t="s">
        <v>2137</v>
      </c>
      <c r="E88" s="423" t="s">
        <v>2138</v>
      </c>
      <c r="F88" s="426">
        <v>447</v>
      </c>
      <c r="G88" s="426">
        <v>83440</v>
      </c>
      <c r="H88" s="423">
        <v>1</v>
      </c>
      <c r="I88" s="423">
        <v>186.66666666666666</v>
      </c>
      <c r="J88" s="426">
        <v>366</v>
      </c>
      <c r="K88" s="426">
        <v>68320.009999999995</v>
      </c>
      <c r="L88" s="423">
        <v>0.81879206615532107</v>
      </c>
      <c r="M88" s="423">
        <v>186.66669398907104</v>
      </c>
      <c r="N88" s="426">
        <v>346</v>
      </c>
      <c r="O88" s="426">
        <v>73044.45</v>
      </c>
      <c r="P88" s="448">
        <v>0.87541287152444869</v>
      </c>
      <c r="Q88" s="427">
        <v>211.11112716763006</v>
      </c>
    </row>
    <row r="89" spans="1:17" ht="14.4" customHeight="1" x14ac:dyDescent="0.3">
      <c r="A89" s="422" t="s">
        <v>2042</v>
      </c>
      <c r="B89" s="423" t="s">
        <v>418</v>
      </c>
      <c r="C89" s="423" t="s">
        <v>2115</v>
      </c>
      <c r="D89" s="423" t="s">
        <v>2139</v>
      </c>
      <c r="E89" s="423" t="s">
        <v>2140</v>
      </c>
      <c r="F89" s="426">
        <v>28</v>
      </c>
      <c r="G89" s="426">
        <v>16333.33</v>
      </c>
      <c r="H89" s="423">
        <v>1</v>
      </c>
      <c r="I89" s="423">
        <v>583.33321428571423</v>
      </c>
      <c r="J89" s="426">
        <v>53</v>
      </c>
      <c r="K89" s="426">
        <v>30916.660000000003</v>
      </c>
      <c r="L89" s="423">
        <v>1.8928571209912495</v>
      </c>
      <c r="M89" s="423">
        <v>583.33320754716988</v>
      </c>
      <c r="N89" s="426">
        <v>62</v>
      </c>
      <c r="O89" s="426">
        <v>36166.659999999996</v>
      </c>
      <c r="P89" s="448">
        <v>2.2142857580175015</v>
      </c>
      <c r="Q89" s="427">
        <v>583.33322580645154</v>
      </c>
    </row>
    <row r="90" spans="1:17" ht="14.4" customHeight="1" x14ac:dyDescent="0.3">
      <c r="A90" s="422" t="s">
        <v>2042</v>
      </c>
      <c r="B90" s="423" t="s">
        <v>418</v>
      </c>
      <c r="C90" s="423" t="s">
        <v>2115</v>
      </c>
      <c r="D90" s="423" t="s">
        <v>2141</v>
      </c>
      <c r="E90" s="423" t="s">
        <v>2142</v>
      </c>
      <c r="F90" s="426">
        <v>87</v>
      </c>
      <c r="G90" s="426">
        <v>40600</v>
      </c>
      <c r="H90" s="423">
        <v>1</v>
      </c>
      <c r="I90" s="423">
        <v>466.66666666666669</v>
      </c>
      <c r="J90" s="426">
        <v>133</v>
      </c>
      <c r="K90" s="426">
        <v>62066.679999999993</v>
      </c>
      <c r="L90" s="423">
        <v>1.5287359605911328</v>
      </c>
      <c r="M90" s="423">
        <v>466.66676691729316</v>
      </c>
      <c r="N90" s="426">
        <v>82</v>
      </c>
      <c r="O90" s="426">
        <v>38266.67</v>
      </c>
      <c r="P90" s="448">
        <v>0.94252881773399011</v>
      </c>
      <c r="Q90" s="427">
        <v>466.66670731707313</v>
      </c>
    </row>
    <row r="91" spans="1:17" ht="14.4" customHeight="1" x14ac:dyDescent="0.3">
      <c r="A91" s="422" t="s">
        <v>2042</v>
      </c>
      <c r="B91" s="423" t="s">
        <v>418</v>
      </c>
      <c r="C91" s="423" t="s">
        <v>2115</v>
      </c>
      <c r="D91" s="423" t="s">
        <v>2143</v>
      </c>
      <c r="E91" s="423" t="s">
        <v>2144</v>
      </c>
      <c r="F91" s="426">
        <v>135</v>
      </c>
      <c r="G91" s="426">
        <v>6750</v>
      </c>
      <c r="H91" s="423">
        <v>1</v>
      </c>
      <c r="I91" s="423">
        <v>50</v>
      </c>
      <c r="J91" s="426">
        <v>144</v>
      </c>
      <c r="K91" s="426">
        <v>7200</v>
      </c>
      <c r="L91" s="423">
        <v>1.0666666666666667</v>
      </c>
      <c r="M91" s="423">
        <v>50</v>
      </c>
      <c r="N91" s="426">
        <v>86</v>
      </c>
      <c r="O91" s="426">
        <v>4300</v>
      </c>
      <c r="P91" s="448">
        <v>0.63703703703703707</v>
      </c>
      <c r="Q91" s="427">
        <v>50</v>
      </c>
    </row>
    <row r="92" spans="1:17" ht="14.4" customHeight="1" x14ac:dyDescent="0.3">
      <c r="A92" s="422" t="s">
        <v>2042</v>
      </c>
      <c r="B92" s="423" t="s">
        <v>418</v>
      </c>
      <c r="C92" s="423" t="s">
        <v>2115</v>
      </c>
      <c r="D92" s="423" t="s">
        <v>2145</v>
      </c>
      <c r="E92" s="423" t="s">
        <v>2146</v>
      </c>
      <c r="F92" s="426">
        <v>262</v>
      </c>
      <c r="G92" s="426">
        <v>26491.11</v>
      </c>
      <c r="H92" s="423">
        <v>1</v>
      </c>
      <c r="I92" s="423">
        <v>101.11110687022901</v>
      </c>
      <c r="J92" s="426">
        <v>368</v>
      </c>
      <c r="K92" s="426">
        <v>37208.89</v>
      </c>
      <c r="L92" s="423">
        <v>1.4045802535265604</v>
      </c>
      <c r="M92" s="423">
        <v>101.11111413043479</v>
      </c>
      <c r="N92" s="426">
        <v>212</v>
      </c>
      <c r="O92" s="426">
        <v>21435.550000000003</v>
      </c>
      <c r="P92" s="448">
        <v>0.80916012956799477</v>
      </c>
      <c r="Q92" s="427">
        <v>101.11108490566039</v>
      </c>
    </row>
    <row r="93" spans="1:17" ht="14.4" customHeight="1" x14ac:dyDescent="0.3">
      <c r="A93" s="422" t="s">
        <v>2042</v>
      </c>
      <c r="B93" s="423" t="s">
        <v>418</v>
      </c>
      <c r="C93" s="423" t="s">
        <v>2115</v>
      </c>
      <c r="D93" s="423" t="s">
        <v>2147</v>
      </c>
      <c r="E93" s="423" t="s">
        <v>2148</v>
      </c>
      <c r="F93" s="426">
        <v>75</v>
      </c>
      <c r="G93" s="426">
        <v>5750</v>
      </c>
      <c r="H93" s="423">
        <v>1</v>
      </c>
      <c r="I93" s="423">
        <v>76.666666666666671</v>
      </c>
      <c r="J93" s="426">
        <v>103</v>
      </c>
      <c r="K93" s="426">
        <v>7896.67</v>
      </c>
      <c r="L93" s="423">
        <v>1.3733339130434783</v>
      </c>
      <c r="M93" s="423">
        <v>76.666699029126221</v>
      </c>
      <c r="N93" s="426">
        <v>66</v>
      </c>
      <c r="O93" s="426">
        <v>5059.99</v>
      </c>
      <c r="P93" s="448">
        <v>0.87999826086956523</v>
      </c>
      <c r="Q93" s="427">
        <v>76.666515151515142</v>
      </c>
    </row>
    <row r="94" spans="1:17" ht="14.4" customHeight="1" x14ac:dyDescent="0.3">
      <c r="A94" s="422" t="s">
        <v>2042</v>
      </c>
      <c r="B94" s="423" t="s">
        <v>418</v>
      </c>
      <c r="C94" s="423" t="s">
        <v>2115</v>
      </c>
      <c r="D94" s="423" t="s">
        <v>2149</v>
      </c>
      <c r="E94" s="423" t="s">
        <v>2150</v>
      </c>
      <c r="F94" s="426">
        <v>1189</v>
      </c>
      <c r="G94" s="426">
        <v>0</v>
      </c>
      <c r="H94" s="423"/>
      <c r="I94" s="423">
        <v>0</v>
      </c>
      <c r="J94" s="426">
        <v>1225</v>
      </c>
      <c r="K94" s="426">
        <v>0</v>
      </c>
      <c r="L94" s="423"/>
      <c r="M94" s="423">
        <v>0</v>
      </c>
      <c r="N94" s="426">
        <v>1017</v>
      </c>
      <c r="O94" s="426">
        <v>0</v>
      </c>
      <c r="P94" s="448"/>
      <c r="Q94" s="427">
        <v>0</v>
      </c>
    </row>
    <row r="95" spans="1:17" ht="14.4" customHeight="1" x14ac:dyDescent="0.3">
      <c r="A95" s="422" t="s">
        <v>2042</v>
      </c>
      <c r="B95" s="423" t="s">
        <v>418</v>
      </c>
      <c r="C95" s="423" t="s">
        <v>2115</v>
      </c>
      <c r="D95" s="423" t="s">
        <v>2151</v>
      </c>
      <c r="E95" s="423" t="s">
        <v>2152</v>
      </c>
      <c r="F95" s="426">
        <v>437</v>
      </c>
      <c r="G95" s="426">
        <v>133527.76999999999</v>
      </c>
      <c r="H95" s="423">
        <v>1</v>
      </c>
      <c r="I95" s="423">
        <v>305.55553775743704</v>
      </c>
      <c r="J95" s="426">
        <v>403</v>
      </c>
      <c r="K95" s="426">
        <v>123138.89</v>
      </c>
      <c r="L95" s="423">
        <v>0.92219685837635135</v>
      </c>
      <c r="M95" s="423">
        <v>305.55555831265508</v>
      </c>
      <c r="N95" s="426">
        <v>310</v>
      </c>
      <c r="O95" s="426">
        <v>94722.22</v>
      </c>
      <c r="P95" s="448">
        <v>0.70938217570771989</v>
      </c>
      <c r="Q95" s="427">
        <v>305.55554838709679</v>
      </c>
    </row>
    <row r="96" spans="1:17" ht="14.4" customHeight="1" x14ac:dyDescent="0.3">
      <c r="A96" s="422" t="s">
        <v>2042</v>
      </c>
      <c r="B96" s="423" t="s">
        <v>418</v>
      </c>
      <c r="C96" s="423" t="s">
        <v>2115</v>
      </c>
      <c r="D96" s="423" t="s">
        <v>2153</v>
      </c>
      <c r="E96" s="423" t="s">
        <v>2154</v>
      </c>
      <c r="F96" s="426">
        <v>462</v>
      </c>
      <c r="G96" s="426">
        <v>0</v>
      </c>
      <c r="H96" s="423"/>
      <c r="I96" s="423">
        <v>0</v>
      </c>
      <c r="J96" s="426">
        <v>521</v>
      </c>
      <c r="K96" s="426">
        <v>14733.33</v>
      </c>
      <c r="L96" s="423"/>
      <c r="M96" s="423">
        <v>28.2789443378119</v>
      </c>
      <c r="N96" s="426">
        <v>194</v>
      </c>
      <c r="O96" s="426">
        <v>6466.66</v>
      </c>
      <c r="P96" s="448"/>
      <c r="Q96" s="427">
        <v>33.333298969072167</v>
      </c>
    </row>
    <row r="97" spans="1:17" ht="14.4" customHeight="1" x14ac:dyDescent="0.3">
      <c r="A97" s="422" t="s">
        <v>2042</v>
      </c>
      <c r="B97" s="423" t="s">
        <v>418</v>
      </c>
      <c r="C97" s="423" t="s">
        <v>2115</v>
      </c>
      <c r="D97" s="423" t="s">
        <v>2155</v>
      </c>
      <c r="E97" s="423" t="s">
        <v>2156</v>
      </c>
      <c r="F97" s="426">
        <v>345</v>
      </c>
      <c r="G97" s="426">
        <v>157166.66999999998</v>
      </c>
      <c r="H97" s="423">
        <v>1</v>
      </c>
      <c r="I97" s="423">
        <v>455.55556521739123</v>
      </c>
      <c r="J97" s="426">
        <v>410</v>
      </c>
      <c r="K97" s="426">
        <v>186777.77000000002</v>
      </c>
      <c r="L97" s="423">
        <v>1.1884057224092108</v>
      </c>
      <c r="M97" s="423">
        <v>455.55553658536587</v>
      </c>
      <c r="N97" s="426">
        <v>454</v>
      </c>
      <c r="O97" s="426">
        <v>206822.22999999998</v>
      </c>
      <c r="P97" s="448">
        <v>1.3159420505632651</v>
      </c>
      <c r="Q97" s="427">
        <v>455.55557268722464</v>
      </c>
    </row>
    <row r="98" spans="1:17" ht="14.4" customHeight="1" x14ac:dyDescent="0.3">
      <c r="A98" s="422" t="s">
        <v>2042</v>
      </c>
      <c r="B98" s="423" t="s">
        <v>418</v>
      </c>
      <c r="C98" s="423" t="s">
        <v>2115</v>
      </c>
      <c r="D98" s="423" t="s">
        <v>2157</v>
      </c>
      <c r="E98" s="423" t="s">
        <v>2158</v>
      </c>
      <c r="F98" s="426">
        <v>465</v>
      </c>
      <c r="G98" s="426">
        <v>36166.659999999996</v>
      </c>
      <c r="H98" s="423">
        <v>1</v>
      </c>
      <c r="I98" s="423">
        <v>77.777763440860213</v>
      </c>
      <c r="J98" s="426">
        <v>425</v>
      </c>
      <c r="K98" s="426">
        <v>33055.549999999996</v>
      </c>
      <c r="L98" s="423">
        <v>0.91397850948912618</v>
      </c>
      <c r="M98" s="423">
        <v>77.777764705882348</v>
      </c>
      <c r="N98" s="426">
        <v>316</v>
      </c>
      <c r="O98" s="426">
        <v>24577.78</v>
      </c>
      <c r="P98" s="448">
        <v>0.67957007918342482</v>
      </c>
      <c r="Q98" s="427">
        <v>77.777784810126576</v>
      </c>
    </row>
    <row r="99" spans="1:17" ht="14.4" customHeight="1" x14ac:dyDescent="0.3">
      <c r="A99" s="422" t="s">
        <v>2042</v>
      </c>
      <c r="B99" s="423" t="s">
        <v>418</v>
      </c>
      <c r="C99" s="423" t="s">
        <v>2115</v>
      </c>
      <c r="D99" s="423" t="s">
        <v>2159</v>
      </c>
      <c r="E99" s="423" t="s">
        <v>2160</v>
      </c>
      <c r="F99" s="426"/>
      <c r="G99" s="426"/>
      <c r="H99" s="423"/>
      <c r="I99" s="423"/>
      <c r="J99" s="426">
        <v>0</v>
      </c>
      <c r="K99" s="426">
        <v>0</v>
      </c>
      <c r="L99" s="423"/>
      <c r="M99" s="423"/>
      <c r="N99" s="426">
        <v>0</v>
      </c>
      <c r="O99" s="426">
        <v>0</v>
      </c>
      <c r="P99" s="448"/>
      <c r="Q99" s="427"/>
    </row>
    <row r="100" spans="1:17" ht="14.4" customHeight="1" x14ac:dyDescent="0.3">
      <c r="A100" s="422" t="s">
        <v>2042</v>
      </c>
      <c r="B100" s="423" t="s">
        <v>418</v>
      </c>
      <c r="C100" s="423" t="s">
        <v>2115</v>
      </c>
      <c r="D100" s="423" t="s">
        <v>2161</v>
      </c>
      <c r="E100" s="423" t="s">
        <v>2162</v>
      </c>
      <c r="F100" s="426">
        <v>16</v>
      </c>
      <c r="G100" s="426">
        <v>4320</v>
      </c>
      <c r="H100" s="423">
        <v>1</v>
      </c>
      <c r="I100" s="423">
        <v>270</v>
      </c>
      <c r="J100" s="426">
        <v>3</v>
      </c>
      <c r="K100" s="426">
        <v>810</v>
      </c>
      <c r="L100" s="423">
        <v>0.1875</v>
      </c>
      <c r="M100" s="423">
        <v>270</v>
      </c>
      <c r="N100" s="426">
        <v>1</v>
      </c>
      <c r="O100" s="426">
        <v>270</v>
      </c>
      <c r="P100" s="448">
        <v>6.25E-2</v>
      </c>
      <c r="Q100" s="427">
        <v>270</v>
      </c>
    </row>
    <row r="101" spans="1:17" ht="14.4" customHeight="1" x14ac:dyDescent="0.3">
      <c r="A101" s="422" t="s">
        <v>2042</v>
      </c>
      <c r="B101" s="423" t="s">
        <v>418</v>
      </c>
      <c r="C101" s="423" t="s">
        <v>2115</v>
      </c>
      <c r="D101" s="423" t="s">
        <v>2163</v>
      </c>
      <c r="E101" s="423" t="s">
        <v>2164</v>
      </c>
      <c r="F101" s="426">
        <v>717</v>
      </c>
      <c r="G101" s="426">
        <v>63733.33</v>
      </c>
      <c r="H101" s="423">
        <v>1</v>
      </c>
      <c r="I101" s="423">
        <v>88.888884239888426</v>
      </c>
      <c r="J101" s="426">
        <v>701</v>
      </c>
      <c r="K101" s="426">
        <v>62311.11</v>
      </c>
      <c r="L101" s="423">
        <v>0.97768483146887197</v>
      </c>
      <c r="M101" s="423">
        <v>88.888887303851646</v>
      </c>
      <c r="N101" s="426">
        <v>621</v>
      </c>
      <c r="O101" s="426">
        <v>58650</v>
      </c>
      <c r="P101" s="448">
        <v>0.92024063390379884</v>
      </c>
      <c r="Q101" s="427">
        <v>94.444444444444443</v>
      </c>
    </row>
    <row r="102" spans="1:17" ht="14.4" customHeight="1" x14ac:dyDescent="0.3">
      <c r="A102" s="422" t="s">
        <v>2042</v>
      </c>
      <c r="B102" s="423" t="s">
        <v>418</v>
      </c>
      <c r="C102" s="423" t="s">
        <v>2115</v>
      </c>
      <c r="D102" s="423" t="s">
        <v>2165</v>
      </c>
      <c r="E102" s="423" t="s">
        <v>2166</v>
      </c>
      <c r="F102" s="426">
        <v>423</v>
      </c>
      <c r="G102" s="426">
        <v>18330</v>
      </c>
      <c r="H102" s="423">
        <v>1</v>
      </c>
      <c r="I102" s="423">
        <v>43.333333333333336</v>
      </c>
      <c r="J102" s="426">
        <v>309</v>
      </c>
      <c r="K102" s="426">
        <v>13390</v>
      </c>
      <c r="L102" s="423">
        <v>0.73049645390070927</v>
      </c>
      <c r="M102" s="423">
        <v>43.333333333333336</v>
      </c>
      <c r="N102" s="426">
        <v>213</v>
      </c>
      <c r="O102" s="426">
        <v>9230</v>
      </c>
      <c r="P102" s="448">
        <v>0.50354609929078009</v>
      </c>
      <c r="Q102" s="427">
        <v>43.333333333333336</v>
      </c>
    </row>
    <row r="103" spans="1:17" ht="14.4" customHeight="1" x14ac:dyDescent="0.3">
      <c r="A103" s="422" t="s">
        <v>2042</v>
      </c>
      <c r="B103" s="423" t="s">
        <v>418</v>
      </c>
      <c r="C103" s="423" t="s">
        <v>2115</v>
      </c>
      <c r="D103" s="423" t="s">
        <v>2167</v>
      </c>
      <c r="E103" s="423" t="s">
        <v>2168</v>
      </c>
      <c r="F103" s="426">
        <v>18</v>
      </c>
      <c r="G103" s="426">
        <v>1740</v>
      </c>
      <c r="H103" s="423">
        <v>1</v>
      </c>
      <c r="I103" s="423">
        <v>96.666666666666671</v>
      </c>
      <c r="J103" s="426">
        <v>4</v>
      </c>
      <c r="K103" s="426">
        <v>386.67</v>
      </c>
      <c r="L103" s="423">
        <v>0.22222413793103449</v>
      </c>
      <c r="M103" s="423">
        <v>96.667500000000004</v>
      </c>
      <c r="N103" s="426">
        <v>2</v>
      </c>
      <c r="O103" s="426">
        <v>193.33</v>
      </c>
      <c r="P103" s="448">
        <v>0.11110919540229885</v>
      </c>
      <c r="Q103" s="427">
        <v>96.665000000000006</v>
      </c>
    </row>
    <row r="104" spans="1:17" ht="14.4" customHeight="1" x14ac:dyDescent="0.3">
      <c r="A104" s="422" t="s">
        <v>2042</v>
      </c>
      <c r="B104" s="423" t="s">
        <v>418</v>
      </c>
      <c r="C104" s="423" t="s">
        <v>2115</v>
      </c>
      <c r="D104" s="423" t="s">
        <v>2169</v>
      </c>
      <c r="E104" s="423" t="s">
        <v>2170</v>
      </c>
      <c r="F104" s="426">
        <v>1</v>
      </c>
      <c r="G104" s="426">
        <v>201.11</v>
      </c>
      <c r="H104" s="423">
        <v>1</v>
      </c>
      <c r="I104" s="423">
        <v>201.11</v>
      </c>
      <c r="J104" s="426"/>
      <c r="K104" s="426"/>
      <c r="L104" s="423"/>
      <c r="M104" s="423"/>
      <c r="N104" s="426">
        <v>3</v>
      </c>
      <c r="O104" s="426">
        <v>603.33000000000004</v>
      </c>
      <c r="P104" s="448">
        <v>3</v>
      </c>
      <c r="Q104" s="427">
        <v>201.11</v>
      </c>
    </row>
    <row r="105" spans="1:17" ht="14.4" customHeight="1" x14ac:dyDescent="0.3">
      <c r="A105" s="422" t="s">
        <v>2042</v>
      </c>
      <c r="B105" s="423" t="s">
        <v>418</v>
      </c>
      <c r="C105" s="423" t="s">
        <v>2115</v>
      </c>
      <c r="D105" s="423" t="s">
        <v>2171</v>
      </c>
      <c r="E105" s="423" t="s">
        <v>2172</v>
      </c>
      <c r="F105" s="426">
        <v>2</v>
      </c>
      <c r="G105" s="426">
        <v>280</v>
      </c>
      <c r="H105" s="423">
        <v>1</v>
      </c>
      <c r="I105" s="423">
        <v>140</v>
      </c>
      <c r="J105" s="426">
        <v>5</v>
      </c>
      <c r="K105" s="426">
        <v>700</v>
      </c>
      <c r="L105" s="423">
        <v>2.5</v>
      </c>
      <c r="M105" s="423">
        <v>140</v>
      </c>
      <c r="N105" s="426">
        <v>13</v>
      </c>
      <c r="O105" s="426">
        <v>2542.23</v>
      </c>
      <c r="P105" s="448">
        <v>9.0793928571428566</v>
      </c>
      <c r="Q105" s="427">
        <v>195.55615384615385</v>
      </c>
    </row>
    <row r="106" spans="1:17" ht="14.4" customHeight="1" x14ac:dyDescent="0.3">
      <c r="A106" s="422" t="s">
        <v>2042</v>
      </c>
      <c r="B106" s="423" t="s">
        <v>418</v>
      </c>
      <c r="C106" s="423" t="s">
        <v>2115</v>
      </c>
      <c r="D106" s="423" t="s">
        <v>2173</v>
      </c>
      <c r="E106" s="423" t="s">
        <v>2174</v>
      </c>
      <c r="F106" s="426">
        <v>14</v>
      </c>
      <c r="G106" s="426">
        <v>1633.33</v>
      </c>
      <c r="H106" s="423">
        <v>1</v>
      </c>
      <c r="I106" s="423">
        <v>116.66642857142857</v>
      </c>
      <c r="J106" s="426">
        <v>5</v>
      </c>
      <c r="K106" s="426">
        <v>583.34</v>
      </c>
      <c r="L106" s="423">
        <v>0.35714766764830136</v>
      </c>
      <c r="M106" s="423">
        <v>116.66800000000001</v>
      </c>
      <c r="N106" s="426">
        <v>2</v>
      </c>
      <c r="O106" s="426">
        <v>233.34</v>
      </c>
      <c r="P106" s="448">
        <v>0.14286151604391031</v>
      </c>
      <c r="Q106" s="427">
        <v>116.67</v>
      </c>
    </row>
    <row r="107" spans="1:17" ht="14.4" customHeight="1" x14ac:dyDescent="0.3">
      <c r="A107" s="422" t="s">
        <v>2042</v>
      </c>
      <c r="B107" s="423" t="s">
        <v>418</v>
      </c>
      <c r="C107" s="423" t="s">
        <v>2115</v>
      </c>
      <c r="D107" s="423" t="s">
        <v>2175</v>
      </c>
      <c r="E107" s="423" t="s">
        <v>2176</v>
      </c>
      <c r="F107" s="426">
        <v>18</v>
      </c>
      <c r="G107" s="426">
        <v>880</v>
      </c>
      <c r="H107" s="423">
        <v>1</v>
      </c>
      <c r="I107" s="423">
        <v>48.888888888888886</v>
      </c>
      <c r="J107" s="426">
        <v>38</v>
      </c>
      <c r="K107" s="426">
        <v>1857.78</v>
      </c>
      <c r="L107" s="423">
        <v>2.1111136363636365</v>
      </c>
      <c r="M107" s="423">
        <v>48.88894736842105</v>
      </c>
      <c r="N107" s="426">
        <v>27</v>
      </c>
      <c r="O107" s="426">
        <v>1319.99</v>
      </c>
      <c r="P107" s="448">
        <v>1.4999886363636363</v>
      </c>
      <c r="Q107" s="427">
        <v>48.888518518518516</v>
      </c>
    </row>
    <row r="108" spans="1:17" ht="14.4" customHeight="1" x14ac:dyDescent="0.3">
      <c r="A108" s="422" t="s">
        <v>2042</v>
      </c>
      <c r="B108" s="423" t="s">
        <v>418</v>
      </c>
      <c r="C108" s="423" t="s">
        <v>2115</v>
      </c>
      <c r="D108" s="423" t="s">
        <v>2177</v>
      </c>
      <c r="E108" s="423" t="s">
        <v>2178</v>
      </c>
      <c r="F108" s="426">
        <v>5</v>
      </c>
      <c r="G108" s="426">
        <v>1638.8999999999999</v>
      </c>
      <c r="H108" s="423">
        <v>1</v>
      </c>
      <c r="I108" s="423">
        <v>327.78</v>
      </c>
      <c r="J108" s="426">
        <v>2</v>
      </c>
      <c r="K108" s="426">
        <v>655.56</v>
      </c>
      <c r="L108" s="423">
        <v>0.4</v>
      </c>
      <c r="M108" s="423">
        <v>327.78</v>
      </c>
      <c r="N108" s="426"/>
      <c r="O108" s="426"/>
      <c r="P108" s="448"/>
      <c r="Q108" s="427"/>
    </row>
    <row r="109" spans="1:17" ht="14.4" customHeight="1" x14ac:dyDescent="0.3">
      <c r="A109" s="422" t="s">
        <v>2042</v>
      </c>
      <c r="B109" s="423" t="s">
        <v>418</v>
      </c>
      <c r="C109" s="423" t="s">
        <v>2115</v>
      </c>
      <c r="D109" s="423" t="s">
        <v>2179</v>
      </c>
      <c r="E109" s="423" t="s">
        <v>2180</v>
      </c>
      <c r="F109" s="426">
        <v>176</v>
      </c>
      <c r="G109" s="426">
        <v>51431.11</v>
      </c>
      <c r="H109" s="423">
        <v>1</v>
      </c>
      <c r="I109" s="423">
        <v>292.22221590909089</v>
      </c>
      <c r="J109" s="426">
        <v>112</v>
      </c>
      <c r="K109" s="426">
        <v>32728.89</v>
      </c>
      <c r="L109" s="423">
        <v>0.63636367171542674</v>
      </c>
      <c r="M109" s="423">
        <v>292.22223214285714</v>
      </c>
      <c r="N109" s="426">
        <v>47</v>
      </c>
      <c r="O109" s="426">
        <v>13734.439999999999</v>
      </c>
      <c r="P109" s="448">
        <v>0.26704537389918276</v>
      </c>
      <c r="Q109" s="427">
        <v>292.22212765957443</v>
      </c>
    </row>
    <row r="110" spans="1:17" ht="14.4" customHeight="1" x14ac:dyDescent="0.3">
      <c r="A110" s="422" t="s">
        <v>2042</v>
      </c>
      <c r="B110" s="423" t="s">
        <v>418</v>
      </c>
      <c r="C110" s="423" t="s">
        <v>2115</v>
      </c>
      <c r="D110" s="423" t="s">
        <v>2181</v>
      </c>
      <c r="E110" s="423" t="s">
        <v>2182</v>
      </c>
      <c r="F110" s="426"/>
      <c r="G110" s="426"/>
      <c r="H110" s="423"/>
      <c r="I110" s="423"/>
      <c r="J110" s="426">
        <v>1</v>
      </c>
      <c r="K110" s="426">
        <v>116.67</v>
      </c>
      <c r="L110" s="423"/>
      <c r="M110" s="423">
        <v>116.67</v>
      </c>
      <c r="N110" s="426">
        <v>1</v>
      </c>
      <c r="O110" s="426">
        <v>116.67</v>
      </c>
      <c r="P110" s="448"/>
      <c r="Q110" s="427">
        <v>116.67</v>
      </c>
    </row>
    <row r="111" spans="1:17" ht="14.4" customHeight="1" x14ac:dyDescent="0.3">
      <c r="A111" s="422" t="s">
        <v>2042</v>
      </c>
      <c r="B111" s="423" t="s">
        <v>418</v>
      </c>
      <c r="C111" s="423" t="s">
        <v>2115</v>
      </c>
      <c r="D111" s="423" t="s">
        <v>2183</v>
      </c>
      <c r="E111" s="423" t="s">
        <v>2184</v>
      </c>
      <c r="F111" s="426">
        <v>4</v>
      </c>
      <c r="G111" s="426">
        <v>1435.56</v>
      </c>
      <c r="H111" s="423">
        <v>1</v>
      </c>
      <c r="I111" s="423">
        <v>358.89</v>
      </c>
      <c r="J111" s="426">
        <v>20</v>
      </c>
      <c r="K111" s="426">
        <v>7177.7899999999991</v>
      </c>
      <c r="L111" s="423">
        <v>4.9999930340772938</v>
      </c>
      <c r="M111" s="423">
        <v>358.88949999999994</v>
      </c>
      <c r="N111" s="426">
        <v>10</v>
      </c>
      <c r="O111" s="426">
        <v>3588.9</v>
      </c>
      <c r="P111" s="448">
        <v>2.5</v>
      </c>
      <c r="Q111" s="427">
        <v>358.89</v>
      </c>
    </row>
    <row r="112" spans="1:17" ht="14.4" customHeight="1" x14ac:dyDescent="0.3">
      <c r="A112" s="422" t="s">
        <v>2042</v>
      </c>
      <c r="B112" s="423" t="s">
        <v>2034</v>
      </c>
      <c r="C112" s="423" t="s">
        <v>2043</v>
      </c>
      <c r="D112" s="423" t="s">
        <v>2046</v>
      </c>
      <c r="E112" s="423"/>
      <c r="F112" s="426"/>
      <c r="G112" s="426"/>
      <c r="H112" s="423"/>
      <c r="I112" s="423"/>
      <c r="J112" s="426">
        <v>2</v>
      </c>
      <c r="K112" s="426">
        <v>226</v>
      </c>
      <c r="L112" s="423"/>
      <c r="M112" s="423">
        <v>113</v>
      </c>
      <c r="N112" s="426">
        <v>2</v>
      </c>
      <c r="O112" s="426">
        <v>226</v>
      </c>
      <c r="P112" s="448"/>
      <c r="Q112" s="427">
        <v>113</v>
      </c>
    </row>
    <row r="113" spans="1:17" ht="14.4" customHeight="1" x14ac:dyDescent="0.3">
      <c r="A113" s="422" t="s">
        <v>2042</v>
      </c>
      <c r="B113" s="423" t="s">
        <v>2034</v>
      </c>
      <c r="C113" s="423" t="s">
        <v>2043</v>
      </c>
      <c r="D113" s="423" t="s">
        <v>2057</v>
      </c>
      <c r="E113" s="423"/>
      <c r="F113" s="426">
        <v>2</v>
      </c>
      <c r="G113" s="426">
        <v>2344</v>
      </c>
      <c r="H113" s="423">
        <v>1</v>
      </c>
      <c r="I113" s="423">
        <v>1172</v>
      </c>
      <c r="J113" s="426"/>
      <c r="K113" s="426"/>
      <c r="L113" s="423"/>
      <c r="M113" s="423"/>
      <c r="N113" s="426"/>
      <c r="O113" s="426"/>
      <c r="P113" s="448"/>
      <c r="Q113" s="427"/>
    </row>
    <row r="114" spans="1:17" ht="14.4" customHeight="1" x14ac:dyDescent="0.3">
      <c r="A114" s="422" t="s">
        <v>2042</v>
      </c>
      <c r="B114" s="423" t="s">
        <v>2034</v>
      </c>
      <c r="C114" s="423" t="s">
        <v>2043</v>
      </c>
      <c r="D114" s="423" t="s">
        <v>2058</v>
      </c>
      <c r="E114" s="423"/>
      <c r="F114" s="426">
        <v>4</v>
      </c>
      <c r="G114" s="426">
        <v>3200</v>
      </c>
      <c r="H114" s="423">
        <v>1</v>
      </c>
      <c r="I114" s="423">
        <v>800</v>
      </c>
      <c r="J114" s="426"/>
      <c r="K114" s="426"/>
      <c r="L114" s="423"/>
      <c r="M114" s="423"/>
      <c r="N114" s="426">
        <v>3</v>
      </c>
      <c r="O114" s="426">
        <v>2400</v>
      </c>
      <c r="P114" s="448">
        <v>0.75</v>
      </c>
      <c r="Q114" s="427">
        <v>800</v>
      </c>
    </row>
    <row r="115" spans="1:17" ht="14.4" customHeight="1" x14ac:dyDescent="0.3">
      <c r="A115" s="422" t="s">
        <v>2042</v>
      </c>
      <c r="B115" s="423" t="s">
        <v>2034</v>
      </c>
      <c r="C115" s="423" t="s">
        <v>2043</v>
      </c>
      <c r="D115" s="423" t="s">
        <v>2068</v>
      </c>
      <c r="E115" s="423"/>
      <c r="F115" s="426">
        <v>2</v>
      </c>
      <c r="G115" s="426">
        <v>564</v>
      </c>
      <c r="H115" s="423">
        <v>1</v>
      </c>
      <c r="I115" s="423">
        <v>282</v>
      </c>
      <c r="J115" s="426"/>
      <c r="K115" s="426"/>
      <c r="L115" s="423"/>
      <c r="M115" s="423"/>
      <c r="N115" s="426"/>
      <c r="O115" s="426"/>
      <c r="P115" s="448"/>
      <c r="Q115" s="427"/>
    </row>
    <row r="116" spans="1:17" ht="14.4" customHeight="1" x14ac:dyDescent="0.3">
      <c r="A116" s="422" t="s">
        <v>2042</v>
      </c>
      <c r="B116" s="423" t="s">
        <v>2034</v>
      </c>
      <c r="C116" s="423" t="s">
        <v>2043</v>
      </c>
      <c r="D116" s="423" t="s">
        <v>2069</v>
      </c>
      <c r="E116" s="423"/>
      <c r="F116" s="426"/>
      <c r="G116" s="426"/>
      <c r="H116" s="423"/>
      <c r="I116" s="423"/>
      <c r="J116" s="426">
        <v>1</v>
      </c>
      <c r="K116" s="426">
        <v>679</v>
      </c>
      <c r="L116" s="423"/>
      <c r="M116" s="423">
        <v>679</v>
      </c>
      <c r="N116" s="426"/>
      <c r="O116" s="426"/>
      <c r="P116" s="448"/>
      <c r="Q116" s="427"/>
    </row>
    <row r="117" spans="1:17" ht="14.4" customHeight="1" x14ac:dyDescent="0.3">
      <c r="A117" s="422" t="s">
        <v>2042</v>
      </c>
      <c r="B117" s="423" t="s">
        <v>2034</v>
      </c>
      <c r="C117" s="423" t="s">
        <v>2043</v>
      </c>
      <c r="D117" s="423" t="s">
        <v>2073</v>
      </c>
      <c r="E117" s="423"/>
      <c r="F117" s="426">
        <v>1</v>
      </c>
      <c r="G117" s="426">
        <v>1740</v>
      </c>
      <c r="H117" s="423">
        <v>1</v>
      </c>
      <c r="I117" s="423">
        <v>1740</v>
      </c>
      <c r="J117" s="426"/>
      <c r="K117" s="426"/>
      <c r="L117" s="423"/>
      <c r="M117" s="423"/>
      <c r="N117" s="426"/>
      <c r="O117" s="426"/>
      <c r="P117" s="448"/>
      <c r="Q117" s="427"/>
    </row>
    <row r="118" spans="1:17" ht="14.4" customHeight="1" x14ac:dyDescent="0.3">
      <c r="A118" s="422" t="s">
        <v>2042</v>
      </c>
      <c r="B118" s="423" t="s">
        <v>2034</v>
      </c>
      <c r="C118" s="423" t="s">
        <v>2043</v>
      </c>
      <c r="D118" s="423" t="s">
        <v>2074</v>
      </c>
      <c r="E118" s="423"/>
      <c r="F118" s="426">
        <v>1</v>
      </c>
      <c r="G118" s="426">
        <v>2024</v>
      </c>
      <c r="H118" s="423">
        <v>1</v>
      </c>
      <c r="I118" s="423">
        <v>2024</v>
      </c>
      <c r="J118" s="426"/>
      <c r="K118" s="426"/>
      <c r="L118" s="423"/>
      <c r="M118" s="423"/>
      <c r="N118" s="426"/>
      <c r="O118" s="426"/>
      <c r="P118" s="448"/>
      <c r="Q118" s="427"/>
    </row>
    <row r="119" spans="1:17" ht="14.4" customHeight="1" x14ac:dyDescent="0.3">
      <c r="A119" s="422" t="s">
        <v>2042</v>
      </c>
      <c r="B119" s="423" t="s">
        <v>2034</v>
      </c>
      <c r="C119" s="423" t="s">
        <v>2043</v>
      </c>
      <c r="D119" s="423" t="s">
        <v>2083</v>
      </c>
      <c r="E119" s="423"/>
      <c r="F119" s="426"/>
      <c r="G119" s="426"/>
      <c r="H119" s="423"/>
      <c r="I119" s="423"/>
      <c r="J119" s="426">
        <v>0</v>
      </c>
      <c r="K119" s="426">
        <v>0</v>
      </c>
      <c r="L119" s="423"/>
      <c r="M119" s="423"/>
      <c r="N119" s="426"/>
      <c r="O119" s="426"/>
      <c r="P119" s="448"/>
      <c r="Q119" s="427"/>
    </row>
    <row r="120" spans="1:17" ht="14.4" customHeight="1" x14ac:dyDescent="0.3">
      <c r="A120" s="422" t="s">
        <v>2042</v>
      </c>
      <c r="B120" s="423" t="s">
        <v>2034</v>
      </c>
      <c r="C120" s="423" t="s">
        <v>2043</v>
      </c>
      <c r="D120" s="423" t="s">
        <v>2084</v>
      </c>
      <c r="E120" s="423"/>
      <c r="F120" s="426"/>
      <c r="G120" s="426"/>
      <c r="H120" s="423"/>
      <c r="I120" s="423"/>
      <c r="J120" s="426">
        <v>1</v>
      </c>
      <c r="K120" s="426">
        <v>363</v>
      </c>
      <c r="L120" s="423"/>
      <c r="M120" s="423">
        <v>363</v>
      </c>
      <c r="N120" s="426"/>
      <c r="O120" s="426"/>
      <c r="P120" s="448"/>
      <c r="Q120" s="427"/>
    </row>
    <row r="121" spans="1:17" ht="14.4" customHeight="1" x14ac:dyDescent="0.3">
      <c r="A121" s="422" t="s">
        <v>2042</v>
      </c>
      <c r="B121" s="423" t="s">
        <v>2034</v>
      </c>
      <c r="C121" s="423" t="s">
        <v>2115</v>
      </c>
      <c r="D121" s="423" t="s">
        <v>2116</v>
      </c>
      <c r="E121" s="423" t="s">
        <v>2117</v>
      </c>
      <c r="F121" s="426">
        <v>14</v>
      </c>
      <c r="G121" s="426">
        <v>6191.1100000000006</v>
      </c>
      <c r="H121" s="423">
        <v>1</v>
      </c>
      <c r="I121" s="423">
        <v>442.2221428571429</v>
      </c>
      <c r="J121" s="426">
        <v>51</v>
      </c>
      <c r="K121" s="426">
        <v>22553.34</v>
      </c>
      <c r="L121" s="423">
        <v>3.6428588734491871</v>
      </c>
      <c r="M121" s="423">
        <v>442.2223529411765</v>
      </c>
      <c r="N121" s="426">
        <v>59</v>
      </c>
      <c r="O121" s="426">
        <v>28057.769999999997</v>
      </c>
      <c r="P121" s="448">
        <v>4.531944998554378</v>
      </c>
      <c r="Q121" s="427">
        <v>475.55542372881348</v>
      </c>
    </row>
    <row r="122" spans="1:17" ht="14.4" customHeight="1" x14ac:dyDescent="0.3">
      <c r="A122" s="422" t="s">
        <v>2042</v>
      </c>
      <c r="B122" s="423" t="s">
        <v>2034</v>
      </c>
      <c r="C122" s="423" t="s">
        <v>2115</v>
      </c>
      <c r="D122" s="423" t="s">
        <v>2118</v>
      </c>
      <c r="E122" s="423" t="s">
        <v>2119</v>
      </c>
      <c r="F122" s="426">
        <v>870</v>
      </c>
      <c r="G122" s="426">
        <v>355733.33</v>
      </c>
      <c r="H122" s="423">
        <v>1</v>
      </c>
      <c r="I122" s="423">
        <v>408.88888505747127</v>
      </c>
      <c r="J122" s="426">
        <v>744</v>
      </c>
      <c r="K122" s="426">
        <v>338933.34</v>
      </c>
      <c r="L122" s="423">
        <v>0.95277364086182204</v>
      </c>
      <c r="M122" s="423">
        <v>455.55556451612904</v>
      </c>
      <c r="N122" s="426">
        <v>567</v>
      </c>
      <c r="O122" s="426">
        <v>258300</v>
      </c>
      <c r="P122" s="448">
        <v>0.7261057039552633</v>
      </c>
      <c r="Q122" s="427">
        <v>455.55555555555554</v>
      </c>
    </row>
    <row r="123" spans="1:17" ht="14.4" customHeight="1" x14ac:dyDescent="0.3">
      <c r="A123" s="422" t="s">
        <v>2042</v>
      </c>
      <c r="B123" s="423" t="s">
        <v>2034</v>
      </c>
      <c r="C123" s="423" t="s">
        <v>2115</v>
      </c>
      <c r="D123" s="423" t="s">
        <v>2185</v>
      </c>
      <c r="E123" s="423" t="s">
        <v>2186</v>
      </c>
      <c r="F123" s="426">
        <v>126</v>
      </c>
      <c r="G123" s="426">
        <v>13300</v>
      </c>
      <c r="H123" s="423">
        <v>1</v>
      </c>
      <c r="I123" s="423">
        <v>105.55555555555556</v>
      </c>
      <c r="J123" s="426">
        <v>251</v>
      </c>
      <c r="K123" s="426">
        <v>26494.440000000002</v>
      </c>
      <c r="L123" s="423">
        <v>1.992063157894737</v>
      </c>
      <c r="M123" s="423">
        <v>105.55553784860558</v>
      </c>
      <c r="N123" s="426">
        <v>161</v>
      </c>
      <c r="O123" s="426">
        <v>16994.440000000002</v>
      </c>
      <c r="P123" s="448">
        <v>1.2777774436090228</v>
      </c>
      <c r="Q123" s="427">
        <v>105.55552795031058</v>
      </c>
    </row>
    <row r="124" spans="1:17" ht="14.4" customHeight="1" x14ac:dyDescent="0.3">
      <c r="A124" s="422" t="s">
        <v>2042</v>
      </c>
      <c r="B124" s="423" t="s">
        <v>2034</v>
      </c>
      <c r="C124" s="423" t="s">
        <v>2115</v>
      </c>
      <c r="D124" s="423" t="s">
        <v>2120</v>
      </c>
      <c r="E124" s="423" t="s">
        <v>2121</v>
      </c>
      <c r="F124" s="426">
        <v>4830</v>
      </c>
      <c r="G124" s="426">
        <v>375666.65</v>
      </c>
      <c r="H124" s="423">
        <v>1</v>
      </c>
      <c r="I124" s="423">
        <v>77.77777432712216</v>
      </c>
      <c r="J124" s="426">
        <v>5101</v>
      </c>
      <c r="K124" s="426">
        <v>396744.45</v>
      </c>
      <c r="L124" s="423">
        <v>1.0561077220988342</v>
      </c>
      <c r="M124" s="423">
        <v>77.777778866888852</v>
      </c>
      <c r="N124" s="426">
        <v>5710</v>
      </c>
      <c r="O124" s="426">
        <v>444111.12000000005</v>
      </c>
      <c r="P124" s="448">
        <v>1.1821946930876084</v>
      </c>
      <c r="Q124" s="427">
        <v>77.777779334500892</v>
      </c>
    </row>
    <row r="125" spans="1:17" ht="14.4" customHeight="1" x14ac:dyDescent="0.3">
      <c r="A125" s="422" t="s">
        <v>2042</v>
      </c>
      <c r="B125" s="423" t="s">
        <v>2034</v>
      </c>
      <c r="C125" s="423" t="s">
        <v>2115</v>
      </c>
      <c r="D125" s="423" t="s">
        <v>2122</v>
      </c>
      <c r="E125" s="423" t="s">
        <v>2123</v>
      </c>
      <c r="F125" s="426">
        <v>6</v>
      </c>
      <c r="G125" s="426">
        <v>1500</v>
      </c>
      <c r="H125" s="423">
        <v>1</v>
      </c>
      <c r="I125" s="423">
        <v>250</v>
      </c>
      <c r="J125" s="426">
        <v>8</v>
      </c>
      <c r="K125" s="426">
        <v>2000</v>
      </c>
      <c r="L125" s="423">
        <v>1.3333333333333333</v>
      </c>
      <c r="M125" s="423">
        <v>250</v>
      </c>
      <c r="N125" s="426">
        <v>1</v>
      </c>
      <c r="O125" s="426">
        <v>250</v>
      </c>
      <c r="P125" s="448">
        <v>0.16666666666666666</v>
      </c>
      <c r="Q125" s="427">
        <v>250</v>
      </c>
    </row>
    <row r="126" spans="1:17" ht="14.4" customHeight="1" x14ac:dyDescent="0.3">
      <c r="A126" s="422" t="s">
        <v>2042</v>
      </c>
      <c r="B126" s="423" t="s">
        <v>2034</v>
      </c>
      <c r="C126" s="423" t="s">
        <v>2115</v>
      </c>
      <c r="D126" s="423" t="s">
        <v>2126</v>
      </c>
      <c r="E126" s="423" t="s">
        <v>2127</v>
      </c>
      <c r="F126" s="426">
        <v>1459</v>
      </c>
      <c r="G126" s="426">
        <v>162111.11000000002</v>
      </c>
      <c r="H126" s="423">
        <v>1</v>
      </c>
      <c r="I126" s="423">
        <v>111.11111034955449</v>
      </c>
      <c r="J126" s="426">
        <v>1710</v>
      </c>
      <c r="K126" s="426">
        <v>190000</v>
      </c>
      <c r="L126" s="423">
        <v>1.1720356488830406</v>
      </c>
      <c r="M126" s="423">
        <v>111.11111111111111</v>
      </c>
      <c r="N126" s="426">
        <v>1912</v>
      </c>
      <c r="O126" s="426">
        <v>223066.66999999995</v>
      </c>
      <c r="P126" s="448">
        <v>1.3760109964085738</v>
      </c>
      <c r="Q126" s="427">
        <v>116.66666841004182</v>
      </c>
    </row>
    <row r="127" spans="1:17" ht="14.4" customHeight="1" x14ac:dyDescent="0.3">
      <c r="A127" s="422" t="s">
        <v>2042</v>
      </c>
      <c r="B127" s="423" t="s">
        <v>2034</v>
      </c>
      <c r="C127" s="423" t="s">
        <v>2115</v>
      </c>
      <c r="D127" s="423" t="s">
        <v>2128</v>
      </c>
      <c r="E127" s="423" t="s">
        <v>2129</v>
      </c>
      <c r="F127" s="426">
        <v>0</v>
      </c>
      <c r="G127" s="426">
        <v>0</v>
      </c>
      <c r="H127" s="423"/>
      <c r="I127" s="423"/>
      <c r="J127" s="426">
        <v>14</v>
      </c>
      <c r="K127" s="426">
        <v>4900</v>
      </c>
      <c r="L127" s="423"/>
      <c r="M127" s="423">
        <v>350</v>
      </c>
      <c r="N127" s="426">
        <v>2</v>
      </c>
      <c r="O127" s="426">
        <v>777.78</v>
      </c>
      <c r="P127" s="448"/>
      <c r="Q127" s="427">
        <v>388.89</v>
      </c>
    </row>
    <row r="128" spans="1:17" ht="14.4" customHeight="1" x14ac:dyDescent="0.3">
      <c r="A128" s="422" t="s">
        <v>2042</v>
      </c>
      <c r="B128" s="423" t="s">
        <v>2034</v>
      </c>
      <c r="C128" s="423" t="s">
        <v>2115</v>
      </c>
      <c r="D128" s="423" t="s">
        <v>2130</v>
      </c>
      <c r="E128" s="423" t="s">
        <v>2131</v>
      </c>
      <c r="F128" s="426">
        <v>2471</v>
      </c>
      <c r="G128" s="426">
        <v>646579.99</v>
      </c>
      <c r="H128" s="423">
        <v>1</v>
      </c>
      <c r="I128" s="423">
        <v>261.66733711048158</v>
      </c>
      <c r="J128" s="426">
        <v>2100</v>
      </c>
      <c r="K128" s="426">
        <v>564666.66</v>
      </c>
      <c r="L128" s="423">
        <v>0.87331292142214301</v>
      </c>
      <c r="M128" s="423">
        <v>268.88888571428572</v>
      </c>
      <c r="N128" s="426">
        <v>2032</v>
      </c>
      <c r="O128" s="426">
        <v>609600</v>
      </c>
      <c r="P128" s="448">
        <v>0.94280678249879035</v>
      </c>
      <c r="Q128" s="427">
        <v>300</v>
      </c>
    </row>
    <row r="129" spans="1:17" ht="14.4" customHeight="1" x14ac:dyDescent="0.3">
      <c r="A129" s="422" t="s">
        <v>2042</v>
      </c>
      <c r="B129" s="423" t="s">
        <v>2034</v>
      </c>
      <c r="C129" s="423" t="s">
        <v>2115</v>
      </c>
      <c r="D129" s="423" t="s">
        <v>2132</v>
      </c>
      <c r="E129" s="423" t="s">
        <v>2133</v>
      </c>
      <c r="F129" s="426">
        <v>1057</v>
      </c>
      <c r="G129" s="426">
        <v>311227.78999999998</v>
      </c>
      <c r="H129" s="423">
        <v>1</v>
      </c>
      <c r="I129" s="423">
        <v>294.44445600756859</v>
      </c>
      <c r="J129" s="426">
        <v>683</v>
      </c>
      <c r="K129" s="426">
        <v>201105.56</v>
      </c>
      <c r="L129" s="423">
        <v>0.64616839003997684</v>
      </c>
      <c r="M129" s="423">
        <v>294.44445095168373</v>
      </c>
      <c r="N129" s="426">
        <v>477</v>
      </c>
      <c r="O129" s="426">
        <v>140450</v>
      </c>
      <c r="P129" s="448">
        <v>0.45127718189946986</v>
      </c>
      <c r="Q129" s="427">
        <v>294.44444444444446</v>
      </c>
    </row>
    <row r="130" spans="1:17" ht="14.4" customHeight="1" x14ac:dyDescent="0.3">
      <c r="A130" s="422" t="s">
        <v>2042</v>
      </c>
      <c r="B130" s="423" t="s">
        <v>2034</v>
      </c>
      <c r="C130" s="423" t="s">
        <v>2115</v>
      </c>
      <c r="D130" s="423" t="s">
        <v>2134</v>
      </c>
      <c r="E130" s="423" t="s">
        <v>2135</v>
      </c>
      <c r="F130" s="426"/>
      <c r="G130" s="426"/>
      <c r="H130" s="423"/>
      <c r="I130" s="423"/>
      <c r="J130" s="426">
        <v>18</v>
      </c>
      <c r="K130" s="426">
        <v>199.99</v>
      </c>
      <c r="L130" s="423"/>
      <c r="M130" s="423">
        <v>11.110555555555557</v>
      </c>
      <c r="N130" s="426">
        <v>5</v>
      </c>
      <c r="O130" s="426">
        <v>166.67000000000002</v>
      </c>
      <c r="P130" s="448"/>
      <c r="Q130" s="427">
        <v>33.334000000000003</v>
      </c>
    </row>
    <row r="131" spans="1:17" ht="14.4" customHeight="1" x14ac:dyDescent="0.3">
      <c r="A131" s="422" t="s">
        <v>2042</v>
      </c>
      <c r="B131" s="423" t="s">
        <v>2034</v>
      </c>
      <c r="C131" s="423" t="s">
        <v>2115</v>
      </c>
      <c r="D131" s="423" t="s">
        <v>2136</v>
      </c>
      <c r="E131" s="423" t="s">
        <v>2119</v>
      </c>
      <c r="F131" s="426">
        <v>915</v>
      </c>
      <c r="G131" s="426">
        <v>341599.99</v>
      </c>
      <c r="H131" s="423">
        <v>1</v>
      </c>
      <c r="I131" s="423">
        <v>373.33332240437159</v>
      </c>
      <c r="J131" s="426">
        <v>1217</v>
      </c>
      <c r="K131" s="426">
        <v>454346.67000000004</v>
      </c>
      <c r="L131" s="423">
        <v>1.3300546935027722</v>
      </c>
      <c r="M131" s="423">
        <v>373.33333607230901</v>
      </c>
      <c r="N131" s="426">
        <v>946</v>
      </c>
      <c r="O131" s="426">
        <v>353173.32999999996</v>
      </c>
      <c r="P131" s="448">
        <v>1.0338798019285655</v>
      </c>
      <c r="Q131" s="427">
        <v>373.33332980972511</v>
      </c>
    </row>
    <row r="132" spans="1:17" ht="14.4" customHeight="1" x14ac:dyDescent="0.3">
      <c r="A132" s="422" t="s">
        <v>2042</v>
      </c>
      <c r="B132" s="423" t="s">
        <v>2034</v>
      </c>
      <c r="C132" s="423" t="s">
        <v>2115</v>
      </c>
      <c r="D132" s="423" t="s">
        <v>2137</v>
      </c>
      <c r="E132" s="423" t="s">
        <v>2138</v>
      </c>
      <c r="F132" s="426">
        <v>71</v>
      </c>
      <c r="G132" s="426">
        <v>13253.34</v>
      </c>
      <c r="H132" s="423">
        <v>1</v>
      </c>
      <c r="I132" s="423">
        <v>186.66676056338028</v>
      </c>
      <c r="J132" s="426">
        <v>97</v>
      </c>
      <c r="K132" s="426">
        <v>18106.669999999998</v>
      </c>
      <c r="L132" s="423">
        <v>1.3661967473859418</v>
      </c>
      <c r="M132" s="423">
        <v>186.66670103092781</v>
      </c>
      <c r="N132" s="426">
        <v>98</v>
      </c>
      <c r="O132" s="426">
        <v>20688.88</v>
      </c>
      <c r="P132" s="448">
        <v>1.5610314079318874</v>
      </c>
      <c r="Q132" s="427">
        <v>211.11102040816328</v>
      </c>
    </row>
    <row r="133" spans="1:17" ht="14.4" customHeight="1" x14ac:dyDescent="0.3">
      <c r="A133" s="422" t="s">
        <v>2042</v>
      </c>
      <c r="B133" s="423" t="s">
        <v>2034</v>
      </c>
      <c r="C133" s="423" t="s">
        <v>2115</v>
      </c>
      <c r="D133" s="423" t="s">
        <v>2139</v>
      </c>
      <c r="E133" s="423" t="s">
        <v>2140</v>
      </c>
      <c r="F133" s="426">
        <v>55</v>
      </c>
      <c r="G133" s="426">
        <v>32083.340000000004</v>
      </c>
      <c r="H133" s="423">
        <v>1</v>
      </c>
      <c r="I133" s="423">
        <v>583.33345454545463</v>
      </c>
      <c r="J133" s="426">
        <v>55</v>
      </c>
      <c r="K133" s="426">
        <v>32083.33</v>
      </c>
      <c r="L133" s="423">
        <v>0.99999968831175301</v>
      </c>
      <c r="M133" s="423">
        <v>583.33327272727274</v>
      </c>
      <c r="N133" s="426">
        <v>91</v>
      </c>
      <c r="O133" s="426">
        <v>53083.33</v>
      </c>
      <c r="P133" s="448">
        <v>1.6545450068477907</v>
      </c>
      <c r="Q133" s="427">
        <v>583.3332967032967</v>
      </c>
    </row>
    <row r="134" spans="1:17" ht="14.4" customHeight="1" x14ac:dyDescent="0.3">
      <c r="A134" s="422" t="s">
        <v>2042</v>
      </c>
      <c r="B134" s="423" t="s">
        <v>2034</v>
      </c>
      <c r="C134" s="423" t="s">
        <v>2115</v>
      </c>
      <c r="D134" s="423" t="s">
        <v>2141</v>
      </c>
      <c r="E134" s="423" t="s">
        <v>2142</v>
      </c>
      <c r="F134" s="426">
        <v>244</v>
      </c>
      <c r="G134" s="426">
        <v>113866.67</v>
      </c>
      <c r="H134" s="423">
        <v>1</v>
      </c>
      <c r="I134" s="423">
        <v>466.66668032786885</v>
      </c>
      <c r="J134" s="426">
        <v>347</v>
      </c>
      <c r="K134" s="426">
        <v>161933.34</v>
      </c>
      <c r="L134" s="423">
        <v>1.4221311644575185</v>
      </c>
      <c r="M134" s="423">
        <v>466.66668587896254</v>
      </c>
      <c r="N134" s="426">
        <v>327</v>
      </c>
      <c r="O134" s="426">
        <v>152599.99999999997</v>
      </c>
      <c r="P134" s="448">
        <v>1.3401638951942652</v>
      </c>
      <c r="Q134" s="427">
        <v>466.66666666666657</v>
      </c>
    </row>
    <row r="135" spans="1:17" ht="14.4" customHeight="1" x14ac:dyDescent="0.3">
      <c r="A135" s="422" t="s">
        <v>2042</v>
      </c>
      <c r="B135" s="423" t="s">
        <v>2034</v>
      </c>
      <c r="C135" s="423" t="s">
        <v>2115</v>
      </c>
      <c r="D135" s="423" t="s">
        <v>2143</v>
      </c>
      <c r="E135" s="423" t="s">
        <v>2144</v>
      </c>
      <c r="F135" s="426">
        <v>98</v>
      </c>
      <c r="G135" s="426">
        <v>4900</v>
      </c>
      <c r="H135" s="423">
        <v>1</v>
      </c>
      <c r="I135" s="423">
        <v>50</v>
      </c>
      <c r="J135" s="426">
        <v>91</v>
      </c>
      <c r="K135" s="426">
        <v>4550</v>
      </c>
      <c r="L135" s="423">
        <v>0.9285714285714286</v>
      </c>
      <c r="M135" s="423">
        <v>50</v>
      </c>
      <c r="N135" s="426">
        <v>119</v>
      </c>
      <c r="O135" s="426">
        <v>5950</v>
      </c>
      <c r="P135" s="448">
        <v>1.2142857142857142</v>
      </c>
      <c r="Q135" s="427">
        <v>50</v>
      </c>
    </row>
    <row r="136" spans="1:17" ht="14.4" customHeight="1" x14ac:dyDescent="0.3">
      <c r="A136" s="422" t="s">
        <v>2042</v>
      </c>
      <c r="B136" s="423" t="s">
        <v>2034</v>
      </c>
      <c r="C136" s="423" t="s">
        <v>2115</v>
      </c>
      <c r="D136" s="423" t="s">
        <v>2145</v>
      </c>
      <c r="E136" s="423" t="s">
        <v>2146</v>
      </c>
      <c r="F136" s="426">
        <v>10</v>
      </c>
      <c r="G136" s="426">
        <v>1011.11</v>
      </c>
      <c r="H136" s="423">
        <v>1</v>
      </c>
      <c r="I136" s="423">
        <v>101.111</v>
      </c>
      <c r="J136" s="426">
        <v>27</v>
      </c>
      <c r="K136" s="426">
        <v>2730</v>
      </c>
      <c r="L136" s="423">
        <v>2.7000029670362276</v>
      </c>
      <c r="M136" s="423">
        <v>101.11111111111111</v>
      </c>
      <c r="N136" s="426">
        <v>21</v>
      </c>
      <c r="O136" s="426">
        <v>2123.3200000000002</v>
      </c>
      <c r="P136" s="448">
        <v>2.0999891208671659</v>
      </c>
      <c r="Q136" s="427">
        <v>101.11047619047619</v>
      </c>
    </row>
    <row r="137" spans="1:17" ht="14.4" customHeight="1" x14ac:dyDescent="0.3">
      <c r="A137" s="422" t="s">
        <v>2042</v>
      </c>
      <c r="B137" s="423" t="s">
        <v>2034</v>
      </c>
      <c r="C137" s="423" t="s">
        <v>2115</v>
      </c>
      <c r="D137" s="423" t="s">
        <v>2147</v>
      </c>
      <c r="E137" s="423" t="s">
        <v>2148</v>
      </c>
      <c r="F137" s="426"/>
      <c r="G137" s="426"/>
      <c r="H137" s="423"/>
      <c r="I137" s="423"/>
      <c r="J137" s="426">
        <v>1</v>
      </c>
      <c r="K137" s="426">
        <v>76.67</v>
      </c>
      <c r="L137" s="423"/>
      <c r="M137" s="423">
        <v>76.67</v>
      </c>
      <c r="N137" s="426">
        <v>4</v>
      </c>
      <c r="O137" s="426">
        <v>306.67</v>
      </c>
      <c r="P137" s="448"/>
      <c r="Q137" s="427">
        <v>76.667500000000004</v>
      </c>
    </row>
    <row r="138" spans="1:17" ht="14.4" customHeight="1" x14ac:dyDescent="0.3">
      <c r="A138" s="422" t="s">
        <v>2042</v>
      </c>
      <c r="B138" s="423" t="s">
        <v>2034</v>
      </c>
      <c r="C138" s="423" t="s">
        <v>2115</v>
      </c>
      <c r="D138" s="423" t="s">
        <v>2187</v>
      </c>
      <c r="E138" s="423" t="s">
        <v>2188</v>
      </c>
      <c r="F138" s="426">
        <v>3</v>
      </c>
      <c r="G138" s="426">
        <v>0</v>
      </c>
      <c r="H138" s="423"/>
      <c r="I138" s="423">
        <v>0</v>
      </c>
      <c r="J138" s="426">
        <v>1</v>
      </c>
      <c r="K138" s="426">
        <v>0</v>
      </c>
      <c r="L138" s="423"/>
      <c r="M138" s="423">
        <v>0</v>
      </c>
      <c r="N138" s="426"/>
      <c r="O138" s="426"/>
      <c r="P138" s="448"/>
      <c r="Q138" s="427"/>
    </row>
    <row r="139" spans="1:17" ht="14.4" customHeight="1" x14ac:dyDescent="0.3">
      <c r="A139" s="422" t="s">
        <v>2042</v>
      </c>
      <c r="B139" s="423" t="s">
        <v>2034</v>
      </c>
      <c r="C139" s="423" t="s">
        <v>2115</v>
      </c>
      <c r="D139" s="423" t="s">
        <v>2149</v>
      </c>
      <c r="E139" s="423" t="s">
        <v>2150</v>
      </c>
      <c r="F139" s="426">
        <v>7</v>
      </c>
      <c r="G139" s="426">
        <v>0</v>
      </c>
      <c r="H139" s="423"/>
      <c r="I139" s="423">
        <v>0</v>
      </c>
      <c r="J139" s="426">
        <v>2</v>
      </c>
      <c r="K139" s="426">
        <v>0</v>
      </c>
      <c r="L139" s="423"/>
      <c r="M139" s="423">
        <v>0</v>
      </c>
      <c r="N139" s="426">
        <v>4</v>
      </c>
      <c r="O139" s="426">
        <v>0</v>
      </c>
      <c r="P139" s="448"/>
      <c r="Q139" s="427">
        <v>0</v>
      </c>
    </row>
    <row r="140" spans="1:17" ht="14.4" customHeight="1" x14ac:dyDescent="0.3">
      <c r="A140" s="422" t="s">
        <v>2042</v>
      </c>
      <c r="B140" s="423" t="s">
        <v>2034</v>
      </c>
      <c r="C140" s="423" t="s">
        <v>2115</v>
      </c>
      <c r="D140" s="423" t="s">
        <v>2151</v>
      </c>
      <c r="E140" s="423" t="s">
        <v>2152</v>
      </c>
      <c r="F140" s="426">
        <v>775</v>
      </c>
      <c r="G140" s="426">
        <v>236805.56</v>
      </c>
      <c r="H140" s="423">
        <v>1</v>
      </c>
      <c r="I140" s="423">
        <v>305.5555612903226</v>
      </c>
      <c r="J140" s="426">
        <v>765</v>
      </c>
      <c r="K140" s="426">
        <v>233749.99</v>
      </c>
      <c r="L140" s="423">
        <v>0.98709671343865402</v>
      </c>
      <c r="M140" s="423">
        <v>305.55554248366013</v>
      </c>
      <c r="N140" s="426">
        <v>726</v>
      </c>
      <c r="O140" s="426">
        <v>221833.34</v>
      </c>
      <c r="P140" s="448">
        <v>0.93677420411919377</v>
      </c>
      <c r="Q140" s="427">
        <v>305.55556473829199</v>
      </c>
    </row>
    <row r="141" spans="1:17" ht="14.4" customHeight="1" x14ac:dyDescent="0.3">
      <c r="A141" s="422" t="s">
        <v>2042</v>
      </c>
      <c r="B141" s="423" t="s">
        <v>2034</v>
      </c>
      <c r="C141" s="423" t="s">
        <v>2115</v>
      </c>
      <c r="D141" s="423" t="s">
        <v>2153</v>
      </c>
      <c r="E141" s="423" t="s">
        <v>2154</v>
      </c>
      <c r="F141" s="426">
        <v>1415</v>
      </c>
      <c r="G141" s="426">
        <v>0</v>
      </c>
      <c r="H141" s="423"/>
      <c r="I141" s="423">
        <v>0</v>
      </c>
      <c r="J141" s="426">
        <v>1563</v>
      </c>
      <c r="K141" s="426">
        <v>36633.33</v>
      </c>
      <c r="L141" s="423"/>
      <c r="M141" s="423">
        <v>23.437831094049905</v>
      </c>
      <c r="N141" s="426">
        <v>1388</v>
      </c>
      <c r="O141" s="426">
        <v>46266.68</v>
      </c>
      <c r="P141" s="448"/>
      <c r="Q141" s="427">
        <v>33.33334293948127</v>
      </c>
    </row>
    <row r="142" spans="1:17" ht="14.4" customHeight="1" x14ac:dyDescent="0.3">
      <c r="A142" s="422" t="s">
        <v>2042</v>
      </c>
      <c r="B142" s="423" t="s">
        <v>2034</v>
      </c>
      <c r="C142" s="423" t="s">
        <v>2115</v>
      </c>
      <c r="D142" s="423" t="s">
        <v>2155</v>
      </c>
      <c r="E142" s="423" t="s">
        <v>2156</v>
      </c>
      <c r="F142" s="426">
        <v>867</v>
      </c>
      <c r="G142" s="426">
        <v>394966.66000000003</v>
      </c>
      <c r="H142" s="423">
        <v>1</v>
      </c>
      <c r="I142" s="423">
        <v>455.55554786620536</v>
      </c>
      <c r="J142" s="426">
        <v>987</v>
      </c>
      <c r="K142" s="426">
        <v>449633.33000000007</v>
      </c>
      <c r="L142" s="423">
        <v>1.1384083152740032</v>
      </c>
      <c r="M142" s="423">
        <v>455.55555217831824</v>
      </c>
      <c r="N142" s="426">
        <v>975</v>
      </c>
      <c r="O142" s="426">
        <v>444166.67000000004</v>
      </c>
      <c r="P142" s="448">
        <v>1.1245675014696177</v>
      </c>
      <c r="Q142" s="427">
        <v>455.55555897435903</v>
      </c>
    </row>
    <row r="143" spans="1:17" ht="14.4" customHeight="1" x14ac:dyDescent="0.3">
      <c r="A143" s="422" t="s">
        <v>2042</v>
      </c>
      <c r="B143" s="423" t="s">
        <v>2034</v>
      </c>
      <c r="C143" s="423" t="s">
        <v>2115</v>
      </c>
      <c r="D143" s="423" t="s">
        <v>2189</v>
      </c>
      <c r="E143" s="423" t="s">
        <v>2190</v>
      </c>
      <c r="F143" s="426"/>
      <c r="G143" s="426"/>
      <c r="H143" s="423"/>
      <c r="I143" s="423"/>
      <c r="J143" s="426"/>
      <c r="K143" s="426"/>
      <c r="L143" s="423"/>
      <c r="M143" s="423"/>
      <c r="N143" s="426">
        <v>2</v>
      </c>
      <c r="O143" s="426">
        <v>0</v>
      </c>
      <c r="P143" s="448"/>
      <c r="Q143" s="427">
        <v>0</v>
      </c>
    </row>
    <row r="144" spans="1:17" ht="14.4" customHeight="1" x14ac:dyDescent="0.3">
      <c r="A144" s="422" t="s">
        <v>2042</v>
      </c>
      <c r="B144" s="423" t="s">
        <v>2034</v>
      </c>
      <c r="C144" s="423" t="s">
        <v>2115</v>
      </c>
      <c r="D144" s="423" t="s">
        <v>2191</v>
      </c>
      <c r="E144" s="423" t="s">
        <v>2192</v>
      </c>
      <c r="F144" s="426"/>
      <c r="G144" s="426"/>
      <c r="H144" s="423"/>
      <c r="I144" s="423"/>
      <c r="J144" s="426">
        <v>1</v>
      </c>
      <c r="K144" s="426">
        <v>58.89</v>
      </c>
      <c r="L144" s="423"/>
      <c r="M144" s="423">
        <v>58.89</v>
      </c>
      <c r="N144" s="426">
        <v>1</v>
      </c>
      <c r="O144" s="426">
        <v>58.89</v>
      </c>
      <c r="P144" s="448"/>
      <c r="Q144" s="427">
        <v>58.89</v>
      </c>
    </row>
    <row r="145" spans="1:17" ht="14.4" customHeight="1" x14ac:dyDescent="0.3">
      <c r="A145" s="422" t="s">
        <v>2042</v>
      </c>
      <c r="B145" s="423" t="s">
        <v>2034</v>
      </c>
      <c r="C145" s="423" t="s">
        <v>2115</v>
      </c>
      <c r="D145" s="423" t="s">
        <v>2157</v>
      </c>
      <c r="E145" s="423" t="s">
        <v>2158</v>
      </c>
      <c r="F145" s="426">
        <v>775</v>
      </c>
      <c r="G145" s="426">
        <v>60277.77</v>
      </c>
      <c r="H145" s="423">
        <v>1</v>
      </c>
      <c r="I145" s="423">
        <v>77.777767741935477</v>
      </c>
      <c r="J145" s="426">
        <v>776</v>
      </c>
      <c r="K145" s="426">
        <v>60355.55</v>
      </c>
      <c r="L145" s="423">
        <v>1.0012903596135028</v>
      </c>
      <c r="M145" s="423">
        <v>77.777770618556701</v>
      </c>
      <c r="N145" s="426">
        <v>725</v>
      </c>
      <c r="O145" s="426">
        <v>56388.899999999994</v>
      </c>
      <c r="P145" s="448">
        <v>0.93548417600717471</v>
      </c>
      <c r="Q145" s="427">
        <v>77.777793103448275</v>
      </c>
    </row>
    <row r="146" spans="1:17" ht="14.4" customHeight="1" x14ac:dyDescent="0.3">
      <c r="A146" s="422" t="s">
        <v>2042</v>
      </c>
      <c r="B146" s="423" t="s">
        <v>2034</v>
      </c>
      <c r="C146" s="423" t="s">
        <v>2115</v>
      </c>
      <c r="D146" s="423" t="s">
        <v>2161</v>
      </c>
      <c r="E146" s="423" t="s">
        <v>2162</v>
      </c>
      <c r="F146" s="426">
        <v>4</v>
      </c>
      <c r="G146" s="426">
        <v>1080</v>
      </c>
      <c r="H146" s="423">
        <v>1</v>
      </c>
      <c r="I146" s="423">
        <v>270</v>
      </c>
      <c r="J146" s="426">
        <v>14</v>
      </c>
      <c r="K146" s="426">
        <v>3780</v>
      </c>
      <c r="L146" s="423">
        <v>3.5</v>
      </c>
      <c r="M146" s="423">
        <v>270</v>
      </c>
      <c r="N146" s="426">
        <v>13</v>
      </c>
      <c r="O146" s="426">
        <v>3510</v>
      </c>
      <c r="P146" s="448">
        <v>3.25</v>
      </c>
      <c r="Q146" s="427">
        <v>270</v>
      </c>
    </row>
    <row r="147" spans="1:17" ht="14.4" customHeight="1" x14ac:dyDescent="0.3">
      <c r="A147" s="422" t="s">
        <v>2042</v>
      </c>
      <c r="B147" s="423" t="s">
        <v>2034</v>
      </c>
      <c r="C147" s="423" t="s">
        <v>2115</v>
      </c>
      <c r="D147" s="423" t="s">
        <v>2163</v>
      </c>
      <c r="E147" s="423" t="s">
        <v>2164</v>
      </c>
      <c r="F147" s="426">
        <v>1297</v>
      </c>
      <c r="G147" s="426">
        <v>115288.88</v>
      </c>
      <c r="H147" s="423">
        <v>1</v>
      </c>
      <c r="I147" s="423">
        <v>88.888882035466466</v>
      </c>
      <c r="J147" s="426">
        <v>1070</v>
      </c>
      <c r="K147" s="426">
        <v>95111.11</v>
      </c>
      <c r="L147" s="423">
        <v>0.82498077871864139</v>
      </c>
      <c r="M147" s="423">
        <v>88.888887850467285</v>
      </c>
      <c r="N147" s="426">
        <v>1224</v>
      </c>
      <c r="O147" s="426">
        <v>115599.99</v>
      </c>
      <c r="P147" s="448">
        <v>1.0026985256513898</v>
      </c>
      <c r="Q147" s="427">
        <v>94.444436274509812</v>
      </c>
    </row>
    <row r="148" spans="1:17" ht="14.4" customHeight="1" x14ac:dyDescent="0.3">
      <c r="A148" s="422" t="s">
        <v>2042</v>
      </c>
      <c r="B148" s="423" t="s">
        <v>2034</v>
      </c>
      <c r="C148" s="423" t="s">
        <v>2115</v>
      </c>
      <c r="D148" s="423" t="s">
        <v>2165</v>
      </c>
      <c r="E148" s="423" t="s">
        <v>2166</v>
      </c>
      <c r="F148" s="426"/>
      <c r="G148" s="426"/>
      <c r="H148" s="423"/>
      <c r="I148" s="423"/>
      <c r="J148" s="426"/>
      <c r="K148" s="426"/>
      <c r="L148" s="423"/>
      <c r="M148" s="423"/>
      <c r="N148" s="426">
        <v>1</v>
      </c>
      <c r="O148" s="426">
        <v>43.33</v>
      </c>
      <c r="P148" s="448"/>
      <c r="Q148" s="427">
        <v>43.33</v>
      </c>
    </row>
    <row r="149" spans="1:17" ht="14.4" customHeight="1" x14ac:dyDescent="0.3">
      <c r="A149" s="422" t="s">
        <v>2042</v>
      </c>
      <c r="B149" s="423" t="s">
        <v>2034</v>
      </c>
      <c r="C149" s="423" t="s">
        <v>2115</v>
      </c>
      <c r="D149" s="423" t="s">
        <v>2167</v>
      </c>
      <c r="E149" s="423" t="s">
        <v>2168</v>
      </c>
      <c r="F149" s="426"/>
      <c r="G149" s="426"/>
      <c r="H149" s="423"/>
      <c r="I149" s="423"/>
      <c r="J149" s="426">
        <v>129</v>
      </c>
      <c r="K149" s="426">
        <v>12470</v>
      </c>
      <c r="L149" s="423"/>
      <c r="M149" s="423">
        <v>96.666666666666671</v>
      </c>
      <c r="N149" s="426">
        <v>7</v>
      </c>
      <c r="O149" s="426">
        <v>676.68</v>
      </c>
      <c r="P149" s="448"/>
      <c r="Q149" s="427">
        <v>96.668571428571425</v>
      </c>
    </row>
    <row r="150" spans="1:17" ht="14.4" customHeight="1" x14ac:dyDescent="0.3">
      <c r="A150" s="422" t="s">
        <v>2042</v>
      </c>
      <c r="B150" s="423" t="s">
        <v>2034</v>
      </c>
      <c r="C150" s="423" t="s">
        <v>2115</v>
      </c>
      <c r="D150" s="423" t="s">
        <v>2171</v>
      </c>
      <c r="E150" s="423" t="s">
        <v>2172</v>
      </c>
      <c r="F150" s="426">
        <v>1</v>
      </c>
      <c r="G150" s="426">
        <v>140</v>
      </c>
      <c r="H150" s="423">
        <v>1</v>
      </c>
      <c r="I150" s="423">
        <v>140</v>
      </c>
      <c r="J150" s="426">
        <v>172</v>
      </c>
      <c r="K150" s="426">
        <v>24080</v>
      </c>
      <c r="L150" s="423">
        <v>172</v>
      </c>
      <c r="M150" s="423">
        <v>140</v>
      </c>
      <c r="N150" s="426">
        <v>2</v>
      </c>
      <c r="O150" s="426">
        <v>391.12</v>
      </c>
      <c r="P150" s="448">
        <v>2.7937142857142856</v>
      </c>
      <c r="Q150" s="427">
        <v>195.56</v>
      </c>
    </row>
    <row r="151" spans="1:17" ht="14.4" customHeight="1" x14ac:dyDescent="0.3">
      <c r="A151" s="422" t="s">
        <v>2042</v>
      </c>
      <c r="B151" s="423" t="s">
        <v>2034</v>
      </c>
      <c r="C151" s="423" t="s">
        <v>2115</v>
      </c>
      <c r="D151" s="423" t="s">
        <v>2193</v>
      </c>
      <c r="E151" s="423" t="s">
        <v>2194</v>
      </c>
      <c r="F151" s="426"/>
      <c r="G151" s="426"/>
      <c r="H151" s="423"/>
      <c r="I151" s="423"/>
      <c r="J151" s="426">
        <v>127</v>
      </c>
      <c r="K151" s="426">
        <v>9595.5499999999993</v>
      </c>
      <c r="L151" s="423"/>
      <c r="M151" s="423">
        <v>75.555511811023621</v>
      </c>
      <c r="N151" s="426">
        <v>1</v>
      </c>
      <c r="O151" s="426">
        <v>75.56</v>
      </c>
      <c r="P151" s="448"/>
      <c r="Q151" s="427">
        <v>75.56</v>
      </c>
    </row>
    <row r="152" spans="1:17" ht="14.4" customHeight="1" x14ac:dyDescent="0.3">
      <c r="A152" s="422" t="s">
        <v>2042</v>
      </c>
      <c r="B152" s="423" t="s">
        <v>2034</v>
      </c>
      <c r="C152" s="423" t="s">
        <v>2115</v>
      </c>
      <c r="D152" s="423" t="s">
        <v>2173</v>
      </c>
      <c r="E152" s="423" t="s">
        <v>2174</v>
      </c>
      <c r="F152" s="426">
        <v>16</v>
      </c>
      <c r="G152" s="426">
        <v>1866.67</v>
      </c>
      <c r="H152" s="423">
        <v>1</v>
      </c>
      <c r="I152" s="423">
        <v>116.666875</v>
      </c>
      <c r="J152" s="426">
        <v>15</v>
      </c>
      <c r="K152" s="426">
        <v>1750</v>
      </c>
      <c r="L152" s="423">
        <v>0.93749832589584658</v>
      </c>
      <c r="M152" s="423">
        <v>116.66666666666667</v>
      </c>
      <c r="N152" s="426">
        <v>21</v>
      </c>
      <c r="O152" s="426">
        <v>2450.0100000000002</v>
      </c>
      <c r="P152" s="448">
        <v>1.3125030133874762</v>
      </c>
      <c r="Q152" s="427">
        <v>116.66714285714286</v>
      </c>
    </row>
    <row r="153" spans="1:17" ht="14.4" customHeight="1" x14ac:dyDescent="0.3">
      <c r="A153" s="422" t="s">
        <v>2042</v>
      </c>
      <c r="B153" s="423" t="s">
        <v>2034</v>
      </c>
      <c r="C153" s="423" t="s">
        <v>2115</v>
      </c>
      <c r="D153" s="423" t="s">
        <v>2175</v>
      </c>
      <c r="E153" s="423" t="s">
        <v>2176</v>
      </c>
      <c r="F153" s="426">
        <v>1</v>
      </c>
      <c r="G153" s="426">
        <v>48.89</v>
      </c>
      <c r="H153" s="423">
        <v>1</v>
      </c>
      <c r="I153" s="423">
        <v>48.89</v>
      </c>
      <c r="J153" s="426"/>
      <c r="K153" s="426"/>
      <c r="L153" s="423"/>
      <c r="M153" s="423"/>
      <c r="N153" s="426">
        <v>32</v>
      </c>
      <c r="O153" s="426">
        <v>1564.44</v>
      </c>
      <c r="P153" s="448">
        <v>31.999181836776437</v>
      </c>
      <c r="Q153" s="427">
        <v>48.888750000000002</v>
      </c>
    </row>
    <row r="154" spans="1:17" ht="14.4" customHeight="1" x14ac:dyDescent="0.3">
      <c r="A154" s="422" t="s">
        <v>2042</v>
      </c>
      <c r="B154" s="423" t="s">
        <v>2034</v>
      </c>
      <c r="C154" s="423" t="s">
        <v>2115</v>
      </c>
      <c r="D154" s="423" t="s">
        <v>2195</v>
      </c>
      <c r="E154" s="423" t="s">
        <v>2196</v>
      </c>
      <c r="F154" s="426">
        <v>1</v>
      </c>
      <c r="G154" s="426">
        <v>466.67</v>
      </c>
      <c r="H154" s="423">
        <v>1</v>
      </c>
      <c r="I154" s="423">
        <v>466.67</v>
      </c>
      <c r="J154" s="426"/>
      <c r="K154" s="426"/>
      <c r="L154" s="423"/>
      <c r="M154" s="423"/>
      <c r="N154" s="426"/>
      <c r="O154" s="426"/>
      <c r="P154" s="448"/>
      <c r="Q154" s="427"/>
    </row>
    <row r="155" spans="1:17" ht="14.4" customHeight="1" x14ac:dyDescent="0.3">
      <c r="A155" s="422" t="s">
        <v>2042</v>
      </c>
      <c r="B155" s="423" t="s">
        <v>2034</v>
      </c>
      <c r="C155" s="423" t="s">
        <v>2115</v>
      </c>
      <c r="D155" s="423" t="s">
        <v>2177</v>
      </c>
      <c r="E155" s="423" t="s">
        <v>2178</v>
      </c>
      <c r="F155" s="426">
        <v>4</v>
      </c>
      <c r="G155" s="426">
        <v>1311.12</v>
      </c>
      <c r="H155" s="423">
        <v>1</v>
      </c>
      <c r="I155" s="423">
        <v>327.78</v>
      </c>
      <c r="J155" s="426">
        <v>5</v>
      </c>
      <c r="K155" s="426">
        <v>1638.8999999999999</v>
      </c>
      <c r="L155" s="423">
        <v>1.25</v>
      </c>
      <c r="M155" s="423">
        <v>327.78</v>
      </c>
      <c r="N155" s="426">
        <v>2</v>
      </c>
      <c r="O155" s="426">
        <v>688.89</v>
      </c>
      <c r="P155" s="448">
        <v>0.52542101409481978</v>
      </c>
      <c r="Q155" s="427">
        <v>344.44499999999999</v>
      </c>
    </row>
    <row r="156" spans="1:17" ht="14.4" customHeight="1" x14ac:dyDescent="0.3">
      <c r="A156" s="422" t="s">
        <v>2042</v>
      </c>
      <c r="B156" s="423" t="s">
        <v>2034</v>
      </c>
      <c r="C156" s="423" t="s">
        <v>2115</v>
      </c>
      <c r="D156" s="423" t="s">
        <v>2179</v>
      </c>
      <c r="E156" s="423" t="s">
        <v>2180</v>
      </c>
      <c r="F156" s="426">
        <v>320</v>
      </c>
      <c r="G156" s="426">
        <v>93511.11</v>
      </c>
      <c r="H156" s="423">
        <v>1</v>
      </c>
      <c r="I156" s="423">
        <v>292.22221875000002</v>
      </c>
      <c r="J156" s="426">
        <v>360</v>
      </c>
      <c r="K156" s="426">
        <v>105200</v>
      </c>
      <c r="L156" s="423">
        <v>1.1250000133673956</v>
      </c>
      <c r="M156" s="423">
        <v>292.22222222222223</v>
      </c>
      <c r="N156" s="426">
        <v>314</v>
      </c>
      <c r="O156" s="426">
        <v>91757.78</v>
      </c>
      <c r="P156" s="448">
        <v>0.98125003542359834</v>
      </c>
      <c r="Q156" s="427">
        <v>292.22222929936305</v>
      </c>
    </row>
    <row r="157" spans="1:17" ht="14.4" customHeight="1" x14ac:dyDescent="0.3">
      <c r="A157" s="422" t="s">
        <v>2042</v>
      </c>
      <c r="B157" s="423" t="s">
        <v>2034</v>
      </c>
      <c r="C157" s="423" t="s">
        <v>2115</v>
      </c>
      <c r="D157" s="423" t="s">
        <v>2181</v>
      </c>
      <c r="E157" s="423" t="s">
        <v>2182</v>
      </c>
      <c r="F157" s="426"/>
      <c r="G157" s="426"/>
      <c r="H157" s="423"/>
      <c r="I157" s="423"/>
      <c r="J157" s="426">
        <v>12</v>
      </c>
      <c r="K157" s="426">
        <v>1400</v>
      </c>
      <c r="L157" s="423"/>
      <c r="M157" s="423">
        <v>116.66666666666667</v>
      </c>
      <c r="N157" s="426"/>
      <c r="O157" s="426"/>
      <c r="P157" s="448"/>
      <c r="Q157" s="427"/>
    </row>
    <row r="158" spans="1:17" ht="14.4" customHeight="1" x14ac:dyDescent="0.3">
      <c r="A158" s="422" t="s">
        <v>2042</v>
      </c>
      <c r="B158" s="423" t="s">
        <v>2034</v>
      </c>
      <c r="C158" s="423" t="s">
        <v>2115</v>
      </c>
      <c r="D158" s="423" t="s">
        <v>2183</v>
      </c>
      <c r="E158" s="423" t="s">
        <v>2184</v>
      </c>
      <c r="F158" s="426">
        <v>290</v>
      </c>
      <c r="G158" s="426">
        <v>104077.77</v>
      </c>
      <c r="H158" s="423">
        <v>1</v>
      </c>
      <c r="I158" s="423">
        <v>358.88886206896552</v>
      </c>
      <c r="J158" s="426">
        <v>231</v>
      </c>
      <c r="K158" s="426">
        <v>82903.320000000007</v>
      </c>
      <c r="L158" s="423">
        <v>0.79655165555526419</v>
      </c>
      <c r="M158" s="423">
        <v>358.88883116883119</v>
      </c>
      <c r="N158" s="426">
        <v>257</v>
      </c>
      <c r="O158" s="426">
        <v>92234.44</v>
      </c>
      <c r="P158" s="448">
        <v>0.8862069200752476</v>
      </c>
      <c r="Q158" s="427">
        <v>358.88887159533073</v>
      </c>
    </row>
    <row r="159" spans="1:17" ht="14.4" customHeight="1" x14ac:dyDescent="0.3">
      <c r="A159" s="422" t="s">
        <v>2042</v>
      </c>
      <c r="B159" s="423" t="s">
        <v>2035</v>
      </c>
      <c r="C159" s="423" t="s">
        <v>2043</v>
      </c>
      <c r="D159" s="423" t="s">
        <v>2197</v>
      </c>
      <c r="E159" s="423"/>
      <c r="F159" s="426">
        <v>2</v>
      </c>
      <c r="G159" s="426">
        <v>226</v>
      </c>
      <c r="H159" s="423">
        <v>1</v>
      </c>
      <c r="I159" s="423">
        <v>113</v>
      </c>
      <c r="J159" s="426">
        <v>1</v>
      </c>
      <c r="K159" s="426">
        <v>113</v>
      </c>
      <c r="L159" s="423">
        <v>0.5</v>
      </c>
      <c r="M159" s="423">
        <v>113</v>
      </c>
      <c r="N159" s="426"/>
      <c r="O159" s="426"/>
      <c r="P159" s="448"/>
      <c r="Q159" s="427"/>
    </row>
    <row r="160" spans="1:17" ht="14.4" customHeight="1" x14ac:dyDescent="0.3">
      <c r="A160" s="422" t="s">
        <v>2042</v>
      </c>
      <c r="B160" s="423" t="s">
        <v>2035</v>
      </c>
      <c r="C160" s="423" t="s">
        <v>2043</v>
      </c>
      <c r="D160" s="423" t="s">
        <v>2198</v>
      </c>
      <c r="E160" s="423"/>
      <c r="F160" s="426">
        <v>3</v>
      </c>
      <c r="G160" s="426">
        <v>4971</v>
      </c>
      <c r="H160" s="423">
        <v>1</v>
      </c>
      <c r="I160" s="423">
        <v>1657</v>
      </c>
      <c r="J160" s="426">
        <v>3</v>
      </c>
      <c r="K160" s="426">
        <v>4971</v>
      </c>
      <c r="L160" s="423">
        <v>1</v>
      </c>
      <c r="M160" s="423">
        <v>1657</v>
      </c>
      <c r="N160" s="426">
        <v>1</v>
      </c>
      <c r="O160" s="426">
        <v>1657</v>
      </c>
      <c r="P160" s="448">
        <v>0.33333333333333331</v>
      </c>
      <c r="Q160" s="427">
        <v>1657</v>
      </c>
    </row>
    <row r="161" spans="1:17" ht="14.4" customHeight="1" x14ac:dyDescent="0.3">
      <c r="A161" s="422" t="s">
        <v>2042</v>
      </c>
      <c r="B161" s="423" t="s">
        <v>2035</v>
      </c>
      <c r="C161" s="423" t="s">
        <v>2043</v>
      </c>
      <c r="D161" s="423" t="s">
        <v>2199</v>
      </c>
      <c r="E161" s="423"/>
      <c r="F161" s="426">
        <v>3</v>
      </c>
      <c r="G161" s="426">
        <v>3537</v>
      </c>
      <c r="H161" s="423">
        <v>1</v>
      </c>
      <c r="I161" s="423">
        <v>1179</v>
      </c>
      <c r="J161" s="426">
        <v>3</v>
      </c>
      <c r="K161" s="426">
        <v>3537</v>
      </c>
      <c r="L161" s="423">
        <v>1</v>
      </c>
      <c r="M161" s="423">
        <v>1179</v>
      </c>
      <c r="N161" s="426"/>
      <c r="O161" s="426"/>
      <c r="P161" s="448"/>
      <c r="Q161" s="427"/>
    </row>
    <row r="162" spans="1:17" ht="14.4" customHeight="1" x14ac:dyDescent="0.3">
      <c r="A162" s="422" t="s">
        <v>2042</v>
      </c>
      <c r="B162" s="423" t="s">
        <v>2035</v>
      </c>
      <c r="C162" s="423" t="s">
        <v>2043</v>
      </c>
      <c r="D162" s="423" t="s">
        <v>2200</v>
      </c>
      <c r="E162" s="423"/>
      <c r="F162" s="426"/>
      <c r="G162" s="426"/>
      <c r="H162" s="423"/>
      <c r="I162" s="423"/>
      <c r="J162" s="426">
        <v>1</v>
      </c>
      <c r="K162" s="426">
        <v>185</v>
      </c>
      <c r="L162" s="423"/>
      <c r="M162" s="423">
        <v>185</v>
      </c>
      <c r="N162" s="426"/>
      <c r="O162" s="426"/>
      <c r="P162" s="448"/>
      <c r="Q162" s="427"/>
    </row>
    <row r="163" spans="1:17" ht="14.4" customHeight="1" x14ac:dyDescent="0.3">
      <c r="A163" s="422" t="s">
        <v>2042</v>
      </c>
      <c r="B163" s="423" t="s">
        <v>2035</v>
      </c>
      <c r="C163" s="423" t="s">
        <v>2043</v>
      </c>
      <c r="D163" s="423" t="s">
        <v>2201</v>
      </c>
      <c r="E163" s="423"/>
      <c r="F163" s="426">
        <v>3</v>
      </c>
      <c r="G163" s="426">
        <v>3843</v>
      </c>
      <c r="H163" s="423">
        <v>1</v>
      </c>
      <c r="I163" s="423">
        <v>1281</v>
      </c>
      <c r="J163" s="426">
        <v>1</v>
      </c>
      <c r="K163" s="426">
        <v>1281</v>
      </c>
      <c r="L163" s="423">
        <v>0.33333333333333331</v>
      </c>
      <c r="M163" s="423">
        <v>1281</v>
      </c>
      <c r="N163" s="426">
        <v>2</v>
      </c>
      <c r="O163" s="426">
        <v>2562</v>
      </c>
      <c r="P163" s="448">
        <v>0.66666666666666663</v>
      </c>
      <c r="Q163" s="427">
        <v>1281</v>
      </c>
    </row>
    <row r="164" spans="1:17" ht="14.4" customHeight="1" x14ac:dyDescent="0.3">
      <c r="A164" s="422" t="s">
        <v>2042</v>
      </c>
      <c r="B164" s="423" t="s">
        <v>2035</v>
      </c>
      <c r="C164" s="423" t="s">
        <v>2043</v>
      </c>
      <c r="D164" s="423" t="s">
        <v>2083</v>
      </c>
      <c r="E164" s="423"/>
      <c r="F164" s="426"/>
      <c r="G164" s="426"/>
      <c r="H164" s="423"/>
      <c r="I164" s="423"/>
      <c r="J164" s="426">
        <v>1</v>
      </c>
      <c r="K164" s="426">
        <v>225</v>
      </c>
      <c r="L164" s="423"/>
      <c r="M164" s="423">
        <v>225</v>
      </c>
      <c r="N164" s="426"/>
      <c r="O164" s="426"/>
      <c r="P164" s="448"/>
      <c r="Q164" s="427"/>
    </row>
    <row r="165" spans="1:17" ht="14.4" customHeight="1" x14ac:dyDescent="0.3">
      <c r="A165" s="422" t="s">
        <v>2042</v>
      </c>
      <c r="B165" s="423" t="s">
        <v>2035</v>
      </c>
      <c r="C165" s="423" t="s">
        <v>2043</v>
      </c>
      <c r="D165" s="423" t="s">
        <v>2202</v>
      </c>
      <c r="E165" s="423"/>
      <c r="F165" s="426">
        <v>2</v>
      </c>
      <c r="G165" s="426">
        <v>516</v>
      </c>
      <c r="H165" s="423">
        <v>1</v>
      </c>
      <c r="I165" s="423">
        <v>258</v>
      </c>
      <c r="J165" s="426">
        <v>1</v>
      </c>
      <c r="K165" s="426">
        <v>258</v>
      </c>
      <c r="L165" s="423">
        <v>0.5</v>
      </c>
      <c r="M165" s="423">
        <v>258</v>
      </c>
      <c r="N165" s="426"/>
      <c r="O165" s="426"/>
      <c r="P165" s="448"/>
      <c r="Q165" s="427"/>
    </row>
    <row r="166" spans="1:17" ht="14.4" customHeight="1" x14ac:dyDescent="0.3">
      <c r="A166" s="422" t="s">
        <v>2042</v>
      </c>
      <c r="B166" s="423" t="s">
        <v>2035</v>
      </c>
      <c r="C166" s="423" t="s">
        <v>2043</v>
      </c>
      <c r="D166" s="423" t="s">
        <v>2203</v>
      </c>
      <c r="E166" s="423"/>
      <c r="F166" s="426">
        <v>2</v>
      </c>
      <c r="G166" s="426">
        <v>1484</v>
      </c>
      <c r="H166" s="423">
        <v>1</v>
      </c>
      <c r="I166" s="423">
        <v>742</v>
      </c>
      <c r="J166" s="426"/>
      <c r="K166" s="426"/>
      <c r="L166" s="423"/>
      <c r="M166" s="423"/>
      <c r="N166" s="426"/>
      <c r="O166" s="426"/>
      <c r="P166" s="448"/>
      <c r="Q166" s="427"/>
    </row>
    <row r="167" spans="1:17" ht="14.4" customHeight="1" x14ac:dyDescent="0.3">
      <c r="A167" s="422" t="s">
        <v>2042</v>
      </c>
      <c r="B167" s="423" t="s">
        <v>2035</v>
      </c>
      <c r="C167" s="423" t="s">
        <v>2043</v>
      </c>
      <c r="D167" s="423" t="s">
        <v>2111</v>
      </c>
      <c r="E167" s="423"/>
      <c r="F167" s="426"/>
      <c r="G167" s="426"/>
      <c r="H167" s="423"/>
      <c r="I167" s="423"/>
      <c r="J167" s="426"/>
      <c r="K167" s="426"/>
      <c r="L167" s="423"/>
      <c r="M167" s="423"/>
      <c r="N167" s="426">
        <v>2</v>
      </c>
      <c r="O167" s="426">
        <v>1490</v>
      </c>
      <c r="P167" s="448"/>
      <c r="Q167" s="427">
        <v>745</v>
      </c>
    </row>
    <row r="168" spans="1:17" ht="14.4" customHeight="1" x14ac:dyDescent="0.3">
      <c r="A168" s="422" t="s">
        <v>2042</v>
      </c>
      <c r="B168" s="423" t="s">
        <v>2035</v>
      </c>
      <c r="C168" s="423" t="s">
        <v>2115</v>
      </c>
      <c r="D168" s="423" t="s">
        <v>2116</v>
      </c>
      <c r="E168" s="423" t="s">
        <v>2117</v>
      </c>
      <c r="F168" s="426">
        <v>135</v>
      </c>
      <c r="G168" s="426">
        <v>59700</v>
      </c>
      <c r="H168" s="423">
        <v>1</v>
      </c>
      <c r="I168" s="423">
        <v>442.22222222222223</v>
      </c>
      <c r="J168" s="426">
        <v>165</v>
      </c>
      <c r="K168" s="426">
        <v>72966.66</v>
      </c>
      <c r="L168" s="423">
        <v>1.222222110552764</v>
      </c>
      <c r="M168" s="423">
        <v>442.22218181818187</v>
      </c>
      <c r="N168" s="426">
        <v>161</v>
      </c>
      <c r="O168" s="426">
        <v>76564.45</v>
      </c>
      <c r="P168" s="448">
        <v>1.2824865996649917</v>
      </c>
      <c r="Q168" s="427">
        <v>475.55559006211178</v>
      </c>
    </row>
    <row r="169" spans="1:17" ht="14.4" customHeight="1" x14ac:dyDescent="0.3">
      <c r="A169" s="422" t="s">
        <v>2042</v>
      </c>
      <c r="B169" s="423" t="s">
        <v>2035</v>
      </c>
      <c r="C169" s="423" t="s">
        <v>2115</v>
      </c>
      <c r="D169" s="423" t="s">
        <v>2118</v>
      </c>
      <c r="E169" s="423" t="s">
        <v>2119</v>
      </c>
      <c r="F169" s="426">
        <v>237</v>
      </c>
      <c r="G169" s="426">
        <v>96906.650000000009</v>
      </c>
      <c r="H169" s="423">
        <v>1</v>
      </c>
      <c r="I169" s="423">
        <v>408.88881856540087</v>
      </c>
      <c r="J169" s="426">
        <v>302</v>
      </c>
      <c r="K169" s="426">
        <v>137577.78</v>
      </c>
      <c r="L169" s="423">
        <v>1.4196939012957315</v>
      </c>
      <c r="M169" s="423">
        <v>455.55556291390729</v>
      </c>
      <c r="N169" s="426">
        <v>351</v>
      </c>
      <c r="O169" s="426">
        <v>159900</v>
      </c>
      <c r="P169" s="448">
        <v>1.6500415606152929</v>
      </c>
      <c r="Q169" s="427">
        <v>455.55555555555554</v>
      </c>
    </row>
    <row r="170" spans="1:17" ht="14.4" customHeight="1" x14ac:dyDescent="0.3">
      <c r="A170" s="422" t="s">
        <v>2042</v>
      </c>
      <c r="B170" s="423" t="s">
        <v>2035</v>
      </c>
      <c r="C170" s="423" t="s">
        <v>2115</v>
      </c>
      <c r="D170" s="423" t="s">
        <v>2185</v>
      </c>
      <c r="E170" s="423" t="s">
        <v>2186</v>
      </c>
      <c r="F170" s="426">
        <v>1338</v>
      </c>
      <c r="G170" s="426">
        <v>141233.32999999999</v>
      </c>
      <c r="H170" s="423">
        <v>1</v>
      </c>
      <c r="I170" s="423">
        <v>105.55555306427503</v>
      </c>
      <c r="J170" s="426">
        <v>1000</v>
      </c>
      <c r="K170" s="426">
        <v>105555.56</v>
      </c>
      <c r="L170" s="423">
        <v>0.74738420456417765</v>
      </c>
      <c r="M170" s="423">
        <v>105.55556</v>
      </c>
      <c r="N170" s="426">
        <v>1194</v>
      </c>
      <c r="O170" s="426">
        <v>126033.34</v>
      </c>
      <c r="P170" s="448">
        <v>0.89237674987908311</v>
      </c>
      <c r="Q170" s="427">
        <v>105.55556113902847</v>
      </c>
    </row>
    <row r="171" spans="1:17" ht="14.4" customHeight="1" x14ac:dyDescent="0.3">
      <c r="A171" s="422" t="s">
        <v>2042</v>
      </c>
      <c r="B171" s="423" t="s">
        <v>2035</v>
      </c>
      <c r="C171" s="423" t="s">
        <v>2115</v>
      </c>
      <c r="D171" s="423" t="s">
        <v>2120</v>
      </c>
      <c r="E171" s="423" t="s">
        <v>2121</v>
      </c>
      <c r="F171" s="426">
        <v>453</v>
      </c>
      <c r="G171" s="426">
        <v>35233.33</v>
      </c>
      <c r="H171" s="423">
        <v>1</v>
      </c>
      <c r="I171" s="423">
        <v>77.777770419426048</v>
      </c>
      <c r="J171" s="426">
        <v>483</v>
      </c>
      <c r="K171" s="426">
        <v>37566.67</v>
      </c>
      <c r="L171" s="423">
        <v>1.0662253610430805</v>
      </c>
      <c r="M171" s="423">
        <v>77.777784679089024</v>
      </c>
      <c r="N171" s="426">
        <v>575</v>
      </c>
      <c r="O171" s="426">
        <v>44722.22</v>
      </c>
      <c r="P171" s="448">
        <v>1.2693157303042317</v>
      </c>
      <c r="Q171" s="427">
        <v>77.777773913043475</v>
      </c>
    </row>
    <row r="172" spans="1:17" ht="14.4" customHeight="1" x14ac:dyDescent="0.3">
      <c r="A172" s="422" t="s">
        <v>2042</v>
      </c>
      <c r="B172" s="423" t="s">
        <v>2035</v>
      </c>
      <c r="C172" s="423" t="s">
        <v>2115</v>
      </c>
      <c r="D172" s="423" t="s">
        <v>2126</v>
      </c>
      <c r="E172" s="423" t="s">
        <v>2127</v>
      </c>
      <c r="F172" s="426">
        <v>652</v>
      </c>
      <c r="G172" s="426">
        <v>72444.44</v>
      </c>
      <c r="H172" s="423">
        <v>1</v>
      </c>
      <c r="I172" s="423">
        <v>111.11110429447854</v>
      </c>
      <c r="J172" s="426">
        <v>548</v>
      </c>
      <c r="K172" s="426">
        <v>60888.880000000005</v>
      </c>
      <c r="L172" s="423">
        <v>0.84049072641047406</v>
      </c>
      <c r="M172" s="423">
        <v>111.11109489051096</v>
      </c>
      <c r="N172" s="426">
        <v>530</v>
      </c>
      <c r="O172" s="426">
        <v>61833.34</v>
      </c>
      <c r="P172" s="448">
        <v>0.85352775175016871</v>
      </c>
      <c r="Q172" s="427">
        <v>116.66667924528301</v>
      </c>
    </row>
    <row r="173" spans="1:17" ht="14.4" customHeight="1" x14ac:dyDescent="0.3">
      <c r="A173" s="422" t="s">
        <v>2042</v>
      </c>
      <c r="B173" s="423" t="s">
        <v>2035</v>
      </c>
      <c r="C173" s="423" t="s">
        <v>2115</v>
      </c>
      <c r="D173" s="423" t="s">
        <v>2128</v>
      </c>
      <c r="E173" s="423" t="s">
        <v>2129</v>
      </c>
      <c r="F173" s="426">
        <v>141</v>
      </c>
      <c r="G173" s="426">
        <v>49350</v>
      </c>
      <c r="H173" s="423">
        <v>1</v>
      </c>
      <c r="I173" s="423">
        <v>350</v>
      </c>
      <c r="J173" s="426">
        <v>125</v>
      </c>
      <c r="K173" s="426">
        <v>43750</v>
      </c>
      <c r="L173" s="423">
        <v>0.88652482269503541</v>
      </c>
      <c r="M173" s="423">
        <v>350</v>
      </c>
      <c r="N173" s="426">
        <v>115</v>
      </c>
      <c r="O173" s="426">
        <v>44722.229999999996</v>
      </c>
      <c r="P173" s="448">
        <v>0.90622553191489352</v>
      </c>
      <c r="Q173" s="427">
        <v>388.88895652173909</v>
      </c>
    </row>
    <row r="174" spans="1:17" ht="14.4" customHeight="1" x14ac:dyDescent="0.3">
      <c r="A174" s="422" t="s">
        <v>2042</v>
      </c>
      <c r="B174" s="423" t="s">
        <v>2035</v>
      </c>
      <c r="C174" s="423" t="s">
        <v>2115</v>
      </c>
      <c r="D174" s="423" t="s">
        <v>2130</v>
      </c>
      <c r="E174" s="423" t="s">
        <v>2131</v>
      </c>
      <c r="F174" s="426">
        <v>1286</v>
      </c>
      <c r="G174" s="426">
        <v>337577.78</v>
      </c>
      <c r="H174" s="423">
        <v>1</v>
      </c>
      <c r="I174" s="423">
        <v>262.50216174183515</v>
      </c>
      <c r="J174" s="426">
        <v>994</v>
      </c>
      <c r="K174" s="426">
        <v>267275.55000000005</v>
      </c>
      <c r="L174" s="423">
        <v>0.7917450905684611</v>
      </c>
      <c r="M174" s="423">
        <v>268.88888329979886</v>
      </c>
      <c r="N174" s="426">
        <v>1597</v>
      </c>
      <c r="O174" s="426">
        <v>479100</v>
      </c>
      <c r="P174" s="448">
        <v>1.4192284812110558</v>
      </c>
      <c r="Q174" s="427">
        <v>300</v>
      </c>
    </row>
    <row r="175" spans="1:17" ht="14.4" customHeight="1" x14ac:dyDescent="0.3">
      <c r="A175" s="422" t="s">
        <v>2042</v>
      </c>
      <c r="B175" s="423" t="s">
        <v>2035</v>
      </c>
      <c r="C175" s="423" t="s">
        <v>2115</v>
      </c>
      <c r="D175" s="423" t="s">
        <v>2132</v>
      </c>
      <c r="E175" s="423" t="s">
        <v>2133</v>
      </c>
      <c r="F175" s="426">
        <v>59</v>
      </c>
      <c r="G175" s="426">
        <v>17372.219999999998</v>
      </c>
      <c r="H175" s="423">
        <v>1</v>
      </c>
      <c r="I175" s="423">
        <v>294.44440677966099</v>
      </c>
      <c r="J175" s="426">
        <v>47</v>
      </c>
      <c r="K175" s="426">
        <v>13838.88</v>
      </c>
      <c r="L175" s="423">
        <v>0.79660975971982861</v>
      </c>
      <c r="M175" s="423">
        <v>294.44425531914891</v>
      </c>
      <c r="N175" s="426">
        <v>33</v>
      </c>
      <c r="O175" s="426">
        <v>9716.67</v>
      </c>
      <c r="P175" s="448">
        <v>0.55932229732296745</v>
      </c>
      <c r="Q175" s="427">
        <v>294.44454545454545</v>
      </c>
    </row>
    <row r="176" spans="1:17" ht="14.4" customHeight="1" x14ac:dyDescent="0.3">
      <c r="A176" s="422" t="s">
        <v>2042</v>
      </c>
      <c r="B176" s="423" t="s">
        <v>2035</v>
      </c>
      <c r="C176" s="423" t="s">
        <v>2115</v>
      </c>
      <c r="D176" s="423" t="s">
        <v>2134</v>
      </c>
      <c r="E176" s="423" t="s">
        <v>2135</v>
      </c>
      <c r="F176" s="426">
        <v>3</v>
      </c>
      <c r="G176" s="426">
        <v>33.33</v>
      </c>
      <c r="H176" s="423">
        <v>1</v>
      </c>
      <c r="I176" s="423">
        <v>11.11</v>
      </c>
      <c r="J176" s="426">
        <v>6</v>
      </c>
      <c r="K176" s="426">
        <v>66.66</v>
      </c>
      <c r="L176" s="423">
        <v>2</v>
      </c>
      <c r="M176" s="423">
        <v>11.11</v>
      </c>
      <c r="N176" s="426">
        <v>23</v>
      </c>
      <c r="O176" s="426">
        <v>766.67</v>
      </c>
      <c r="P176" s="448">
        <v>23.002400240024002</v>
      </c>
      <c r="Q176" s="427">
        <v>33.333478260869562</v>
      </c>
    </row>
    <row r="177" spans="1:17" ht="14.4" customHeight="1" x14ac:dyDescent="0.3">
      <c r="A177" s="422" t="s">
        <v>2042</v>
      </c>
      <c r="B177" s="423" t="s">
        <v>2035</v>
      </c>
      <c r="C177" s="423" t="s">
        <v>2115</v>
      </c>
      <c r="D177" s="423" t="s">
        <v>2136</v>
      </c>
      <c r="E177" s="423" t="s">
        <v>2119</v>
      </c>
      <c r="F177" s="426">
        <v>2069</v>
      </c>
      <c r="G177" s="426">
        <v>772426.65999999992</v>
      </c>
      <c r="H177" s="423">
        <v>1</v>
      </c>
      <c r="I177" s="423">
        <v>373.3333301111648</v>
      </c>
      <c r="J177" s="426">
        <v>1788</v>
      </c>
      <c r="K177" s="426">
        <v>667519.99999999988</v>
      </c>
      <c r="L177" s="423">
        <v>0.86418560436533864</v>
      </c>
      <c r="M177" s="423">
        <v>373.33333333333326</v>
      </c>
      <c r="N177" s="426">
        <v>2025</v>
      </c>
      <c r="O177" s="426">
        <v>755999.99999999988</v>
      </c>
      <c r="P177" s="448">
        <v>0.97873369621913353</v>
      </c>
      <c r="Q177" s="427">
        <v>373.33333333333326</v>
      </c>
    </row>
    <row r="178" spans="1:17" ht="14.4" customHeight="1" x14ac:dyDescent="0.3">
      <c r="A178" s="422" t="s">
        <v>2042</v>
      </c>
      <c r="B178" s="423" t="s">
        <v>2035</v>
      </c>
      <c r="C178" s="423" t="s">
        <v>2115</v>
      </c>
      <c r="D178" s="423" t="s">
        <v>2137</v>
      </c>
      <c r="E178" s="423" t="s">
        <v>2138</v>
      </c>
      <c r="F178" s="426">
        <v>107</v>
      </c>
      <c r="G178" s="426">
        <v>19973.330000000002</v>
      </c>
      <c r="H178" s="423">
        <v>1</v>
      </c>
      <c r="I178" s="423">
        <v>186.66663551401871</v>
      </c>
      <c r="J178" s="426">
        <v>89</v>
      </c>
      <c r="K178" s="426">
        <v>16613.34</v>
      </c>
      <c r="L178" s="423">
        <v>0.83177617352739874</v>
      </c>
      <c r="M178" s="423">
        <v>186.6667415730337</v>
      </c>
      <c r="N178" s="426">
        <v>125</v>
      </c>
      <c r="O178" s="426">
        <v>26388.89</v>
      </c>
      <c r="P178" s="448">
        <v>1.3212063286392404</v>
      </c>
      <c r="Q178" s="427">
        <v>211.11112</v>
      </c>
    </row>
    <row r="179" spans="1:17" ht="14.4" customHeight="1" x14ac:dyDescent="0.3">
      <c r="A179" s="422" t="s">
        <v>2042</v>
      </c>
      <c r="B179" s="423" t="s">
        <v>2035</v>
      </c>
      <c r="C179" s="423" t="s">
        <v>2115</v>
      </c>
      <c r="D179" s="423" t="s">
        <v>2139</v>
      </c>
      <c r="E179" s="423" t="s">
        <v>2140</v>
      </c>
      <c r="F179" s="426">
        <v>71</v>
      </c>
      <c r="G179" s="426">
        <v>41416.660000000003</v>
      </c>
      <c r="H179" s="423">
        <v>1</v>
      </c>
      <c r="I179" s="423">
        <v>583.33323943661981</v>
      </c>
      <c r="J179" s="426">
        <v>74</v>
      </c>
      <c r="K179" s="426">
        <v>43166.67</v>
      </c>
      <c r="L179" s="423">
        <v>1.0422537693768641</v>
      </c>
      <c r="M179" s="423">
        <v>583.33337837837837</v>
      </c>
      <c r="N179" s="426">
        <v>36</v>
      </c>
      <c r="O179" s="426">
        <v>21000</v>
      </c>
      <c r="P179" s="448">
        <v>0.50704233513759922</v>
      </c>
      <c r="Q179" s="427">
        <v>583.33333333333337</v>
      </c>
    </row>
    <row r="180" spans="1:17" ht="14.4" customHeight="1" x14ac:dyDescent="0.3">
      <c r="A180" s="422" t="s">
        <v>2042</v>
      </c>
      <c r="B180" s="423" t="s">
        <v>2035</v>
      </c>
      <c r="C180" s="423" t="s">
        <v>2115</v>
      </c>
      <c r="D180" s="423" t="s">
        <v>2141</v>
      </c>
      <c r="E180" s="423" t="s">
        <v>2142</v>
      </c>
      <c r="F180" s="426">
        <v>45</v>
      </c>
      <c r="G180" s="426">
        <v>21000</v>
      </c>
      <c r="H180" s="423">
        <v>1</v>
      </c>
      <c r="I180" s="423">
        <v>466.66666666666669</v>
      </c>
      <c r="J180" s="426">
        <v>28</v>
      </c>
      <c r="K180" s="426">
        <v>13066.67</v>
      </c>
      <c r="L180" s="423">
        <v>0.62222238095238092</v>
      </c>
      <c r="M180" s="423">
        <v>466.66678571428571</v>
      </c>
      <c r="N180" s="426">
        <v>43</v>
      </c>
      <c r="O180" s="426">
        <v>20066.66</v>
      </c>
      <c r="P180" s="448">
        <v>0.95555523809523812</v>
      </c>
      <c r="Q180" s="427">
        <v>466.66651162790697</v>
      </c>
    </row>
    <row r="181" spans="1:17" ht="14.4" customHeight="1" x14ac:dyDescent="0.3">
      <c r="A181" s="422" t="s">
        <v>2042</v>
      </c>
      <c r="B181" s="423" t="s">
        <v>2035</v>
      </c>
      <c r="C181" s="423" t="s">
        <v>2115</v>
      </c>
      <c r="D181" s="423" t="s">
        <v>2204</v>
      </c>
      <c r="E181" s="423" t="s">
        <v>2142</v>
      </c>
      <c r="F181" s="426">
        <v>8</v>
      </c>
      <c r="G181" s="426">
        <v>8000</v>
      </c>
      <c r="H181" s="423">
        <v>1</v>
      </c>
      <c r="I181" s="423">
        <v>1000</v>
      </c>
      <c r="J181" s="426">
        <v>8</v>
      </c>
      <c r="K181" s="426">
        <v>8000</v>
      </c>
      <c r="L181" s="423">
        <v>1</v>
      </c>
      <c r="M181" s="423">
        <v>1000</v>
      </c>
      <c r="N181" s="426">
        <v>9</v>
      </c>
      <c r="O181" s="426">
        <v>9000</v>
      </c>
      <c r="P181" s="448">
        <v>1.125</v>
      </c>
      <c r="Q181" s="427">
        <v>1000</v>
      </c>
    </row>
    <row r="182" spans="1:17" ht="14.4" customHeight="1" x14ac:dyDescent="0.3">
      <c r="A182" s="422" t="s">
        <v>2042</v>
      </c>
      <c r="B182" s="423" t="s">
        <v>2035</v>
      </c>
      <c r="C182" s="423" t="s">
        <v>2115</v>
      </c>
      <c r="D182" s="423" t="s">
        <v>2205</v>
      </c>
      <c r="E182" s="423" t="s">
        <v>2206</v>
      </c>
      <c r="F182" s="426"/>
      <c r="G182" s="426"/>
      <c r="H182" s="423"/>
      <c r="I182" s="423"/>
      <c r="J182" s="426">
        <v>1</v>
      </c>
      <c r="K182" s="426">
        <v>666.67</v>
      </c>
      <c r="L182" s="423"/>
      <c r="M182" s="423">
        <v>666.67</v>
      </c>
      <c r="N182" s="426"/>
      <c r="O182" s="426"/>
      <c r="P182" s="448"/>
      <c r="Q182" s="427"/>
    </row>
    <row r="183" spans="1:17" ht="14.4" customHeight="1" x14ac:dyDescent="0.3">
      <c r="A183" s="422" t="s">
        <v>2042</v>
      </c>
      <c r="B183" s="423" t="s">
        <v>2035</v>
      </c>
      <c r="C183" s="423" t="s">
        <v>2115</v>
      </c>
      <c r="D183" s="423" t="s">
        <v>2143</v>
      </c>
      <c r="E183" s="423" t="s">
        <v>2144</v>
      </c>
      <c r="F183" s="426">
        <v>291</v>
      </c>
      <c r="G183" s="426">
        <v>14550</v>
      </c>
      <c r="H183" s="423">
        <v>1</v>
      </c>
      <c r="I183" s="423">
        <v>50</v>
      </c>
      <c r="J183" s="426">
        <v>244</v>
      </c>
      <c r="K183" s="426">
        <v>12200</v>
      </c>
      <c r="L183" s="423">
        <v>0.83848797250859108</v>
      </c>
      <c r="M183" s="423">
        <v>50</v>
      </c>
      <c r="N183" s="426">
        <v>301</v>
      </c>
      <c r="O183" s="426">
        <v>15050</v>
      </c>
      <c r="P183" s="448">
        <v>1.034364261168385</v>
      </c>
      <c r="Q183" s="427">
        <v>50</v>
      </c>
    </row>
    <row r="184" spans="1:17" ht="14.4" customHeight="1" x14ac:dyDescent="0.3">
      <c r="A184" s="422" t="s">
        <v>2042</v>
      </c>
      <c r="B184" s="423" t="s">
        <v>2035</v>
      </c>
      <c r="C184" s="423" t="s">
        <v>2115</v>
      </c>
      <c r="D184" s="423" t="s">
        <v>2187</v>
      </c>
      <c r="E184" s="423" t="s">
        <v>2188</v>
      </c>
      <c r="F184" s="426"/>
      <c r="G184" s="426"/>
      <c r="H184" s="423"/>
      <c r="I184" s="423"/>
      <c r="J184" s="426">
        <v>1</v>
      </c>
      <c r="K184" s="426">
        <v>0</v>
      </c>
      <c r="L184" s="423"/>
      <c r="M184" s="423">
        <v>0</v>
      </c>
      <c r="N184" s="426"/>
      <c r="O184" s="426"/>
      <c r="P184" s="448"/>
      <c r="Q184" s="427"/>
    </row>
    <row r="185" spans="1:17" ht="14.4" customHeight="1" x14ac:dyDescent="0.3">
      <c r="A185" s="422" t="s">
        <v>2042</v>
      </c>
      <c r="B185" s="423" t="s">
        <v>2035</v>
      </c>
      <c r="C185" s="423" t="s">
        <v>2115</v>
      </c>
      <c r="D185" s="423" t="s">
        <v>2149</v>
      </c>
      <c r="E185" s="423" t="s">
        <v>2150</v>
      </c>
      <c r="F185" s="426">
        <v>16</v>
      </c>
      <c r="G185" s="426">
        <v>0</v>
      </c>
      <c r="H185" s="423"/>
      <c r="I185" s="423">
        <v>0</v>
      </c>
      <c r="J185" s="426">
        <v>16</v>
      </c>
      <c r="K185" s="426">
        <v>0</v>
      </c>
      <c r="L185" s="423"/>
      <c r="M185" s="423">
        <v>0</v>
      </c>
      <c r="N185" s="426">
        <v>4</v>
      </c>
      <c r="O185" s="426">
        <v>0</v>
      </c>
      <c r="P185" s="448"/>
      <c r="Q185" s="427">
        <v>0</v>
      </c>
    </row>
    <row r="186" spans="1:17" ht="14.4" customHeight="1" x14ac:dyDescent="0.3">
      <c r="A186" s="422" t="s">
        <v>2042</v>
      </c>
      <c r="B186" s="423" t="s">
        <v>2035</v>
      </c>
      <c r="C186" s="423" t="s">
        <v>2115</v>
      </c>
      <c r="D186" s="423" t="s">
        <v>2151</v>
      </c>
      <c r="E186" s="423" t="s">
        <v>2152</v>
      </c>
      <c r="F186" s="426">
        <v>617</v>
      </c>
      <c r="G186" s="426">
        <v>188527.77</v>
      </c>
      <c r="H186" s="423">
        <v>1</v>
      </c>
      <c r="I186" s="423">
        <v>305.5555429497569</v>
      </c>
      <c r="J186" s="426">
        <v>452</v>
      </c>
      <c r="K186" s="426">
        <v>138111.1</v>
      </c>
      <c r="L186" s="423">
        <v>0.73257695669980083</v>
      </c>
      <c r="M186" s="423">
        <v>305.55553097345137</v>
      </c>
      <c r="N186" s="426">
        <v>409</v>
      </c>
      <c r="O186" s="426">
        <v>124972.23</v>
      </c>
      <c r="P186" s="448">
        <v>0.66288499566933823</v>
      </c>
      <c r="Q186" s="427">
        <v>305.55557457212711</v>
      </c>
    </row>
    <row r="187" spans="1:17" ht="14.4" customHeight="1" x14ac:dyDescent="0.3">
      <c r="A187" s="422" t="s">
        <v>2042</v>
      </c>
      <c r="B187" s="423" t="s">
        <v>2035</v>
      </c>
      <c r="C187" s="423" t="s">
        <v>2115</v>
      </c>
      <c r="D187" s="423" t="s">
        <v>2153</v>
      </c>
      <c r="E187" s="423" t="s">
        <v>2154</v>
      </c>
      <c r="F187" s="426">
        <v>350</v>
      </c>
      <c r="G187" s="426">
        <v>0</v>
      </c>
      <c r="H187" s="423"/>
      <c r="I187" s="423">
        <v>0</v>
      </c>
      <c r="J187" s="426">
        <v>266</v>
      </c>
      <c r="K187" s="426">
        <v>5233.34</v>
      </c>
      <c r="L187" s="423"/>
      <c r="M187" s="423">
        <v>19.67421052631579</v>
      </c>
      <c r="N187" s="426">
        <v>179</v>
      </c>
      <c r="O187" s="426">
        <v>5966.67</v>
      </c>
      <c r="P187" s="448"/>
      <c r="Q187" s="427">
        <v>33.333351955307265</v>
      </c>
    </row>
    <row r="188" spans="1:17" ht="14.4" customHeight="1" x14ac:dyDescent="0.3">
      <c r="A188" s="422" t="s">
        <v>2042</v>
      </c>
      <c r="B188" s="423" t="s">
        <v>2035</v>
      </c>
      <c r="C188" s="423" t="s">
        <v>2115</v>
      </c>
      <c r="D188" s="423" t="s">
        <v>2155</v>
      </c>
      <c r="E188" s="423" t="s">
        <v>2156</v>
      </c>
      <c r="F188" s="426">
        <v>1853</v>
      </c>
      <c r="G188" s="426">
        <v>844144.45</v>
      </c>
      <c r="H188" s="423">
        <v>1</v>
      </c>
      <c r="I188" s="423">
        <v>455.5555585536967</v>
      </c>
      <c r="J188" s="426">
        <v>1524</v>
      </c>
      <c r="K188" s="426">
        <v>694266.66999999993</v>
      </c>
      <c r="L188" s="423">
        <v>0.82245007948580362</v>
      </c>
      <c r="M188" s="423">
        <v>455.55555774278213</v>
      </c>
      <c r="N188" s="426">
        <v>1624</v>
      </c>
      <c r="O188" s="426">
        <v>739822.24</v>
      </c>
      <c r="P188" s="448">
        <v>0.87641663698671479</v>
      </c>
      <c r="Q188" s="427">
        <v>455.55556650246302</v>
      </c>
    </row>
    <row r="189" spans="1:17" ht="14.4" customHeight="1" x14ac:dyDescent="0.3">
      <c r="A189" s="422" t="s">
        <v>2042</v>
      </c>
      <c r="B189" s="423" t="s">
        <v>2035</v>
      </c>
      <c r="C189" s="423" t="s">
        <v>2115</v>
      </c>
      <c r="D189" s="423" t="s">
        <v>2157</v>
      </c>
      <c r="E189" s="423" t="s">
        <v>2158</v>
      </c>
      <c r="F189" s="426">
        <v>775</v>
      </c>
      <c r="G189" s="426">
        <v>60277.770000000004</v>
      </c>
      <c r="H189" s="423">
        <v>1</v>
      </c>
      <c r="I189" s="423">
        <v>77.777767741935492</v>
      </c>
      <c r="J189" s="426">
        <v>604</v>
      </c>
      <c r="K189" s="426">
        <v>46977.770000000004</v>
      </c>
      <c r="L189" s="423">
        <v>0.7793548102393304</v>
      </c>
      <c r="M189" s="423">
        <v>77.777764900662262</v>
      </c>
      <c r="N189" s="426">
        <v>585</v>
      </c>
      <c r="O189" s="426">
        <v>45499.99</v>
      </c>
      <c r="P189" s="448">
        <v>0.75483864117733612</v>
      </c>
      <c r="Q189" s="427">
        <v>77.777760683760675</v>
      </c>
    </row>
    <row r="190" spans="1:17" ht="14.4" customHeight="1" x14ac:dyDescent="0.3">
      <c r="A190" s="422" t="s">
        <v>2042</v>
      </c>
      <c r="B190" s="423" t="s">
        <v>2035</v>
      </c>
      <c r="C190" s="423" t="s">
        <v>2115</v>
      </c>
      <c r="D190" s="423" t="s">
        <v>2207</v>
      </c>
      <c r="E190" s="423" t="s">
        <v>2208</v>
      </c>
      <c r="F190" s="426">
        <v>67</v>
      </c>
      <c r="G190" s="426">
        <v>46900</v>
      </c>
      <c r="H190" s="423">
        <v>1</v>
      </c>
      <c r="I190" s="423">
        <v>700</v>
      </c>
      <c r="J190" s="426">
        <v>50</v>
      </c>
      <c r="K190" s="426">
        <v>35000</v>
      </c>
      <c r="L190" s="423">
        <v>0.74626865671641796</v>
      </c>
      <c r="M190" s="423">
        <v>700</v>
      </c>
      <c r="N190" s="426">
        <v>58</v>
      </c>
      <c r="O190" s="426">
        <v>40600</v>
      </c>
      <c r="P190" s="448">
        <v>0.86567164179104472</v>
      </c>
      <c r="Q190" s="427">
        <v>700</v>
      </c>
    </row>
    <row r="191" spans="1:17" ht="14.4" customHeight="1" x14ac:dyDescent="0.3">
      <c r="A191" s="422" t="s">
        <v>2042</v>
      </c>
      <c r="B191" s="423" t="s">
        <v>2035</v>
      </c>
      <c r="C191" s="423" t="s">
        <v>2115</v>
      </c>
      <c r="D191" s="423" t="s">
        <v>2161</v>
      </c>
      <c r="E191" s="423" t="s">
        <v>2162</v>
      </c>
      <c r="F191" s="426"/>
      <c r="G191" s="426"/>
      <c r="H191" s="423"/>
      <c r="I191" s="423"/>
      <c r="J191" s="426">
        <v>1</v>
      </c>
      <c r="K191" s="426">
        <v>270</v>
      </c>
      <c r="L191" s="423"/>
      <c r="M191" s="423">
        <v>270</v>
      </c>
      <c r="N191" s="426">
        <v>3</v>
      </c>
      <c r="O191" s="426">
        <v>810</v>
      </c>
      <c r="P191" s="448"/>
      <c r="Q191" s="427">
        <v>270</v>
      </c>
    </row>
    <row r="192" spans="1:17" ht="14.4" customHeight="1" x14ac:dyDescent="0.3">
      <c r="A192" s="422" t="s">
        <v>2042</v>
      </c>
      <c r="B192" s="423" t="s">
        <v>2035</v>
      </c>
      <c r="C192" s="423" t="s">
        <v>2115</v>
      </c>
      <c r="D192" s="423" t="s">
        <v>2163</v>
      </c>
      <c r="E192" s="423" t="s">
        <v>2164</v>
      </c>
      <c r="F192" s="426">
        <v>1241</v>
      </c>
      <c r="G192" s="426">
        <v>110311.11</v>
      </c>
      <c r="H192" s="423">
        <v>1</v>
      </c>
      <c r="I192" s="423">
        <v>88.888887993553581</v>
      </c>
      <c r="J192" s="426">
        <v>986</v>
      </c>
      <c r="K192" s="426">
        <v>87644.44</v>
      </c>
      <c r="L192" s="423">
        <v>0.79452051565794235</v>
      </c>
      <c r="M192" s="423">
        <v>88.888884381338741</v>
      </c>
      <c r="N192" s="426">
        <v>1094</v>
      </c>
      <c r="O192" s="426">
        <v>103322.23</v>
      </c>
      <c r="P192" s="448">
        <v>0.93664391555846005</v>
      </c>
      <c r="Q192" s="427">
        <v>94.44445155393052</v>
      </c>
    </row>
    <row r="193" spans="1:17" ht="14.4" customHeight="1" x14ac:dyDescent="0.3">
      <c r="A193" s="422" t="s">
        <v>2042</v>
      </c>
      <c r="B193" s="423" t="s">
        <v>2035</v>
      </c>
      <c r="C193" s="423" t="s">
        <v>2115</v>
      </c>
      <c r="D193" s="423" t="s">
        <v>2165</v>
      </c>
      <c r="E193" s="423" t="s">
        <v>2166</v>
      </c>
      <c r="F193" s="426">
        <v>4</v>
      </c>
      <c r="G193" s="426">
        <v>173.33</v>
      </c>
      <c r="H193" s="423">
        <v>1</v>
      </c>
      <c r="I193" s="423">
        <v>43.332500000000003</v>
      </c>
      <c r="J193" s="426"/>
      <c r="K193" s="426"/>
      <c r="L193" s="423"/>
      <c r="M193" s="423"/>
      <c r="N193" s="426">
        <v>2</v>
      </c>
      <c r="O193" s="426">
        <v>86.67</v>
      </c>
      <c r="P193" s="448">
        <v>0.50002884670859049</v>
      </c>
      <c r="Q193" s="427">
        <v>43.335000000000001</v>
      </c>
    </row>
    <row r="194" spans="1:17" ht="14.4" customHeight="1" x14ac:dyDescent="0.3">
      <c r="A194" s="422" t="s">
        <v>2042</v>
      </c>
      <c r="B194" s="423" t="s">
        <v>2035</v>
      </c>
      <c r="C194" s="423" t="s">
        <v>2115</v>
      </c>
      <c r="D194" s="423" t="s">
        <v>2167</v>
      </c>
      <c r="E194" s="423" t="s">
        <v>2168</v>
      </c>
      <c r="F194" s="426">
        <v>1232</v>
      </c>
      <c r="G194" s="426">
        <v>119093.33</v>
      </c>
      <c r="H194" s="423">
        <v>1</v>
      </c>
      <c r="I194" s="423">
        <v>96.666663961038964</v>
      </c>
      <c r="J194" s="426">
        <v>1004</v>
      </c>
      <c r="K194" s="426">
        <v>97053.34</v>
      </c>
      <c r="L194" s="423">
        <v>0.81493514372299436</v>
      </c>
      <c r="M194" s="423">
        <v>96.666673306772907</v>
      </c>
      <c r="N194" s="426">
        <v>1089</v>
      </c>
      <c r="O194" s="426">
        <v>105270</v>
      </c>
      <c r="P194" s="448">
        <v>0.88392859616907171</v>
      </c>
      <c r="Q194" s="427">
        <v>96.666666666666671</v>
      </c>
    </row>
    <row r="195" spans="1:17" ht="14.4" customHeight="1" x14ac:dyDescent="0.3">
      <c r="A195" s="422" t="s">
        <v>2042</v>
      </c>
      <c r="B195" s="423" t="s">
        <v>2035</v>
      </c>
      <c r="C195" s="423" t="s">
        <v>2115</v>
      </c>
      <c r="D195" s="423" t="s">
        <v>2171</v>
      </c>
      <c r="E195" s="423" t="s">
        <v>2172</v>
      </c>
      <c r="F195" s="426">
        <v>1709</v>
      </c>
      <c r="G195" s="426">
        <v>239260</v>
      </c>
      <c r="H195" s="423">
        <v>1</v>
      </c>
      <c r="I195" s="423">
        <v>140</v>
      </c>
      <c r="J195" s="426">
        <v>1269</v>
      </c>
      <c r="K195" s="426">
        <v>177660</v>
      </c>
      <c r="L195" s="423">
        <v>0.74253949678174369</v>
      </c>
      <c r="M195" s="423">
        <v>140</v>
      </c>
      <c r="N195" s="426">
        <v>1674</v>
      </c>
      <c r="O195" s="426">
        <v>327359.99</v>
      </c>
      <c r="P195" s="448">
        <v>1.3682186324500543</v>
      </c>
      <c r="Q195" s="427">
        <v>195.5555495818399</v>
      </c>
    </row>
    <row r="196" spans="1:17" ht="14.4" customHeight="1" x14ac:dyDescent="0.3">
      <c r="A196" s="422" t="s">
        <v>2042</v>
      </c>
      <c r="B196" s="423" t="s">
        <v>2035</v>
      </c>
      <c r="C196" s="423" t="s">
        <v>2115</v>
      </c>
      <c r="D196" s="423" t="s">
        <v>2193</v>
      </c>
      <c r="E196" s="423" t="s">
        <v>2194</v>
      </c>
      <c r="F196" s="426">
        <v>1731</v>
      </c>
      <c r="G196" s="426">
        <v>130786.67</v>
      </c>
      <c r="H196" s="423">
        <v>1</v>
      </c>
      <c r="I196" s="423">
        <v>75.555557481224724</v>
      </c>
      <c r="J196" s="426">
        <v>1473</v>
      </c>
      <c r="K196" s="426">
        <v>111293.34</v>
      </c>
      <c r="L196" s="423">
        <v>0.85095323552469071</v>
      </c>
      <c r="M196" s="423">
        <v>75.555560081466396</v>
      </c>
      <c r="N196" s="426">
        <v>1745</v>
      </c>
      <c r="O196" s="426">
        <v>131844.44</v>
      </c>
      <c r="P196" s="448">
        <v>1.008087750838828</v>
      </c>
      <c r="Q196" s="427">
        <v>75.555553008595993</v>
      </c>
    </row>
    <row r="197" spans="1:17" ht="14.4" customHeight="1" x14ac:dyDescent="0.3">
      <c r="A197" s="422" t="s">
        <v>2042</v>
      </c>
      <c r="B197" s="423" t="s">
        <v>2035</v>
      </c>
      <c r="C197" s="423" t="s">
        <v>2115</v>
      </c>
      <c r="D197" s="423" t="s">
        <v>2209</v>
      </c>
      <c r="E197" s="423" t="s">
        <v>2210</v>
      </c>
      <c r="F197" s="426">
        <v>101</v>
      </c>
      <c r="G197" s="426">
        <v>129616.68</v>
      </c>
      <c r="H197" s="423">
        <v>1</v>
      </c>
      <c r="I197" s="423">
        <v>1283.3334653465347</v>
      </c>
      <c r="J197" s="426">
        <v>98</v>
      </c>
      <c r="K197" s="426">
        <v>125766.67</v>
      </c>
      <c r="L197" s="423">
        <v>0.97029695560787399</v>
      </c>
      <c r="M197" s="423">
        <v>1283.3333673469388</v>
      </c>
      <c r="N197" s="426">
        <v>103</v>
      </c>
      <c r="O197" s="426">
        <v>132183.34</v>
      </c>
      <c r="P197" s="448">
        <v>1.0198019267273317</v>
      </c>
      <c r="Q197" s="427">
        <v>1283.3333980582524</v>
      </c>
    </row>
    <row r="198" spans="1:17" ht="14.4" customHeight="1" x14ac:dyDescent="0.3">
      <c r="A198" s="422" t="s">
        <v>2042</v>
      </c>
      <c r="B198" s="423" t="s">
        <v>2035</v>
      </c>
      <c r="C198" s="423" t="s">
        <v>2115</v>
      </c>
      <c r="D198" s="423" t="s">
        <v>2211</v>
      </c>
      <c r="E198" s="423" t="s">
        <v>2212</v>
      </c>
      <c r="F198" s="426">
        <v>2</v>
      </c>
      <c r="G198" s="426">
        <v>933.34</v>
      </c>
      <c r="H198" s="423">
        <v>1</v>
      </c>
      <c r="I198" s="423">
        <v>466.67</v>
      </c>
      <c r="J198" s="426"/>
      <c r="K198" s="426"/>
      <c r="L198" s="423"/>
      <c r="M198" s="423"/>
      <c r="N198" s="426">
        <v>3</v>
      </c>
      <c r="O198" s="426">
        <v>1400.01</v>
      </c>
      <c r="P198" s="448">
        <v>1.5</v>
      </c>
      <c r="Q198" s="427">
        <v>466.67</v>
      </c>
    </row>
    <row r="199" spans="1:17" ht="14.4" customHeight="1" x14ac:dyDescent="0.3">
      <c r="A199" s="422" t="s">
        <v>2042</v>
      </c>
      <c r="B199" s="423" t="s">
        <v>2035</v>
      </c>
      <c r="C199" s="423" t="s">
        <v>2115</v>
      </c>
      <c r="D199" s="423" t="s">
        <v>2173</v>
      </c>
      <c r="E199" s="423" t="s">
        <v>2174</v>
      </c>
      <c r="F199" s="426">
        <v>3</v>
      </c>
      <c r="G199" s="426">
        <v>350.01</v>
      </c>
      <c r="H199" s="423">
        <v>1</v>
      </c>
      <c r="I199" s="423">
        <v>116.67</v>
      </c>
      <c r="J199" s="426">
        <v>2</v>
      </c>
      <c r="K199" s="426">
        <v>233.34</v>
      </c>
      <c r="L199" s="423">
        <v>0.66666666666666674</v>
      </c>
      <c r="M199" s="423">
        <v>116.67</v>
      </c>
      <c r="N199" s="426">
        <v>4</v>
      </c>
      <c r="O199" s="426">
        <v>466.67</v>
      </c>
      <c r="P199" s="448">
        <v>1.3333047627210652</v>
      </c>
      <c r="Q199" s="427">
        <v>116.6675</v>
      </c>
    </row>
    <row r="200" spans="1:17" ht="14.4" customHeight="1" x14ac:dyDescent="0.3">
      <c r="A200" s="422" t="s">
        <v>2042</v>
      </c>
      <c r="B200" s="423" t="s">
        <v>2035</v>
      </c>
      <c r="C200" s="423" t="s">
        <v>2115</v>
      </c>
      <c r="D200" s="423" t="s">
        <v>2195</v>
      </c>
      <c r="E200" s="423" t="s">
        <v>2196</v>
      </c>
      <c r="F200" s="426">
        <v>2</v>
      </c>
      <c r="G200" s="426">
        <v>933.34</v>
      </c>
      <c r="H200" s="423">
        <v>1</v>
      </c>
      <c r="I200" s="423">
        <v>466.67</v>
      </c>
      <c r="J200" s="426"/>
      <c r="K200" s="426"/>
      <c r="L200" s="423"/>
      <c r="M200" s="423"/>
      <c r="N200" s="426">
        <v>1</v>
      </c>
      <c r="O200" s="426">
        <v>466.67</v>
      </c>
      <c r="P200" s="448">
        <v>0.5</v>
      </c>
      <c r="Q200" s="427">
        <v>466.67</v>
      </c>
    </row>
    <row r="201" spans="1:17" ht="14.4" customHeight="1" x14ac:dyDescent="0.3">
      <c r="A201" s="422" t="s">
        <v>2042</v>
      </c>
      <c r="B201" s="423" t="s">
        <v>2035</v>
      </c>
      <c r="C201" s="423" t="s">
        <v>2115</v>
      </c>
      <c r="D201" s="423" t="s">
        <v>2177</v>
      </c>
      <c r="E201" s="423" t="s">
        <v>2178</v>
      </c>
      <c r="F201" s="426">
        <v>32</v>
      </c>
      <c r="G201" s="426">
        <v>10488.890000000001</v>
      </c>
      <c r="H201" s="423">
        <v>1</v>
      </c>
      <c r="I201" s="423">
        <v>327.77781250000004</v>
      </c>
      <c r="J201" s="426">
        <v>3</v>
      </c>
      <c r="K201" s="426">
        <v>983.33</v>
      </c>
      <c r="L201" s="423">
        <v>9.3749672272280468E-2</v>
      </c>
      <c r="M201" s="423">
        <v>327.7766666666667</v>
      </c>
      <c r="N201" s="426">
        <v>6</v>
      </c>
      <c r="O201" s="426">
        <v>2066.66</v>
      </c>
      <c r="P201" s="448">
        <v>0.19703324183969892</v>
      </c>
      <c r="Q201" s="427">
        <v>344.44333333333333</v>
      </c>
    </row>
    <row r="202" spans="1:17" ht="14.4" customHeight="1" x14ac:dyDescent="0.3">
      <c r="A202" s="422" t="s">
        <v>2042</v>
      </c>
      <c r="B202" s="423" t="s">
        <v>2035</v>
      </c>
      <c r="C202" s="423" t="s">
        <v>2115</v>
      </c>
      <c r="D202" s="423" t="s">
        <v>2213</v>
      </c>
      <c r="E202" s="423" t="s">
        <v>2214</v>
      </c>
      <c r="F202" s="426"/>
      <c r="G202" s="426"/>
      <c r="H202" s="423"/>
      <c r="I202" s="423"/>
      <c r="J202" s="426"/>
      <c r="K202" s="426"/>
      <c r="L202" s="423"/>
      <c r="M202" s="423"/>
      <c r="N202" s="426">
        <v>1</v>
      </c>
      <c r="O202" s="426">
        <v>466.67</v>
      </c>
      <c r="P202" s="448"/>
      <c r="Q202" s="427">
        <v>466.67</v>
      </c>
    </row>
    <row r="203" spans="1:17" ht="14.4" customHeight="1" x14ac:dyDescent="0.3">
      <c r="A203" s="422" t="s">
        <v>2042</v>
      </c>
      <c r="B203" s="423" t="s">
        <v>2035</v>
      </c>
      <c r="C203" s="423" t="s">
        <v>2115</v>
      </c>
      <c r="D203" s="423" t="s">
        <v>2179</v>
      </c>
      <c r="E203" s="423" t="s">
        <v>2180</v>
      </c>
      <c r="F203" s="426">
        <v>37</v>
      </c>
      <c r="G203" s="426">
        <v>10812.220000000001</v>
      </c>
      <c r="H203" s="423">
        <v>1</v>
      </c>
      <c r="I203" s="423">
        <v>292.22216216216219</v>
      </c>
      <c r="J203" s="426">
        <v>26</v>
      </c>
      <c r="K203" s="426">
        <v>7597.7799999999988</v>
      </c>
      <c r="L203" s="423">
        <v>0.70270305265708599</v>
      </c>
      <c r="M203" s="423">
        <v>292.22230769230765</v>
      </c>
      <c r="N203" s="426">
        <v>36</v>
      </c>
      <c r="O203" s="426">
        <v>10519.99</v>
      </c>
      <c r="P203" s="448">
        <v>0.9729722480674643</v>
      </c>
      <c r="Q203" s="427">
        <v>292.22194444444443</v>
      </c>
    </row>
    <row r="204" spans="1:17" ht="14.4" customHeight="1" x14ac:dyDescent="0.3">
      <c r="A204" s="422" t="s">
        <v>2042</v>
      </c>
      <c r="B204" s="423" t="s">
        <v>2035</v>
      </c>
      <c r="C204" s="423" t="s">
        <v>2115</v>
      </c>
      <c r="D204" s="423" t="s">
        <v>2181</v>
      </c>
      <c r="E204" s="423" t="s">
        <v>2182</v>
      </c>
      <c r="F204" s="426">
        <v>131</v>
      </c>
      <c r="G204" s="426">
        <v>15283.33</v>
      </c>
      <c r="H204" s="423">
        <v>1</v>
      </c>
      <c r="I204" s="423">
        <v>116.66664122137405</v>
      </c>
      <c r="J204" s="426">
        <v>95</v>
      </c>
      <c r="K204" s="426">
        <v>11083.32</v>
      </c>
      <c r="L204" s="423">
        <v>0.72519012545040906</v>
      </c>
      <c r="M204" s="423">
        <v>116.66652631578947</v>
      </c>
      <c r="N204" s="426">
        <v>136</v>
      </c>
      <c r="O204" s="426">
        <v>15866.67</v>
      </c>
      <c r="P204" s="448">
        <v>1.0381683834609343</v>
      </c>
      <c r="Q204" s="427">
        <v>116.66669117647059</v>
      </c>
    </row>
    <row r="205" spans="1:17" ht="14.4" customHeight="1" x14ac:dyDescent="0.3">
      <c r="A205" s="422" t="s">
        <v>2042</v>
      </c>
      <c r="B205" s="423" t="s">
        <v>2035</v>
      </c>
      <c r="C205" s="423" t="s">
        <v>2115</v>
      </c>
      <c r="D205" s="423" t="s">
        <v>2215</v>
      </c>
      <c r="E205" s="423" t="s">
        <v>2216</v>
      </c>
      <c r="F205" s="426">
        <v>1</v>
      </c>
      <c r="G205" s="426">
        <v>195.56</v>
      </c>
      <c r="H205" s="423">
        <v>1</v>
      </c>
      <c r="I205" s="423">
        <v>195.56</v>
      </c>
      <c r="J205" s="426">
        <v>0</v>
      </c>
      <c r="K205" s="426">
        <v>0</v>
      </c>
      <c r="L205" s="423">
        <v>0</v>
      </c>
      <c r="M205" s="423"/>
      <c r="N205" s="426"/>
      <c r="O205" s="426"/>
      <c r="P205" s="448"/>
      <c r="Q205" s="427"/>
    </row>
    <row r="206" spans="1:17" ht="14.4" customHeight="1" x14ac:dyDescent="0.3">
      <c r="A206" s="422" t="s">
        <v>2042</v>
      </c>
      <c r="B206" s="423" t="s">
        <v>2035</v>
      </c>
      <c r="C206" s="423" t="s">
        <v>2115</v>
      </c>
      <c r="D206" s="423" t="s">
        <v>2183</v>
      </c>
      <c r="E206" s="423" t="s">
        <v>2184</v>
      </c>
      <c r="F206" s="426">
        <v>14</v>
      </c>
      <c r="G206" s="426">
        <v>5024.4500000000007</v>
      </c>
      <c r="H206" s="423">
        <v>1</v>
      </c>
      <c r="I206" s="423">
        <v>358.88928571428579</v>
      </c>
      <c r="J206" s="426">
        <v>10</v>
      </c>
      <c r="K206" s="426">
        <v>3588.8999999999996</v>
      </c>
      <c r="L206" s="423">
        <v>0.71428713590542225</v>
      </c>
      <c r="M206" s="423">
        <v>358.89</v>
      </c>
      <c r="N206" s="426">
        <v>14</v>
      </c>
      <c r="O206" s="426">
        <v>5024.4399999999996</v>
      </c>
      <c r="P206" s="448">
        <v>0.99999800973240827</v>
      </c>
      <c r="Q206" s="427">
        <v>358.88857142857142</v>
      </c>
    </row>
    <row r="207" spans="1:17" ht="14.4" customHeight="1" x14ac:dyDescent="0.3">
      <c r="A207" s="422" t="s">
        <v>2042</v>
      </c>
      <c r="B207" s="423" t="s">
        <v>2036</v>
      </c>
      <c r="C207" s="423" t="s">
        <v>2043</v>
      </c>
      <c r="D207" s="423" t="s">
        <v>2046</v>
      </c>
      <c r="E207" s="423"/>
      <c r="F207" s="426"/>
      <c r="G207" s="426"/>
      <c r="H207" s="423"/>
      <c r="I207" s="423"/>
      <c r="J207" s="426"/>
      <c r="K207" s="426"/>
      <c r="L207" s="423"/>
      <c r="M207" s="423"/>
      <c r="N207" s="426">
        <v>3</v>
      </c>
      <c r="O207" s="426">
        <v>339</v>
      </c>
      <c r="P207" s="448"/>
      <c r="Q207" s="427">
        <v>113</v>
      </c>
    </row>
    <row r="208" spans="1:17" ht="14.4" customHeight="1" x14ac:dyDescent="0.3">
      <c r="A208" s="422" t="s">
        <v>2042</v>
      </c>
      <c r="B208" s="423" t="s">
        <v>2036</v>
      </c>
      <c r="C208" s="423" t="s">
        <v>2043</v>
      </c>
      <c r="D208" s="423" t="s">
        <v>2050</v>
      </c>
      <c r="E208" s="423"/>
      <c r="F208" s="426"/>
      <c r="G208" s="426"/>
      <c r="H208" s="423"/>
      <c r="I208" s="423"/>
      <c r="J208" s="426"/>
      <c r="K208" s="426"/>
      <c r="L208" s="423"/>
      <c r="M208" s="423"/>
      <c r="N208" s="426">
        <v>1</v>
      </c>
      <c r="O208" s="426">
        <v>156</v>
      </c>
      <c r="P208" s="448"/>
      <c r="Q208" s="427">
        <v>156</v>
      </c>
    </row>
    <row r="209" spans="1:17" ht="14.4" customHeight="1" x14ac:dyDescent="0.3">
      <c r="A209" s="422" t="s">
        <v>2042</v>
      </c>
      <c r="B209" s="423" t="s">
        <v>2036</v>
      </c>
      <c r="C209" s="423" t="s">
        <v>2043</v>
      </c>
      <c r="D209" s="423" t="s">
        <v>2079</v>
      </c>
      <c r="E209" s="423"/>
      <c r="F209" s="426"/>
      <c r="G209" s="426"/>
      <c r="H209" s="423"/>
      <c r="I209" s="423"/>
      <c r="J209" s="426"/>
      <c r="K209" s="426"/>
      <c r="L209" s="423"/>
      <c r="M209" s="423"/>
      <c r="N209" s="426">
        <v>1</v>
      </c>
      <c r="O209" s="426">
        <v>3900</v>
      </c>
      <c r="P209" s="448"/>
      <c r="Q209" s="427">
        <v>3900</v>
      </c>
    </row>
    <row r="210" spans="1:17" ht="14.4" customHeight="1" x14ac:dyDescent="0.3">
      <c r="A210" s="422" t="s">
        <v>2042</v>
      </c>
      <c r="B210" s="423" t="s">
        <v>2036</v>
      </c>
      <c r="C210" s="423" t="s">
        <v>2043</v>
      </c>
      <c r="D210" s="423" t="s">
        <v>2080</v>
      </c>
      <c r="E210" s="423"/>
      <c r="F210" s="426"/>
      <c r="G210" s="426"/>
      <c r="H210" s="423"/>
      <c r="I210" s="423"/>
      <c r="J210" s="426"/>
      <c r="K210" s="426"/>
      <c r="L210" s="423"/>
      <c r="M210" s="423"/>
      <c r="N210" s="426">
        <v>1</v>
      </c>
      <c r="O210" s="426">
        <v>3900</v>
      </c>
      <c r="P210" s="448"/>
      <c r="Q210" s="427">
        <v>3900</v>
      </c>
    </row>
    <row r="211" spans="1:17" ht="14.4" customHeight="1" x14ac:dyDescent="0.3">
      <c r="A211" s="422" t="s">
        <v>2042</v>
      </c>
      <c r="B211" s="423" t="s">
        <v>2036</v>
      </c>
      <c r="C211" s="423" t="s">
        <v>2043</v>
      </c>
      <c r="D211" s="423" t="s">
        <v>2082</v>
      </c>
      <c r="E211" s="423"/>
      <c r="F211" s="426"/>
      <c r="G211" s="426"/>
      <c r="H211" s="423"/>
      <c r="I211" s="423"/>
      <c r="J211" s="426"/>
      <c r="K211" s="426"/>
      <c r="L211" s="423"/>
      <c r="M211" s="423"/>
      <c r="N211" s="426">
        <v>1</v>
      </c>
      <c r="O211" s="426">
        <v>164</v>
      </c>
      <c r="P211" s="448"/>
      <c r="Q211" s="427">
        <v>164</v>
      </c>
    </row>
    <row r="212" spans="1:17" ht="14.4" customHeight="1" x14ac:dyDescent="0.3">
      <c r="A212" s="422" t="s">
        <v>2042</v>
      </c>
      <c r="B212" s="423" t="s">
        <v>2036</v>
      </c>
      <c r="C212" s="423" t="s">
        <v>2043</v>
      </c>
      <c r="D212" s="423" t="s">
        <v>2083</v>
      </c>
      <c r="E212" s="423"/>
      <c r="F212" s="426"/>
      <c r="G212" s="426"/>
      <c r="H212" s="423"/>
      <c r="I212" s="423"/>
      <c r="J212" s="426"/>
      <c r="K212" s="426"/>
      <c r="L212" s="423"/>
      <c r="M212" s="423"/>
      <c r="N212" s="426">
        <v>1</v>
      </c>
      <c r="O212" s="426">
        <v>225</v>
      </c>
      <c r="P212" s="448"/>
      <c r="Q212" s="427">
        <v>225</v>
      </c>
    </row>
    <row r="213" spans="1:17" ht="14.4" customHeight="1" x14ac:dyDescent="0.3">
      <c r="A213" s="422" t="s">
        <v>2042</v>
      </c>
      <c r="B213" s="423" t="s">
        <v>2036</v>
      </c>
      <c r="C213" s="423" t="s">
        <v>2043</v>
      </c>
      <c r="D213" s="423" t="s">
        <v>2217</v>
      </c>
      <c r="E213" s="423"/>
      <c r="F213" s="426"/>
      <c r="G213" s="426"/>
      <c r="H213" s="423"/>
      <c r="I213" s="423"/>
      <c r="J213" s="426"/>
      <c r="K213" s="426"/>
      <c r="L213" s="423"/>
      <c r="M213" s="423"/>
      <c r="N213" s="426">
        <v>1</v>
      </c>
      <c r="O213" s="426">
        <v>1124</v>
      </c>
      <c r="P213" s="448"/>
      <c r="Q213" s="427">
        <v>1124</v>
      </c>
    </row>
    <row r="214" spans="1:17" ht="14.4" customHeight="1" x14ac:dyDescent="0.3">
      <c r="A214" s="422" t="s">
        <v>2042</v>
      </c>
      <c r="B214" s="423" t="s">
        <v>2036</v>
      </c>
      <c r="C214" s="423" t="s">
        <v>2115</v>
      </c>
      <c r="D214" s="423" t="s">
        <v>2116</v>
      </c>
      <c r="E214" s="423" t="s">
        <v>2117</v>
      </c>
      <c r="F214" s="426"/>
      <c r="G214" s="426"/>
      <c r="H214" s="423"/>
      <c r="I214" s="423"/>
      <c r="J214" s="426">
        <v>1</v>
      </c>
      <c r="K214" s="426">
        <v>442.22</v>
      </c>
      <c r="L214" s="423"/>
      <c r="M214" s="423">
        <v>442.22</v>
      </c>
      <c r="N214" s="426"/>
      <c r="O214" s="426"/>
      <c r="P214" s="448"/>
      <c r="Q214" s="427"/>
    </row>
    <row r="215" spans="1:17" ht="14.4" customHeight="1" x14ac:dyDescent="0.3">
      <c r="A215" s="422" t="s">
        <v>2042</v>
      </c>
      <c r="B215" s="423" t="s">
        <v>2036</v>
      </c>
      <c r="C215" s="423" t="s">
        <v>2115</v>
      </c>
      <c r="D215" s="423" t="s">
        <v>2118</v>
      </c>
      <c r="E215" s="423" t="s">
        <v>2119</v>
      </c>
      <c r="F215" s="426">
        <v>1</v>
      </c>
      <c r="G215" s="426">
        <v>408.89</v>
      </c>
      <c r="H215" s="423">
        <v>1</v>
      </c>
      <c r="I215" s="423">
        <v>408.89</v>
      </c>
      <c r="J215" s="426"/>
      <c r="K215" s="426"/>
      <c r="L215" s="423"/>
      <c r="M215" s="423"/>
      <c r="N215" s="426"/>
      <c r="O215" s="426"/>
      <c r="P215" s="448"/>
      <c r="Q215" s="427"/>
    </row>
    <row r="216" spans="1:17" ht="14.4" customHeight="1" x14ac:dyDescent="0.3">
      <c r="A216" s="422" t="s">
        <v>2042</v>
      </c>
      <c r="B216" s="423" t="s">
        <v>2036</v>
      </c>
      <c r="C216" s="423" t="s">
        <v>2115</v>
      </c>
      <c r="D216" s="423" t="s">
        <v>2120</v>
      </c>
      <c r="E216" s="423" t="s">
        <v>2121</v>
      </c>
      <c r="F216" s="426">
        <v>169</v>
      </c>
      <c r="G216" s="426">
        <v>13144.44</v>
      </c>
      <c r="H216" s="423">
        <v>1</v>
      </c>
      <c r="I216" s="423">
        <v>77.777751479289947</v>
      </c>
      <c r="J216" s="426">
        <v>295</v>
      </c>
      <c r="K216" s="426">
        <v>22944.45</v>
      </c>
      <c r="L216" s="423">
        <v>1.7455631430475547</v>
      </c>
      <c r="M216" s="423">
        <v>77.777796610169489</v>
      </c>
      <c r="N216" s="426">
        <v>547</v>
      </c>
      <c r="O216" s="426">
        <v>42544.45</v>
      </c>
      <c r="P216" s="448">
        <v>3.2366879075867816</v>
      </c>
      <c r="Q216" s="427">
        <v>77.777787934186463</v>
      </c>
    </row>
    <row r="217" spans="1:17" ht="14.4" customHeight="1" x14ac:dyDescent="0.3">
      <c r="A217" s="422" t="s">
        <v>2042</v>
      </c>
      <c r="B217" s="423" t="s">
        <v>2036</v>
      </c>
      <c r="C217" s="423" t="s">
        <v>2115</v>
      </c>
      <c r="D217" s="423" t="s">
        <v>2122</v>
      </c>
      <c r="E217" s="423" t="s">
        <v>2123</v>
      </c>
      <c r="F217" s="426">
        <v>16</v>
      </c>
      <c r="G217" s="426">
        <v>4000</v>
      </c>
      <c r="H217" s="423">
        <v>1</v>
      </c>
      <c r="I217" s="423">
        <v>250</v>
      </c>
      <c r="J217" s="426">
        <v>7</v>
      </c>
      <c r="K217" s="426">
        <v>1750</v>
      </c>
      <c r="L217" s="423">
        <v>0.4375</v>
      </c>
      <c r="M217" s="423">
        <v>250</v>
      </c>
      <c r="N217" s="426">
        <v>9</v>
      </c>
      <c r="O217" s="426">
        <v>2250</v>
      </c>
      <c r="P217" s="448">
        <v>0.5625</v>
      </c>
      <c r="Q217" s="427">
        <v>250</v>
      </c>
    </row>
    <row r="218" spans="1:17" ht="14.4" customHeight="1" x14ac:dyDescent="0.3">
      <c r="A218" s="422" t="s">
        <v>2042</v>
      </c>
      <c r="B218" s="423" t="s">
        <v>2036</v>
      </c>
      <c r="C218" s="423" t="s">
        <v>2115</v>
      </c>
      <c r="D218" s="423" t="s">
        <v>2124</v>
      </c>
      <c r="E218" s="423" t="s">
        <v>2125</v>
      </c>
      <c r="F218" s="426">
        <v>3</v>
      </c>
      <c r="G218" s="426">
        <v>900</v>
      </c>
      <c r="H218" s="423">
        <v>1</v>
      </c>
      <c r="I218" s="423">
        <v>300</v>
      </c>
      <c r="J218" s="426"/>
      <c r="K218" s="426"/>
      <c r="L218" s="423"/>
      <c r="M218" s="423"/>
      <c r="N218" s="426">
        <v>3</v>
      </c>
      <c r="O218" s="426">
        <v>900</v>
      </c>
      <c r="P218" s="448">
        <v>1</v>
      </c>
      <c r="Q218" s="427">
        <v>300</v>
      </c>
    </row>
    <row r="219" spans="1:17" ht="14.4" customHeight="1" x14ac:dyDescent="0.3">
      <c r="A219" s="422" t="s">
        <v>2042</v>
      </c>
      <c r="B219" s="423" t="s">
        <v>2036</v>
      </c>
      <c r="C219" s="423" t="s">
        <v>2115</v>
      </c>
      <c r="D219" s="423" t="s">
        <v>2126</v>
      </c>
      <c r="E219" s="423" t="s">
        <v>2127</v>
      </c>
      <c r="F219" s="426">
        <v>424</v>
      </c>
      <c r="G219" s="426">
        <v>47111.12</v>
      </c>
      <c r="H219" s="423">
        <v>1</v>
      </c>
      <c r="I219" s="423">
        <v>111.1111320754717</v>
      </c>
      <c r="J219" s="426">
        <v>338</v>
      </c>
      <c r="K219" s="426">
        <v>37555.56</v>
      </c>
      <c r="L219" s="423">
        <v>0.79716975525098943</v>
      </c>
      <c r="M219" s="423">
        <v>111.11112426035503</v>
      </c>
      <c r="N219" s="426">
        <v>467</v>
      </c>
      <c r="O219" s="426">
        <v>54483.33</v>
      </c>
      <c r="P219" s="448">
        <v>1.156485560097064</v>
      </c>
      <c r="Q219" s="427">
        <v>116.66665952890793</v>
      </c>
    </row>
    <row r="220" spans="1:17" ht="14.4" customHeight="1" x14ac:dyDescent="0.3">
      <c r="A220" s="422" t="s">
        <v>2042</v>
      </c>
      <c r="B220" s="423" t="s">
        <v>2036</v>
      </c>
      <c r="C220" s="423" t="s">
        <v>2115</v>
      </c>
      <c r="D220" s="423" t="s">
        <v>2128</v>
      </c>
      <c r="E220" s="423" t="s">
        <v>2129</v>
      </c>
      <c r="F220" s="426"/>
      <c r="G220" s="426"/>
      <c r="H220" s="423"/>
      <c r="I220" s="423"/>
      <c r="J220" s="426"/>
      <c r="K220" s="426"/>
      <c r="L220" s="423"/>
      <c r="M220" s="423"/>
      <c r="N220" s="426">
        <v>5</v>
      </c>
      <c r="O220" s="426">
        <v>1944.44</v>
      </c>
      <c r="P220" s="448"/>
      <c r="Q220" s="427">
        <v>388.88800000000003</v>
      </c>
    </row>
    <row r="221" spans="1:17" ht="14.4" customHeight="1" x14ac:dyDescent="0.3">
      <c r="A221" s="422" t="s">
        <v>2042</v>
      </c>
      <c r="B221" s="423" t="s">
        <v>2036</v>
      </c>
      <c r="C221" s="423" t="s">
        <v>2115</v>
      </c>
      <c r="D221" s="423" t="s">
        <v>2130</v>
      </c>
      <c r="E221" s="423" t="s">
        <v>2131</v>
      </c>
      <c r="F221" s="426">
        <v>15</v>
      </c>
      <c r="G221" s="426">
        <v>3788.89</v>
      </c>
      <c r="H221" s="423">
        <v>1</v>
      </c>
      <c r="I221" s="423">
        <v>252.59266666666664</v>
      </c>
      <c r="J221" s="426">
        <v>39</v>
      </c>
      <c r="K221" s="426">
        <v>10486.67</v>
      </c>
      <c r="L221" s="423">
        <v>2.7677420035947207</v>
      </c>
      <c r="M221" s="423">
        <v>268.88897435897434</v>
      </c>
      <c r="N221" s="426">
        <v>67</v>
      </c>
      <c r="O221" s="426">
        <v>20100</v>
      </c>
      <c r="P221" s="448">
        <v>5.3049837815296828</v>
      </c>
      <c r="Q221" s="427">
        <v>300</v>
      </c>
    </row>
    <row r="222" spans="1:17" ht="14.4" customHeight="1" x14ac:dyDescent="0.3">
      <c r="A222" s="422" t="s">
        <v>2042</v>
      </c>
      <c r="B222" s="423" t="s">
        <v>2036</v>
      </c>
      <c r="C222" s="423" t="s">
        <v>2115</v>
      </c>
      <c r="D222" s="423" t="s">
        <v>2132</v>
      </c>
      <c r="E222" s="423" t="s">
        <v>2133</v>
      </c>
      <c r="F222" s="426">
        <v>8</v>
      </c>
      <c r="G222" s="426">
        <v>2355.5500000000002</v>
      </c>
      <c r="H222" s="423">
        <v>1</v>
      </c>
      <c r="I222" s="423">
        <v>294.44375000000002</v>
      </c>
      <c r="J222" s="426">
        <v>27</v>
      </c>
      <c r="K222" s="426">
        <v>7949.9999999999991</v>
      </c>
      <c r="L222" s="423">
        <v>3.3750079599244329</v>
      </c>
      <c r="M222" s="423">
        <v>294.4444444444444</v>
      </c>
      <c r="N222" s="426">
        <v>20</v>
      </c>
      <c r="O222" s="426">
        <v>5888.8899999999994</v>
      </c>
      <c r="P222" s="448">
        <v>2.5000063679395468</v>
      </c>
      <c r="Q222" s="427">
        <v>294.44449999999995</v>
      </c>
    </row>
    <row r="223" spans="1:17" ht="14.4" customHeight="1" x14ac:dyDescent="0.3">
      <c r="A223" s="422" t="s">
        <v>2042</v>
      </c>
      <c r="B223" s="423" t="s">
        <v>2036</v>
      </c>
      <c r="C223" s="423" t="s">
        <v>2115</v>
      </c>
      <c r="D223" s="423" t="s">
        <v>2218</v>
      </c>
      <c r="E223" s="423" t="s">
        <v>2219</v>
      </c>
      <c r="F223" s="426">
        <v>3609</v>
      </c>
      <c r="G223" s="426">
        <v>2807000.01</v>
      </c>
      <c r="H223" s="423">
        <v>1</v>
      </c>
      <c r="I223" s="423">
        <v>777.77778054862836</v>
      </c>
      <c r="J223" s="426">
        <v>3477</v>
      </c>
      <c r="K223" s="426">
        <v>2704333.33</v>
      </c>
      <c r="L223" s="423">
        <v>0.96342476678509181</v>
      </c>
      <c r="M223" s="423">
        <v>777.77777681909697</v>
      </c>
      <c r="N223" s="426">
        <v>1901</v>
      </c>
      <c r="O223" s="426">
        <v>1478555.56</v>
      </c>
      <c r="P223" s="448">
        <v>0.52673870849042148</v>
      </c>
      <c r="Q223" s="427">
        <v>777.77778011572855</v>
      </c>
    </row>
    <row r="224" spans="1:17" ht="14.4" customHeight="1" x14ac:dyDescent="0.3">
      <c r="A224" s="422" t="s">
        <v>2042</v>
      </c>
      <c r="B224" s="423" t="s">
        <v>2036</v>
      </c>
      <c r="C224" s="423" t="s">
        <v>2115</v>
      </c>
      <c r="D224" s="423" t="s">
        <v>2220</v>
      </c>
      <c r="E224" s="423" t="s">
        <v>2221</v>
      </c>
      <c r="F224" s="426">
        <v>5372</v>
      </c>
      <c r="G224" s="426">
        <v>501386.66999999993</v>
      </c>
      <c r="H224" s="423">
        <v>1</v>
      </c>
      <c r="I224" s="423">
        <v>93.333333953834682</v>
      </c>
      <c r="J224" s="426">
        <v>3676</v>
      </c>
      <c r="K224" s="426">
        <v>343093.33999999997</v>
      </c>
      <c r="L224" s="423">
        <v>0.68428891418274052</v>
      </c>
      <c r="M224" s="423">
        <v>93.33333514689879</v>
      </c>
      <c r="N224" s="426">
        <v>5078</v>
      </c>
      <c r="O224" s="426">
        <v>473946.67000000004</v>
      </c>
      <c r="P224" s="448">
        <v>0.94527177996176104</v>
      </c>
      <c r="Q224" s="427">
        <v>93.333333989759751</v>
      </c>
    </row>
    <row r="225" spans="1:17" ht="14.4" customHeight="1" x14ac:dyDescent="0.3">
      <c r="A225" s="422" t="s">
        <v>2042</v>
      </c>
      <c r="B225" s="423" t="s">
        <v>2036</v>
      </c>
      <c r="C225" s="423" t="s">
        <v>2115</v>
      </c>
      <c r="D225" s="423" t="s">
        <v>2222</v>
      </c>
      <c r="E225" s="423" t="s">
        <v>2223</v>
      </c>
      <c r="F225" s="426">
        <v>79</v>
      </c>
      <c r="G225" s="426">
        <v>52666.67</v>
      </c>
      <c r="H225" s="423">
        <v>1</v>
      </c>
      <c r="I225" s="423">
        <v>666.66670886075951</v>
      </c>
      <c r="J225" s="426">
        <v>81</v>
      </c>
      <c r="K225" s="426">
        <v>53999.990000000005</v>
      </c>
      <c r="L225" s="423">
        <v>1.0253162009293546</v>
      </c>
      <c r="M225" s="423">
        <v>666.66654320987664</v>
      </c>
      <c r="N225" s="426">
        <v>107</v>
      </c>
      <c r="O225" s="426">
        <v>71333.33</v>
      </c>
      <c r="P225" s="448">
        <v>1.354430230732264</v>
      </c>
      <c r="Q225" s="427">
        <v>666.66663551401871</v>
      </c>
    </row>
    <row r="226" spans="1:17" ht="14.4" customHeight="1" x14ac:dyDescent="0.3">
      <c r="A226" s="422" t="s">
        <v>2042</v>
      </c>
      <c r="B226" s="423" t="s">
        <v>2036</v>
      </c>
      <c r="C226" s="423" t="s">
        <v>2115</v>
      </c>
      <c r="D226" s="423" t="s">
        <v>2224</v>
      </c>
      <c r="E226" s="423" t="s">
        <v>2225</v>
      </c>
      <c r="F226" s="426">
        <v>351</v>
      </c>
      <c r="G226" s="426">
        <v>273000</v>
      </c>
      <c r="H226" s="423">
        <v>1</v>
      </c>
      <c r="I226" s="423">
        <v>777.77777777777783</v>
      </c>
      <c r="J226" s="426">
        <v>308</v>
      </c>
      <c r="K226" s="426">
        <v>239555.55</v>
      </c>
      <c r="L226" s="423">
        <v>0.87749285714285707</v>
      </c>
      <c r="M226" s="423">
        <v>777.77775974025974</v>
      </c>
      <c r="N226" s="426">
        <v>298</v>
      </c>
      <c r="O226" s="426">
        <v>231777.78000000003</v>
      </c>
      <c r="P226" s="448">
        <v>0.84900285714285728</v>
      </c>
      <c r="Q226" s="427">
        <v>777.7777852348994</v>
      </c>
    </row>
    <row r="227" spans="1:17" ht="14.4" customHeight="1" x14ac:dyDescent="0.3">
      <c r="A227" s="422" t="s">
        <v>2042</v>
      </c>
      <c r="B227" s="423" t="s">
        <v>2036</v>
      </c>
      <c r="C227" s="423" t="s">
        <v>2115</v>
      </c>
      <c r="D227" s="423" t="s">
        <v>2226</v>
      </c>
      <c r="E227" s="423" t="s">
        <v>2227</v>
      </c>
      <c r="F227" s="426">
        <v>238</v>
      </c>
      <c r="G227" s="426">
        <v>79333.350000000006</v>
      </c>
      <c r="H227" s="423">
        <v>1</v>
      </c>
      <c r="I227" s="423">
        <v>333.33340336134455</v>
      </c>
      <c r="J227" s="426">
        <v>204</v>
      </c>
      <c r="K227" s="426">
        <v>68000</v>
      </c>
      <c r="L227" s="423">
        <v>0.85714267707086611</v>
      </c>
      <c r="M227" s="423">
        <v>333.33333333333331</v>
      </c>
      <c r="N227" s="426">
        <v>167</v>
      </c>
      <c r="O227" s="426">
        <v>55666.67</v>
      </c>
      <c r="P227" s="448">
        <v>0.7016805668738304</v>
      </c>
      <c r="Q227" s="427">
        <v>333.33335329341315</v>
      </c>
    </row>
    <row r="228" spans="1:17" ht="14.4" customHeight="1" x14ac:dyDescent="0.3">
      <c r="A228" s="422" t="s">
        <v>2042</v>
      </c>
      <c r="B228" s="423" t="s">
        <v>2036</v>
      </c>
      <c r="C228" s="423" t="s">
        <v>2115</v>
      </c>
      <c r="D228" s="423" t="s">
        <v>2136</v>
      </c>
      <c r="E228" s="423" t="s">
        <v>2119</v>
      </c>
      <c r="F228" s="426"/>
      <c r="G228" s="426"/>
      <c r="H228" s="423"/>
      <c r="I228" s="423"/>
      <c r="J228" s="426">
        <v>3</v>
      </c>
      <c r="K228" s="426">
        <v>1120</v>
      </c>
      <c r="L228" s="423"/>
      <c r="M228" s="423">
        <v>373.33333333333331</v>
      </c>
      <c r="N228" s="426">
        <v>9</v>
      </c>
      <c r="O228" s="426">
        <v>3360.01</v>
      </c>
      <c r="P228" s="448"/>
      <c r="Q228" s="427">
        <v>373.33444444444444</v>
      </c>
    </row>
    <row r="229" spans="1:17" ht="14.4" customHeight="1" x14ac:dyDescent="0.3">
      <c r="A229" s="422" t="s">
        <v>2042</v>
      </c>
      <c r="B229" s="423" t="s">
        <v>2036</v>
      </c>
      <c r="C229" s="423" t="s">
        <v>2115</v>
      </c>
      <c r="D229" s="423" t="s">
        <v>2137</v>
      </c>
      <c r="E229" s="423" t="s">
        <v>2138</v>
      </c>
      <c r="F229" s="426">
        <v>121</v>
      </c>
      <c r="G229" s="426">
        <v>22586.67</v>
      </c>
      <c r="H229" s="423">
        <v>1</v>
      </c>
      <c r="I229" s="423">
        <v>186.66669421487603</v>
      </c>
      <c r="J229" s="426">
        <v>99</v>
      </c>
      <c r="K229" s="426">
        <v>18480.010000000002</v>
      </c>
      <c r="L229" s="423">
        <v>0.8181821401738284</v>
      </c>
      <c r="M229" s="423">
        <v>186.66676767676771</v>
      </c>
      <c r="N229" s="426">
        <v>187</v>
      </c>
      <c r="O229" s="426">
        <v>39477.79</v>
      </c>
      <c r="P229" s="448">
        <v>1.747835781015971</v>
      </c>
      <c r="Q229" s="427">
        <v>211.11117647058825</v>
      </c>
    </row>
    <row r="230" spans="1:17" ht="14.4" customHeight="1" x14ac:dyDescent="0.3">
      <c r="A230" s="422" t="s">
        <v>2042</v>
      </c>
      <c r="B230" s="423" t="s">
        <v>2036</v>
      </c>
      <c r="C230" s="423" t="s">
        <v>2115</v>
      </c>
      <c r="D230" s="423" t="s">
        <v>2139</v>
      </c>
      <c r="E230" s="423" t="s">
        <v>2140</v>
      </c>
      <c r="F230" s="426">
        <v>105</v>
      </c>
      <c r="G230" s="426">
        <v>61250.009999999995</v>
      </c>
      <c r="H230" s="423">
        <v>1</v>
      </c>
      <c r="I230" s="423">
        <v>583.3334285714285</v>
      </c>
      <c r="J230" s="426">
        <v>113</v>
      </c>
      <c r="K230" s="426">
        <v>65916.66</v>
      </c>
      <c r="L230" s="423">
        <v>1.0761901916424179</v>
      </c>
      <c r="M230" s="423">
        <v>583.33327433628324</v>
      </c>
      <c r="N230" s="426">
        <v>111</v>
      </c>
      <c r="O230" s="426">
        <v>64750</v>
      </c>
      <c r="P230" s="448">
        <v>1.0571426845481333</v>
      </c>
      <c r="Q230" s="427">
        <v>583.33333333333337</v>
      </c>
    </row>
    <row r="231" spans="1:17" ht="14.4" customHeight="1" x14ac:dyDescent="0.3">
      <c r="A231" s="422" t="s">
        <v>2042</v>
      </c>
      <c r="B231" s="423" t="s">
        <v>2036</v>
      </c>
      <c r="C231" s="423" t="s">
        <v>2115</v>
      </c>
      <c r="D231" s="423" t="s">
        <v>2141</v>
      </c>
      <c r="E231" s="423" t="s">
        <v>2142</v>
      </c>
      <c r="F231" s="426">
        <v>181</v>
      </c>
      <c r="G231" s="426">
        <v>84466.66</v>
      </c>
      <c r="H231" s="423">
        <v>1</v>
      </c>
      <c r="I231" s="423">
        <v>466.66662983425414</v>
      </c>
      <c r="J231" s="426">
        <v>142</v>
      </c>
      <c r="K231" s="426">
        <v>66266.679999999993</v>
      </c>
      <c r="L231" s="423">
        <v>0.78453060651385986</v>
      </c>
      <c r="M231" s="423">
        <v>466.66676056338025</v>
      </c>
      <c r="N231" s="426">
        <v>107</v>
      </c>
      <c r="O231" s="426">
        <v>49933.33</v>
      </c>
      <c r="P231" s="448">
        <v>0.59116022818944181</v>
      </c>
      <c r="Q231" s="427">
        <v>466.66663551401871</v>
      </c>
    </row>
    <row r="232" spans="1:17" ht="14.4" customHeight="1" x14ac:dyDescent="0.3">
      <c r="A232" s="422" t="s">
        <v>2042</v>
      </c>
      <c r="B232" s="423" t="s">
        <v>2036</v>
      </c>
      <c r="C232" s="423" t="s">
        <v>2115</v>
      </c>
      <c r="D232" s="423" t="s">
        <v>2204</v>
      </c>
      <c r="E232" s="423" t="s">
        <v>2142</v>
      </c>
      <c r="F232" s="426">
        <v>97</v>
      </c>
      <c r="G232" s="426">
        <v>97000</v>
      </c>
      <c r="H232" s="423">
        <v>1</v>
      </c>
      <c r="I232" s="423">
        <v>1000</v>
      </c>
      <c r="J232" s="426">
        <v>83</v>
      </c>
      <c r="K232" s="426">
        <v>83000</v>
      </c>
      <c r="L232" s="423">
        <v>0.85567010309278346</v>
      </c>
      <c r="M232" s="423">
        <v>1000</v>
      </c>
      <c r="N232" s="426">
        <v>78</v>
      </c>
      <c r="O232" s="426">
        <v>78000</v>
      </c>
      <c r="P232" s="448">
        <v>0.80412371134020622</v>
      </c>
      <c r="Q232" s="427">
        <v>1000</v>
      </c>
    </row>
    <row r="233" spans="1:17" ht="14.4" customHeight="1" x14ac:dyDescent="0.3">
      <c r="A233" s="422" t="s">
        <v>2042</v>
      </c>
      <c r="B233" s="423" t="s">
        <v>2036</v>
      </c>
      <c r="C233" s="423" t="s">
        <v>2115</v>
      </c>
      <c r="D233" s="423" t="s">
        <v>2143</v>
      </c>
      <c r="E233" s="423" t="s">
        <v>2144</v>
      </c>
      <c r="F233" s="426">
        <v>792</v>
      </c>
      <c r="G233" s="426">
        <v>39600</v>
      </c>
      <c r="H233" s="423">
        <v>1</v>
      </c>
      <c r="I233" s="423">
        <v>50</v>
      </c>
      <c r="J233" s="426">
        <v>753</v>
      </c>
      <c r="K233" s="426">
        <v>37650</v>
      </c>
      <c r="L233" s="423">
        <v>0.9507575757575758</v>
      </c>
      <c r="M233" s="423">
        <v>50</v>
      </c>
      <c r="N233" s="426">
        <v>780</v>
      </c>
      <c r="O233" s="426">
        <v>39000</v>
      </c>
      <c r="P233" s="448">
        <v>0.98484848484848486</v>
      </c>
      <c r="Q233" s="427">
        <v>50</v>
      </c>
    </row>
    <row r="234" spans="1:17" ht="14.4" customHeight="1" x14ac:dyDescent="0.3">
      <c r="A234" s="422" t="s">
        <v>2042</v>
      </c>
      <c r="B234" s="423" t="s">
        <v>2036</v>
      </c>
      <c r="C234" s="423" t="s">
        <v>2115</v>
      </c>
      <c r="D234" s="423" t="s">
        <v>2145</v>
      </c>
      <c r="E234" s="423" t="s">
        <v>2146</v>
      </c>
      <c r="F234" s="426">
        <v>3</v>
      </c>
      <c r="G234" s="426">
        <v>303.33</v>
      </c>
      <c r="H234" s="423">
        <v>1</v>
      </c>
      <c r="I234" s="423">
        <v>101.11</v>
      </c>
      <c r="J234" s="426"/>
      <c r="K234" s="426"/>
      <c r="L234" s="423"/>
      <c r="M234" s="423"/>
      <c r="N234" s="426">
        <v>3</v>
      </c>
      <c r="O234" s="426">
        <v>303.33</v>
      </c>
      <c r="P234" s="448">
        <v>1</v>
      </c>
      <c r="Q234" s="427">
        <v>101.11</v>
      </c>
    </row>
    <row r="235" spans="1:17" ht="14.4" customHeight="1" x14ac:dyDescent="0.3">
      <c r="A235" s="422" t="s">
        <v>2042</v>
      </c>
      <c r="B235" s="423" t="s">
        <v>2036</v>
      </c>
      <c r="C235" s="423" t="s">
        <v>2115</v>
      </c>
      <c r="D235" s="423" t="s">
        <v>2187</v>
      </c>
      <c r="E235" s="423" t="s">
        <v>2188</v>
      </c>
      <c r="F235" s="426">
        <v>21</v>
      </c>
      <c r="G235" s="426">
        <v>0</v>
      </c>
      <c r="H235" s="423"/>
      <c r="I235" s="423">
        <v>0</v>
      </c>
      <c r="J235" s="426">
        <v>4</v>
      </c>
      <c r="K235" s="426">
        <v>0</v>
      </c>
      <c r="L235" s="423"/>
      <c r="M235" s="423">
        <v>0</v>
      </c>
      <c r="N235" s="426">
        <v>4</v>
      </c>
      <c r="O235" s="426">
        <v>0</v>
      </c>
      <c r="P235" s="448"/>
      <c r="Q235" s="427">
        <v>0</v>
      </c>
    </row>
    <row r="236" spans="1:17" ht="14.4" customHeight="1" x14ac:dyDescent="0.3">
      <c r="A236" s="422" t="s">
        <v>2042</v>
      </c>
      <c r="B236" s="423" t="s">
        <v>2036</v>
      </c>
      <c r="C236" s="423" t="s">
        <v>2115</v>
      </c>
      <c r="D236" s="423" t="s">
        <v>2149</v>
      </c>
      <c r="E236" s="423" t="s">
        <v>2150</v>
      </c>
      <c r="F236" s="426"/>
      <c r="G236" s="426"/>
      <c r="H236" s="423"/>
      <c r="I236" s="423"/>
      <c r="J236" s="426"/>
      <c r="K236" s="426"/>
      <c r="L236" s="423"/>
      <c r="M236" s="423"/>
      <c r="N236" s="426">
        <v>12</v>
      </c>
      <c r="O236" s="426">
        <v>0</v>
      </c>
      <c r="P236" s="448"/>
      <c r="Q236" s="427">
        <v>0</v>
      </c>
    </row>
    <row r="237" spans="1:17" ht="14.4" customHeight="1" x14ac:dyDescent="0.3">
      <c r="A237" s="422" t="s">
        <v>2042</v>
      </c>
      <c r="B237" s="423" t="s">
        <v>2036</v>
      </c>
      <c r="C237" s="423" t="s">
        <v>2115</v>
      </c>
      <c r="D237" s="423" t="s">
        <v>2151</v>
      </c>
      <c r="E237" s="423" t="s">
        <v>2152</v>
      </c>
      <c r="F237" s="426">
        <v>865</v>
      </c>
      <c r="G237" s="426">
        <v>264305.55</v>
      </c>
      <c r="H237" s="423">
        <v>1</v>
      </c>
      <c r="I237" s="423">
        <v>305.55554913294799</v>
      </c>
      <c r="J237" s="426">
        <v>864</v>
      </c>
      <c r="K237" s="426">
        <v>263999.99</v>
      </c>
      <c r="L237" s="423">
        <v>0.99884391379598347</v>
      </c>
      <c r="M237" s="423">
        <v>305.55554398148149</v>
      </c>
      <c r="N237" s="426">
        <v>831</v>
      </c>
      <c r="O237" s="426">
        <v>253916.66999999998</v>
      </c>
      <c r="P237" s="448">
        <v>0.96069367442340881</v>
      </c>
      <c r="Q237" s="427">
        <v>305.555559566787</v>
      </c>
    </row>
    <row r="238" spans="1:17" ht="14.4" customHeight="1" x14ac:dyDescent="0.3">
      <c r="A238" s="422" t="s">
        <v>2042</v>
      </c>
      <c r="B238" s="423" t="s">
        <v>2036</v>
      </c>
      <c r="C238" s="423" t="s">
        <v>2115</v>
      </c>
      <c r="D238" s="423" t="s">
        <v>2153</v>
      </c>
      <c r="E238" s="423" t="s">
        <v>2154</v>
      </c>
      <c r="F238" s="426">
        <v>6492</v>
      </c>
      <c r="G238" s="426">
        <v>0</v>
      </c>
      <c r="H238" s="423"/>
      <c r="I238" s="423">
        <v>0</v>
      </c>
      <c r="J238" s="426">
        <v>5587</v>
      </c>
      <c r="K238" s="426">
        <v>116700</v>
      </c>
      <c r="L238" s="423"/>
      <c r="M238" s="423">
        <v>20.887775192410952</v>
      </c>
      <c r="N238" s="426">
        <v>6151</v>
      </c>
      <c r="O238" s="426">
        <v>205033.33000000002</v>
      </c>
      <c r="P238" s="448"/>
      <c r="Q238" s="427">
        <v>33.333332791416034</v>
      </c>
    </row>
    <row r="239" spans="1:17" ht="14.4" customHeight="1" x14ac:dyDescent="0.3">
      <c r="A239" s="422" t="s">
        <v>2042</v>
      </c>
      <c r="B239" s="423" t="s">
        <v>2036</v>
      </c>
      <c r="C239" s="423" t="s">
        <v>2115</v>
      </c>
      <c r="D239" s="423" t="s">
        <v>2155</v>
      </c>
      <c r="E239" s="423" t="s">
        <v>2156</v>
      </c>
      <c r="F239" s="426">
        <v>439</v>
      </c>
      <c r="G239" s="426">
        <v>199988.88</v>
      </c>
      <c r="H239" s="423">
        <v>1</v>
      </c>
      <c r="I239" s="423">
        <v>455.55553530751712</v>
      </c>
      <c r="J239" s="426">
        <v>450</v>
      </c>
      <c r="K239" s="426">
        <v>205000</v>
      </c>
      <c r="L239" s="423">
        <v>1.0250569931688203</v>
      </c>
      <c r="M239" s="423">
        <v>455.55555555555554</v>
      </c>
      <c r="N239" s="426">
        <v>438</v>
      </c>
      <c r="O239" s="426">
        <v>199533.33</v>
      </c>
      <c r="P239" s="448">
        <v>0.99772212335005817</v>
      </c>
      <c r="Q239" s="427">
        <v>455.55554794520543</v>
      </c>
    </row>
    <row r="240" spans="1:17" ht="14.4" customHeight="1" x14ac:dyDescent="0.3">
      <c r="A240" s="422" t="s">
        <v>2042</v>
      </c>
      <c r="B240" s="423" t="s">
        <v>2036</v>
      </c>
      <c r="C240" s="423" t="s">
        <v>2115</v>
      </c>
      <c r="D240" s="423" t="s">
        <v>2191</v>
      </c>
      <c r="E240" s="423" t="s">
        <v>2192</v>
      </c>
      <c r="F240" s="426">
        <v>307</v>
      </c>
      <c r="G240" s="426">
        <v>18078.89</v>
      </c>
      <c r="H240" s="423">
        <v>1</v>
      </c>
      <c r="I240" s="423">
        <v>58.888892508143321</v>
      </c>
      <c r="J240" s="426">
        <v>259</v>
      </c>
      <c r="K240" s="426">
        <v>15252.220000000001</v>
      </c>
      <c r="L240" s="423">
        <v>0.84364803370118413</v>
      </c>
      <c r="M240" s="423">
        <v>58.88888030888031</v>
      </c>
      <c r="N240" s="426">
        <v>279</v>
      </c>
      <c r="O240" s="426">
        <v>16430</v>
      </c>
      <c r="P240" s="448">
        <v>0.90879473241996611</v>
      </c>
      <c r="Q240" s="427">
        <v>58.888888888888886</v>
      </c>
    </row>
    <row r="241" spans="1:17" ht="14.4" customHeight="1" x14ac:dyDescent="0.3">
      <c r="A241" s="422" t="s">
        <v>2042</v>
      </c>
      <c r="B241" s="423" t="s">
        <v>2036</v>
      </c>
      <c r="C241" s="423" t="s">
        <v>2115</v>
      </c>
      <c r="D241" s="423" t="s">
        <v>2157</v>
      </c>
      <c r="E241" s="423" t="s">
        <v>2158</v>
      </c>
      <c r="F241" s="426">
        <v>915</v>
      </c>
      <c r="G241" s="426">
        <v>71166.66</v>
      </c>
      <c r="H241" s="423">
        <v>1</v>
      </c>
      <c r="I241" s="423">
        <v>77.777770491803281</v>
      </c>
      <c r="J241" s="426">
        <v>898</v>
      </c>
      <c r="K241" s="426">
        <v>69844.450000000012</v>
      </c>
      <c r="L241" s="423">
        <v>0.98142093502772232</v>
      </c>
      <c r="M241" s="423">
        <v>77.77778396436527</v>
      </c>
      <c r="N241" s="426">
        <v>932</v>
      </c>
      <c r="O241" s="426">
        <v>72488.88</v>
      </c>
      <c r="P241" s="448">
        <v>1.0185792054875134</v>
      </c>
      <c r="Q241" s="427">
        <v>77.777768240343349</v>
      </c>
    </row>
    <row r="242" spans="1:17" ht="14.4" customHeight="1" x14ac:dyDescent="0.3">
      <c r="A242" s="422" t="s">
        <v>2042</v>
      </c>
      <c r="B242" s="423" t="s">
        <v>2036</v>
      </c>
      <c r="C242" s="423" t="s">
        <v>2115</v>
      </c>
      <c r="D242" s="423" t="s">
        <v>2207</v>
      </c>
      <c r="E242" s="423" t="s">
        <v>2208</v>
      </c>
      <c r="F242" s="426"/>
      <c r="G242" s="426"/>
      <c r="H242" s="423"/>
      <c r="I242" s="423"/>
      <c r="J242" s="426"/>
      <c r="K242" s="426"/>
      <c r="L242" s="423"/>
      <c r="M242" s="423"/>
      <c r="N242" s="426">
        <v>1</v>
      </c>
      <c r="O242" s="426">
        <v>700</v>
      </c>
      <c r="P242" s="448"/>
      <c r="Q242" s="427">
        <v>700</v>
      </c>
    </row>
    <row r="243" spans="1:17" ht="14.4" customHeight="1" x14ac:dyDescent="0.3">
      <c r="A243" s="422" t="s">
        <v>2042</v>
      </c>
      <c r="B243" s="423" t="s">
        <v>2036</v>
      </c>
      <c r="C243" s="423" t="s">
        <v>2115</v>
      </c>
      <c r="D243" s="423" t="s">
        <v>2228</v>
      </c>
      <c r="E243" s="423" t="s">
        <v>2229</v>
      </c>
      <c r="F243" s="426">
        <v>273</v>
      </c>
      <c r="G243" s="426">
        <v>303333.34000000003</v>
      </c>
      <c r="H243" s="423">
        <v>1</v>
      </c>
      <c r="I243" s="423">
        <v>1111.1111355311357</v>
      </c>
      <c r="J243" s="426">
        <v>343</v>
      </c>
      <c r="K243" s="426">
        <v>381111.12</v>
      </c>
      <c r="L243" s="423">
        <v>1.2564102581008734</v>
      </c>
      <c r="M243" s="423">
        <v>1111.111137026239</v>
      </c>
      <c r="N243" s="426">
        <v>375</v>
      </c>
      <c r="O243" s="426">
        <v>416666.64999999997</v>
      </c>
      <c r="P243" s="448">
        <v>1.3736262884917296</v>
      </c>
      <c r="Q243" s="427">
        <v>1111.1110666666666</v>
      </c>
    </row>
    <row r="244" spans="1:17" ht="14.4" customHeight="1" x14ac:dyDescent="0.3">
      <c r="A244" s="422" t="s">
        <v>2042</v>
      </c>
      <c r="B244" s="423" t="s">
        <v>2036</v>
      </c>
      <c r="C244" s="423" t="s">
        <v>2115</v>
      </c>
      <c r="D244" s="423" t="s">
        <v>2161</v>
      </c>
      <c r="E244" s="423" t="s">
        <v>2162</v>
      </c>
      <c r="F244" s="426">
        <v>2088</v>
      </c>
      <c r="G244" s="426">
        <v>563760</v>
      </c>
      <c r="H244" s="423">
        <v>1</v>
      </c>
      <c r="I244" s="423">
        <v>270</v>
      </c>
      <c r="J244" s="426">
        <v>1687</v>
      </c>
      <c r="K244" s="426">
        <v>455490</v>
      </c>
      <c r="L244" s="423">
        <v>0.80795019157088122</v>
      </c>
      <c r="M244" s="423">
        <v>270</v>
      </c>
      <c r="N244" s="426">
        <v>3488</v>
      </c>
      <c r="O244" s="426">
        <v>941760</v>
      </c>
      <c r="P244" s="448">
        <v>1.6704980842911878</v>
      </c>
      <c r="Q244" s="427">
        <v>270</v>
      </c>
    </row>
    <row r="245" spans="1:17" ht="14.4" customHeight="1" x14ac:dyDescent="0.3">
      <c r="A245" s="422" t="s">
        <v>2042</v>
      </c>
      <c r="B245" s="423" t="s">
        <v>2036</v>
      </c>
      <c r="C245" s="423" t="s">
        <v>2115</v>
      </c>
      <c r="D245" s="423" t="s">
        <v>2163</v>
      </c>
      <c r="E245" s="423" t="s">
        <v>2164</v>
      </c>
      <c r="F245" s="426">
        <v>1505</v>
      </c>
      <c r="G245" s="426">
        <v>133777.76</v>
      </c>
      <c r="H245" s="423">
        <v>1</v>
      </c>
      <c r="I245" s="423">
        <v>88.888877076411973</v>
      </c>
      <c r="J245" s="426">
        <v>1285</v>
      </c>
      <c r="K245" s="426">
        <v>114222.23</v>
      </c>
      <c r="L245" s="423">
        <v>0.85382076961073339</v>
      </c>
      <c r="M245" s="423">
        <v>88.888894941634234</v>
      </c>
      <c r="N245" s="426">
        <v>1813</v>
      </c>
      <c r="O245" s="426">
        <v>171227.78</v>
      </c>
      <c r="P245" s="448">
        <v>1.2799420471683782</v>
      </c>
      <c r="Q245" s="427">
        <v>94.444445670159951</v>
      </c>
    </row>
    <row r="246" spans="1:17" ht="14.4" customHeight="1" x14ac:dyDescent="0.3">
      <c r="A246" s="422" t="s">
        <v>2042</v>
      </c>
      <c r="B246" s="423" t="s">
        <v>2036</v>
      </c>
      <c r="C246" s="423" t="s">
        <v>2115</v>
      </c>
      <c r="D246" s="423" t="s">
        <v>2167</v>
      </c>
      <c r="E246" s="423" t="s">
        <v>2168</v>
      </c>
      <c r="F246" s="426">
        <v>8</v>
      </c>
      <c r="G246" s="426">
        <v>773.33</v>
      </c>
      <c r="H246" s="423">
        <v>1</v>
      </c>
      <c r="I246" s="423">
        <v>96.666250000000005</v>
      </c>
      <c r="J246" s="426">
        <v>10</v>
      </c>
      <c r="K246" s="426">
        <v>966.67</v>
      </c>
      <c r="L246" s="423">
        <v>1.250009698317665</v>
      </c>
      <c r="M246" s="423">
        <v>96.667000000000002</v>
      </c>
      <c r="N246" s="426">
        <v>5</v>
      </c>
      <c r="O246" s="426">
        <v>483.34000000000003</v>
      </c>
      <c r="P246" s="448">
        <v>0.62501131470394267</v>
      </c>
      <c r="Q246" s="427">
        <v>96.668000000000006</v>
      </c>
    </row>
    <row r="247" spans="1:17" ht="14.4" customHeight="1" x14ac:dyDescent="0.3">
      <c r="A247" s="422" t="s">
        <v>2042</v>
      </c>
      <c r="B247" s="423" t="s">
        <v>2036</v>
      </c>
      <c r="C247" s="423" t="s">
        <v>2115</v>
      </c>
      <c r="D247" s="423" t="s">
        <v>2171</v>
      </c>
      <c r="E247" s="423" t="s">
        <v>2172</v>
      </c>
      <c r="F247" s="426">
        <v>1</v>
      </c>
      <c r="G247" s="426">
        <v>140</v>
      </c>
      <c r="H247" s="423">
        <v>1</v>
      </c>
      <c r="I247" s="423">
        <v>140</v>
      </c>
      <c r="J247" s="426"/>
      <c r="K247" s="426"/>
      <c r="L247" s="423"/>
      <c r="M247" s="423"/>
      <c r="N247" s="426"/>
      <c r="O247" s="426"/>
      <c r="P247" s="448"/>
      <c r="Q247" s="427"/>
    </row>
    <row r="248" spans="1:17" ht="14.4" customHeight="1" x14ac:dyDescent="0.3">
      <c r="A248" s="422" t="s">
        <v>2042</v>
      </c>
      <c r="B248" s="423" t="s">
        <v>2036</v>
      </c>
      <c r="C248" s="423" t="s">
        <v>2115</v>
      </c>
      <c r="D248" s="423" t="s">
        <v>2209</v>
      </c>
      <c r="E248" s="423" t="s">
        <v>2210</v>
      </c>
      <c r="F248" s="426">
        <v>40</v>
      </c>
      <c r="G248" s="426">
        <v>51333.33</v>
      </c>
      <c r="H248" s="423">
        <v>1</v>
      </c>
      <c r="I248" s="423">
        <v>1283.3332500000001</v>
      </c>
      <c r="J248" s="426">
        <v>53</v>
      </c>
      <c r="K248" s="426">
        <v>68016.67</v>
      </c>
      <c r="L248" s="423">
        <v>1.3250001509740357</v>
      </c>
      <c r="M248" s="423">
        <v>1283.3333962264151</v>
      </c>
      <c r="N248" s="426">
        <v>57</v>
      </c>
      <c r="O248" s="426">
        <v>73150</v>
      </c>
      <c r="P248" s="448">
        <v>1.4250000925324735</v>
      </c>
      <c r="Q248" s="427">
        <v>1283.3333333333333</v>
      </c>
    </row>
    <row r="249" spans="1:17" ht="14.4" customHeight="1" x14ac:dyDescent="0.3">
      <c r="A249" s="422" t="s">
        <v>2042</v>
      </c>
      <c r="B249" s="423" t="s">
        <v>2036</v>
      </c>
      <c r="C249" s="423" t="s">
        <v>2115</v>
      </c>
      <c r="D249" s="423" t="s">
        <v>2211</v>
      </c>
      <c r="E249" s="423" t="s">
        <v>2212</v>
      </c>
      <c r="F249" s="426"/>
      <c r="G249" s="426"/>
      <c r="H249" s="423"/>
      <c r="I249" s="423"/>
      <c r="J249" s="426"/>
      <c r="K249" s="426"/>
      <c r="L249" s="423"/>
      <c r="M249" s="423"/>
      <c r="N249" s="426">
        <v>1</v>
      </c>
      <c r="O249" s="426">
        <v>466.67</v>
      </c>
      <c r="P249" s="448"/>
      <c r="Q249" s="427">
        <v>466.67</v>
      </c>
    </row>
    <row r="250" spans="1:17" ht="14.4" customHeight="1" x14ac:dyDescent="0.3">
      <c r="A250" s="422" t="s">
        <v>2042</v>
      </c>
      <c r="B250" s="423" t="s">
        <v>2036</v>
      </c>
      <c r="C250" s="423" t="s">
        <v>2115</v>
      </c>
      <c r="D250" s="423" t="s">
        <v>2173</v>
      </c>
      <c r="E250" s="423" t="s">
        <v>2174</v>
      </c>
      <c r="F250" s="426">
        <v>10</v>
      </c>
      <c r="G250" s="426">
        <v>1166.6600000000001</v>
      </c>
      <c r="H250" s="423">
        <v>1</v>
      </c>
      <c r="I250" s="423">
        <v>116.66600000000001</v>
      </c>
      <c r="J250" s="426">
        <v>9</v>
      </c>
      <c r="K250" s="426">
        <v>1050</v>
      </c>
      <c r="L250" s="423">
        <v>0.90000514288653066</v>
      </c>
      <c r="M250" s="423">
        <v>116.66666666666667</v>
      </c>
      <c r="N250" s="426">
        <v>7</v>
      </c>
      <c r="O250" s="426">
        <v>816.67000000000007</v>
      </c>
      <c r="P250" s="448">
        <v>0.70000685718204103</v>
      </c>
      <c r="Q250" s="427">
        <v>116.66714285714286</v>
      </c>
    </row>
    <row r="251" spans="1:17" ht="14.4" customHeight="1" x14ac:dyDescent="0.3">
      <c r="A251" s="422" t="s">
        <v>2042</v>
      </c>
      <c r="B251" s="423" t="s">
        <v>2036</v>
      </c>
      <c r="C251" s="423" t="s">
        <v>2115</v>
      </c>
      <c r="D251" s="423" t="s">
        <v>2175</v>
      </c>
      <c r="E251" s="423" t="s">
        <v>2176</v>
      </c>
      <c r="F251" s="426">
        <v>107</v>
      </c>
      <c r="G251" s="426">
        <v>5231.1099999999997</v>
      </c>
      <c r="H251" s="423">
        <v>1</v>
      </c>
      <c r="I251" s="423">
        <v>48.888878504672896</v>
      </c>
      <c r="J251" s="426">
        <v>101</v>
      </c>
      <c r="K251" s="426">
        <v>4937.78</v>
      </c>
      <c r="L251" s="423">
        <v>0.94392585894771852</v>
      </c>
      <c r="M251" s="423">
        <v>48.888910891089104</v>
      </c>
      <c r="N251" s="426">
        <v>80</v>
      </c>
      <c r="O251" s="426">
        <v>3911.1</v>
      </c>
      <c r="P251" s="448">
        <v>0.74766158616431311</v>
      </c>
      <c r="Q251" s="427">
        <v>48.888750000000002</v>
      </c>
    </row>
    <row r="252" spans="1:17" ht="14.4" customHeight="1" x14ac:dyDescent="0.3">
      <c r="A252" s="422" t="s">
        <v>2042</v>
      </c>
      <c r="B252" s="423" t="s">
        <v>2036</v>
      </c>
      <c r="C252" s="423" t="s">
        <v>2115</v>
      </c>
      <c r="D252" s="423" t="s">
        <v>2195</v>
      </c>
      <c r="E252" s="423" t="s">
        <v>2196</v>
      </c>
      <c r="F252" s="426">
        <v>6</v>
      </c>
      <c r="G252" s="426">
        <v>2800.01</v>
      </c>
      <c r="H252" s="423">
        <v>1</v>
      </c>
      <c r="I252" s="423">
        <v>466.66833333333335</v>
      </c>
      <c r="J252" s="426">
        <v>12</v>
      </c>
      <c r="K252" s="426">
        <v>5600</v>
      </c>
      <c r="L252" s="423">
        <v>1.9999928571683672</v>
      </c>
      <c r="M252" s="423">
        <v>466.66666666666669</v>
      </c>
      <c r="N252" s="426">
        <v>11</v>
      </c>
      <c r="O252" s="426">
        <v>5133.33</v>
      </c>
      <c r="P252" s="448">
        <v>1.833325595265731</v>
      </c>
      <c r="Q252" s="427">
        <v>466.66636363636366</v>
      </c>
    </row>
    <row r="253" spans="1:17" ht="14.4" customHeight="1" x14ac:dyDescent="0.3">
      <c r="A253" s="422" t="s">
        <v>2042</v>
      </c>
      <c r="B253" s="423" t="s">
        <v>2036</v>
      </c>
      <c r="C253" s="423" t="s">
        <v>2115</v>
      </c>
      <c r="D253" s="423" t="s">
        <v>2177</v>
      </c>
      <c r="E253" s="423" t="s">
        <v>2178</v>
      </c>
      <c r="F253" s="426"/>
      <c r="G253" s="426"/>
      <c r="H253" s="423"/>
      <c r="I253" s="423"/>
      <c r="J253" s="426">
        <v>2</v>
      </c>
      <c r="K253" s="426">
        <v>655.56</v>
      </c>
      <c r="L253" s="423"/>
      <c r="M253" s="423">
        <v>327.78</v>
      </c>
      <c r="N253" s="426">
        <v>4</v>
      </c>
      <c r="O253" s="426">
        <v>1377.77</v>
      </c>
      <c r="P253" s="448"/>
      <c r="Q253" s="427">
        <v>344.4425</v>
      </c>
    </row>
    <row r="254" spans="1:17" ht="14.4" customHeight="1" x14ac:dyDescent="0.3">
      <c r="A254" s="422" t="s">
        <v>2042</v>
      </c>
      <c r="B254" s="423" t="s">
        <v>2036</v>
      </c>
      <c r="C254" s="423" t="s">
        <v>2115</v>
      </c>
      <c r="D254" s="423" t="s">
        <v>2213</v>
      </c>
      <c r="E254" s="423" t="s">
        <v>2214</v>
      </c>
      <c r="F254" s="426">
        <v>209</v>
      </c>
      <c r="G254" s="426">
        <v>97533.34</v>
      </c>
      <c r="H254" s="423">
        <v>1</v>
      </c>
      <c r="I254" s="423">
        <v>466.66669856459328</v>
      </c>
      <c r="J254" s="426">
        <v>193</v>
      </c>
      <c r="K254" s="426">
        <v>90066.66</v>
      </c>
      <c r="L254" s="423">
        <v>0.92344484460390674</v>
      </c>
      <c r="M254" s="423">
        <v>466.66663212435236</v>
      </c>
      <c r="N254" s="426">
        <v>232</v>
      </c>
      <c r="O254" s="426">
        <v>108266.67</v>
      </c>
      <c r="P254" s="448">
        <v>1.1100478051915377</v>
      </c>
      <c r="Q254" s="427">
        <v>466.66668103448274</v>
      </c>
    </row>
    <row r="255" spans="1:17" ht="14.4" customHeight="1" x14ac:dyDescent="0.3">
      <c r="A255" s="422" t="s">
        <v>2042</v>
      </c>
      <c r="B255" s="423" t="s">
        <v>2036</v>
      </c>
      <c r="C255" s="423" t="s">
        <v>2115</v>
      </c>
      <c r="D255" s="423" t="s">
        <v>2230</v>
      </c>
      <c r="E255" s="423" t="s">
        <v>2231</v>
      </c>
      <c r="F255" s="426">
        <v>48</v>
      </c>
      <c r="G255" s="426">
        <v>4693.3399999999992</v>
      </c>
      <c r="H255" s="423">
        <v>1</v>
      </c>
      <c r="I255" s="423">
        <v>97.777916666666655</v>
      </c>
      <c r="J255" s="426">
        <v>43</v>
      </c>
      <c r="K255" s="426">
        <v>4204.45</v>
      </c>
      <c r="L255" s="423">
        <v>0.89583324455505042</v>
      </c>
      <c r="M255" s="423">
        <v>97.777906976744177</v>
      </c>
      <c r="N255" s="426">
        <v>40</v>
      </c>
      <c r="O255" s="426">
        <v>3911.1099999999997</v>
      </c>
      <c r="P255" s="448">
        <v>0.83333191288080566</v>
      </c>
      <c r="Q255" s="427">
        <v>97.777749999999997</v>
      </c>
    </row>
    <row r="256" spans="1:17" ht="14.4" customHeight="1" x14ac:dyDescent="0.3">
      <c r="A256" s="422" t="s">
        <v>2042</v>
      </c>
      <c r="B256" s="423" t="s">
        <v>2036</v>
      </c>
      <c r="C256" s="423" t="s">
        <v>2115</v>
      </c>
      <c r="D256" s="423" t="s">
        <v>2179</v>
      </c>
      <c r="E256" s="423" t="s">
        <v>2180</v>
      </c>
      <c r="F256" s="426"/>
      <c r="G256" s="426"/>
      <c r="H256" s="423"/>
      <c r="I256" s="423"/>
      <c r="J256" s="426"/>
      <c r="K256" s="426"/>
      <c r="L256" s="423"/>
      <c r="M256" s="423"/>
      <c r="N256" s="426">
        <v>4</v>
      </c>
      <c r="O256" s="426">
        <v>1168.8800000000001</v>
      </c>
      <c r="P256" s="448"/>
      <c r="Q256" s="427">
        <v>292.22000000000003</v>
      </c>
    </row>
    <row r="257" spans="1:17" ht="14.4" customHeight="1" x14ac:dyDescent="0.3">
      <c r="A257" s="422" t="s">
        <v>2042</v>
      </c>
      <c r="B257" s="423" t="s">
        <v>2036</v>
      </c>
      <c r="C257" s="423" t="s">
        <v>2115</v>
      </c>
      <c r="D257" s="423" t="s">
        <v>2232</v>
      </c>
      <c r="E257" s="423" t="s">
        <v>2233</v>
      </c>
      <c r="F257" s="426">
        <v>1</v>
      </c>
      <c r="G257" s="426">
        <v>481.11</v>
      </c>
      <c r="H257" s="423">
        <v>1</v>
      </c>
      <c r="I257" s="423">
        <v>481.11</v>
      </c>
      <c r="J257" s="426">
        <v>6</v>
      </c>
      <c r="K257" s="426">
        <v>2886.66</v>
      </c>
      <c r="L257" s="423">
        <v>5.9999999999999991</v>
      </c>
      <c r="M257" s="423">
        <v>481.10999999999996</v>
      </c>
      <c r="N257" s="426">
        <v>3</v>
      </c>
      <c r="O257" s="426">
        <v>1443.33</v>
      </c>
      <c r="P257" s="448">
        <v>2.9999999999999996</v>
      </c>
      <c r="Q257" s="427">
        <v>481.10999999999996</v>
      </c>
    </row>
    <row r="258" spans="1:17" ht="14.4" customHeight="1" x14ac:dyDescent="0.3">
      <c r="A258" s="422" t="s">
        <v>2234</v>
      </c>
      <c r="B258" s="423" t="s">
        <v>2033</v>
      </c>
      <c r="C258" s="423" t="s">
        <v>2043</v>
      </c>
      <c r="D258" s="423" t="s">
        <v>2197</v>
      </c>
      <c r="E258" s="423"/>
      <c r="F258" s="426">
        <v>8</v>
      </c>
      <c r="G258" s="426">
        <v>904</v>
      </c>
      <c r="H258" s="423">
        <v>1</v>
      </c>
      <c r="I258" s="423">
        <v>113</v>
      </c>
      <c r="J258" s="426">
        <v>11</v>
      </c>
      <c r="K258" s="426">
        <v>1243</v>
      </c>
      <c r="L258" s="423">
        <v>1.375</v>
      </c>
      <c r="M258" s="423">
        <v>113</v>
      </c>
      <c r="N258" s="426">
        <v>15</v>
      </c>
      <c r="O258" s="426">
        <v>1695</v>
      </c>
      <c r="P258" s="448">
        <v>1.875</v>
      </c>
      <c r="Q258" s="427">
        <v>113</v>
      </c>
    </row>
    <row r="259" spans="1:17" ht="14.4" customHeight="1" x14ac:dyDescent="0.3">
      <c r="A259" s="422" t="s">
        <v>2234</v>
      </c>
      <c r="B259" s="423" t="s">
        <v>2033</v>
      </c>
      <c r="C259" s="423" t="s">
        <v>2043</v>
      </c>
      <c r="D259" s="423" t="s">
        <v>2198</v>
      </c>
      <c r="E259" s="423"/>
      <c r="F259" s="426">
        <v>4</v>
      </c>
      <c r="G259" s="426">
        <v>6628</v>
      </c>
      <c r="H259" s="423">
        <v>1</v>
      </c>
      <c r="I259" s="423">
        <v>1657</v>
      </c>
      <c r="J259" s="426">
        <v>2</v>
      </c>
      <c r="K259" s="426">
        <v>3314</v>
      </c>
      <c r="L259" s="423">
        <v>0.5</v>
      </c>
      <c r="M259" s="423">
        <v>1657</v>
      </c>
      <c r="N259" s="426">
        <v>1</v>
      </c>
      <c r="O259" s="426">
        <v>1657</v>
      </c>
      <c r="P259" s="448">
        <v>0.25</v>
      </c>
      <c r="Q259" s="427">
        <v>1657</v>
      </c>
    </row>
    <row r="260" spans="1:17" ht="14.4" customHeight="1" x14ac:dyDescent="0.3">
      <c r="A260" s="422" t="s">
        <v>2234</v>
      </c>
      <c r="B260" s="423" t="s">
        <v>2033</v>
      </c>
      <c r="C260" s="423" t="s">
        <v>2043</v>
      </c>
      <c r="D260" s="423" t="s">
        <v>2235</v>
      </c>
      <c r="E260" s="423"/>
      <c r="F260" s="426">
        <v>3</v>
      </c>
      <c r="G260" s="426">
        <v>3024</v>
      </c>
      <c r="H260" s="423">
        <v>1</v>
      </c>
      <c r="I260" s="423">
        <v>1008</v>
      </c>
      <c r="J260" s="426">
        <v>14</v>
      </c>
      <c r="K260" s="426">
        <v>14112</v>
      </c>
      <c r="L260" s="423">
        <v>4.666666666666667</v>
      </c>
      <c r="M260" s="423">
        <v>1008</v>
      </c>
      <c r="N260" s="426">
        <v>4</v>
      </c>
      <c r="O260" s="426">
        <v>4032</v>
      </c>
      <c r="P260" s="448">
        <v>1.3333333333333333</v>
      </c>
      <c r="Q260" s="427">
        <v>1008</v>
      </c>
    </row>
    <row r="261" spans="1:17" ht="14.4" customHeight="1" x14ac:dyDescent="0.3">
      <c r="A261" s="422" t="s">
        <v>2234</v>
      </c>
      <c r="B261" s="423" t="s">
        <v>2033</v>
      </c>
      <c r="C261" s="423" t="s">
        <v>2043</v>
      </c>
      <c r="D261" s="423" t="s">
        <v>2236</v>
      </c>
      <c r="E261" s="423"/>
      <c r="F261" s="426">
        <v>638</v>
      </c>
      <c r="G261" s="426">
        <v>138446</v>
      </c>
      <c r="H261" s="423">
        <v>1</v>
      </c>
      <c r="I261" s="423">
        <v>217</v>
      </c>
      <c r="J261" s="426">
        <v>540</v>
      </c>
      <c r="K261" s="426">
        <v>117180</v>
      </c>
      <c r="L261" s="423">
        <v>0.84639498432601878</v>
      </c>
      <c r="M261" s="423">
        <v>217</v>
      </c>
      <c r="N261" s="426">
        <v>588</v>
      </c>
      <c r="O261" s="426">
        <v>127596</v>
      </c>
      <c r="P261" s="448">
        <v>0.92163009404388718</v>
      </c>
      <c r="Q261" s="427">
        <v>217</v>
      </c>
    </row>
    <row r="262" spans="1:17" ht="14.4" customHeight="1" x14ac:dyDescent="0.3">
      <c r="A262" s="422" t="s">
        <v>2234</v>
      </c>
      <c r="B262" s="423" t="s">
        <v>2033</v>
      </c>
      <c r="C262" s="423" t="s">
        <v>2043</v>
      </c>
      <c r="D262" s="423" t="s">
        <v>2237</v>
      </c>
      <c r="E262" s="423"/>
      <c r="F262" s="426">
        <v>2</v>
      </c>
      <c r="G262" s="426">
        <v>2578</v>
      </c>
      <c r="H262" s="423">
        <v>1</v>
      </c>
      <c r="I262" s="423">
        <v>1289</v>
      </c>
      <c r="J262" s="426">
        <v>1</v>
      </c>
      <c r="K262" s="426">
        <v>1289</v>
      </c>
      <c r="L262" s="423">
        <v>0.5</v>
      </c>
      <c r="M262" s="423">
        <v>1289</v>
      </c>
      <c r="N262" s="426">
        <v>3</v>
      </c>
      <c r="O262" s="426">
        <v>3867</v>
      </c>
      <c r="P262" s="448">
        <v>1.5</v>
      </c>
      <c r="Q262" s="427">
        <v>1289</v>
      </c>
    </row>
    <row r="263" spans="1:17" ht="14.4" customHeight="1" x14ac:dyDescent="0.3">
      <c r="A263" s="422" t="s">
        <v>2234</v>
      </c>
      <c r="B263" s="423" t="s">
        <v>2033</v>
      </c>
      <c r="C263" s="423" t="s">
        <v>2043</v>
      </c>
      <c r="D263" s="423" t="s">
        <v>2238</v>
      </c>
      <c r="E263" s="423"/>
      <c r="F263" s="426">
        <v>1</v>
      </c>
      <c r="G263" s="426">
        <v>1770</v>
      </c>
      <c r="H263" s="423">
        <v>1</v>
      </c>
      <c r="I263" s="423">
        <v>1770</v>
      </c>
      <c r="J263" s="426">
        <v>1</v>
      </c>
      <c r="K263" s="426">
        <v>1770</v>
      </c>
      <c r="L263" s="423">
        <v>1</v>
      </c>
      <c r="M263" s="423">
        <v>1770</v>
      </c>
      <c r="N263" s="426">
        <v>4</v>
      </c>
      <c r="O263" s="426">
        <v>7080</v>
      </c>
      <c r="P263" s="448">
        <v>4</v>
      </c>
      <c r="Q263" s="427">
        <v>1770</v>
      </c>
    </row>
    <row r="264" spans="1:17" ht="14.4" customHeight="1" x14ac:dyDescent="0.3">
      <c r="A264" s="422" t="s">
        <v>2234</v>
      </c>
      <c r="B264" s="423" t="s">
        <v>2033</v>
      </c>
      <c r="C264" s="423" t="s">
        <v>2043</v>
      </c>
      <c r="D264" s="423" t="s">
        <v>2239</v>
      </c>
      <c r="E264" s="423"/>
      <c r="F264" s="426">
        <v>10</v>
      </c>
      <c r="G264" s="426">
        <v>24500</v>
      </c>
      <c r="H264" s="423">
        <v>1</v>
      </c>
      <c r="I264" s="423">
        <v>2450</v>
      </c>
      <c r="J264" s="426">
        <v>6</v>
      </c>
      <c r="K264" s="426">
        <v>14700</v>
      </c>
      <c r="L264" s="423">
        <v>0.6</v>
      </c>
      <c r="M264" s="423">
        <v>2450</v>
      </c>
      <c r="N264" s="426">
        <v>8</v>
      </c>
      <c r="O264" s="426">
        <v>19600</v>
      </c>
      <c r="P264" s="448">
        <v>0.8</v>
      </c>
      <c r="Q264" s="427">
        <v>2450</v>
      </c>
    </row>
    <row r="265" spans="1:17" ht="14.4" customHeight="1" x14ac:dyDescent="0.3">
      <c r="A265" s="422" t="s">
        <v>2234</v>
      </c>
      <c r="B265" s="423" t="s">
        <v>2033</v>
      </c>
      <c r="C265" s="423" t="s">
        <v>2043</v>
      </c>
      <c r="D265" s="423" t="s">
        <v>2240</v>
      </c>
      <c r="E265" s="423"/>
      <c r="F265" s="426"/>
      <c r="G265" s="426"/>
      <c r="H265" s="423"/>
      <c r="I265" s="423"/>
      <c r="J265" s="426">
        <v>2</v>
      </c>
      <c r="K265" s="426">
        <v>2606</v>
      </c>
      <c r="L265" s="423"/>
      <c r="M265" s="423">
        <v>1303</v>
      </c>
      <c r="N265" s="426">
        <v>3</v>
      </c>
      <c r="O265" s="426">
        <v>3909</v>
      </c>
      <c r="P265" s="448"/>
      <c r="Q265" s="427">
        <v>1303</v>
      </c>
    </row>
    <row r="266" spans="1:17" ht="14.4" customHeight="1" x14ac:dyDescent="0.3">
      <c r="A266" s="422" t="s">
        <v>2234</v>
      </c>
      <c r="B266" s="423" t="s">
        <v>2033</v>
      </c>
      <c r="C266" s="423" t="s">
        <v>2043</v>
      </c>
      <c r="D266" s="423" t="s">
        <v>2241</v>
      </c>
      <c r="E266" s="423"/>
      <c r="F266" s="426">
        <v>314</v>
      </c>
      <c r="G266" s="426">
        <v>327502</v>
      </c>
      <c r="H266" s="423">
        <v>1</v>
      </c>
      <c r="I266" s="423">
        <v>1043</v>
      </c>
      <c r="J266" s="426">
        <v>246</v>
      </c>
      <c r="K266" s="426">
        <v>256578</v>
      </c>
      <c r="L266" s="423">
        <v>0.78343949044585992</v>
      </c>
      <c r="M266" s="423">
        <v>1043</v>
      </c>
      <c r="N266" s="426">
        <v>300</v>
      </c>
      <c r="O266" s="426">
        <v>312900</v>
      </c>
      <c r="P266" s="448">
        <v>0.95541401273885351</v>
      </c>
      <c r="Q266" s="427">
        <v>1043</v>
      </c>
    </row>
    <row r="267" spans="1:17" ht="14.4" customHeight="1" x14ac:dyDescent="0.3">
      <c r="A267" s="422" t="s">
        <v>2234</v>
      </c>
      <c r="B267" s="423" t="s">
        <v>2033</v>
      </c>
      <c r="C267" s="423" t="s">
        <v>2043</v>
      </c>
      <c r="D267" s="423" t="s">
        <v>2242</v>
      </c>
      <c r="E267" s="423"/>
      <c r="F267" s="426">
        <v>1</v>
      </c>
      <c r="G267" s="426">
        <v>1654</v>
      </c>
      <c r="H267" s="423">
        <v>1</v>
      </c>
      <c r="I267" s="423">
        <v>1654</v>
      </c>
      <c r="J267" s="426">
        <v>1</v>
      </c>
      <c r="K267" s="426">
        <v>1654</v>
      </c>
      <c r="L267" s="423">
        <v>1</v>
      </c>
      <c r="M267" s="423">
        <v>1654</v>
      </c>
      <c r="N267" s="426">
        <v>1</v>
      </c>
      <c r="O267" s="426">
        <v>1654</v>
      </c>
      <c r="P267" s="448">
        <v>1</v>
      </c>
      <c r="Q267" s="427">
        <v>1654</v>
      </c>
    </row>
    <row r="268" spans="1:17" ht="14.4" customHeight="1" x14ac:dyDescent="0.3">
      <c r="A268" s="422" t="s">
        <v>2234</v>
      </c>
      <c r="B268" s="423" t="s">
        <v>2033</v>
      </c>
      <c r="C268" s="423" t="s">
        <v>2043</v>
      </c>
      <c r="D268" s="423" t="s">
        <v>2243</v>
      </c>
      <c r="E268" s="423"/>
      <c r="F268" s="426">
        <v>51</v>
      </c>
      <c r="G268" s="426">
        <v>67473</v>
      </c>
      <c r="H268" s="423">
        <v>1</v>
      </c>
      <c r="I268" s="423">
        <v>1323</v>
      </c>
      <c r="J268" s="426">
        <v>50</v>
      </c>
      <c r="K268" s="426">
        <v>66150</v>
      </c>
      <c r="L268" s="423">
        <v>0.98039215686274506</v>
      </c>
      <c r="M268" s="423">
        <v>1323</v>
      </c>
      <c r="N268" s="426">
        <v>46</v>
      </c>
      <c r="O268" s="426">
        <v>60858</v>
      </c>
      <c r="P268" s="448">
        <v>0.90196078431372551</v>
      </c>
      <c r="Q268" s="427">
        <v>1323</v>
      </c>
    </row>
    <row r="269" spans="1:17" ht="14.4" customHeight="1" x14ac:dyDescent="0.3">
      <c r="A269" s="422" t="s">
        <v>2234</v>
      </c>
      <c r="B269" s="423" t="s">
        <v>2033</v>
      </c>
      <c r="C269" s="423" t="s">
        <v>2043</v>
      </c>
      <c r="D269" s="423" t="s">
        <v>2244</v>
      </c>
      <c r="E269" s="423"/>
      <c r="F269" s="426"/>
      <c r="G269" s="426"/>
      <c r="H269" s="423"/>
      <c r="I269" s="423"/>
      <c r="J269" s="426"/>
      <c r="K269" s="426"/>
      <c r="L269" s="423"/>
      <c r="M269" s="423"/>
      <c r="N269" s="426">
        <v>2</v>
      </c>
      <c r="O269" s="426">
        <v>4832</v>
      </c>
      <c r="P269" s="448"/>
      <c r="Q269" s="427">
        <v>2416</v>
      </c>
    </row>
    <row r="270" spans="1:17" ht="14.4" customHeight="1" x14ac:dyDescent="0.3">
      <c r="A270" s="422" t="s">
        <v>2234</v>
      </c>
      <c r="B270" s="423" t="s">
        <v>2033</v>
      </c>
      <c r="C270" s="423" t="s">
        <v>2043</v>
      </c>
      <c r="D270" s="423" t="s">
        <v>2245</v>
      </c>
      <c r="E270" s="423"/>
      <c r="F270" s="426">
        <v>6</v>
      </c>
      <c r="G270" s="426">
        <v>11598</v>
      </c>
      <c r="H270" s="423">
        <v>1</v>
      </c>
      <c r="I270" s="423">
        <v>1933</v>
      </c>
      <c r="J270" s="426">
        <v>5</v>
      </c>
      <c r="K270" s="426">
        <v>9665</v>
      </c>
      <c r="L270" s="423">
        <v>0.83333333333333337</v>
      </c>
      <c r="M270" s="423">
        <v>1933</v>
      </c>
      <c r="N270" s="426">
        <v>4</v>
      </c>
      <c r="O270" s="426">
        <v>7732</v>
      </c>
      <c r="P270" s="448">
        <v>0.66666666666666663</v>
      </c>
      <c r="Q270" s="427">
        <v>1933</v>
      </c>
    </row>
    <row r="271" spans="1:17" ht="14.4" customHeight="1" x14ac:dyDescent="0.3">
      <c r="A271" s="422" t="s">
        <v>2234</v>
      </c>
      <c r="B271" s="423" t="s">
        <v>2033</v>
      </c>
      <c r="C271" s="423" t="s">
        <v>2043</v>
      </c>
      <c r="D271" s="423" t="s">
        <v>2246</v>
      </c>
      <c r="E271" s="423"/>
      <c r="F271" s="426"/>
      <c r="G271" s="426"/>
      <c r="H271" s="423"/>
      <c r="I271" s="423"/>
      <c r="J271" s="426"/>
      <c r="K271" s="426"/>
      <c r="L271" s="423"/>
      <c r="M271" s="423"/>
      <c r="N271" s="426">
        <v>0</v>
      </c>
      <c r="O271" s="426">
        <v>0</v>
      </c>
      <c r="P271" s="448"/>
      <c r="Q271" s="427"/>
    </row>
    <row r="272" spans="1:17" ht="14.4" customHeight="1" x14ac:dyDescent="0.3">
      <c r="A272" s="422" t="s">
        <v>2234</v>
      </c>
      <c r="B272" s="423" t="s">
        <v>2033</v>
      </c>
      <c r="C272" s="423" t="s">
        <v>2043</v>
      </c>
      <c r="D272" s="423" t="s">
        <v>2247</v>
      </c>
      <c r="E272" s="423"/>
      <c r="F272" s="426">
        <v>183</v>
      </c>
      <c r="G272" s="426">
        <v>99186</v>
      </c>
      <c r="H272" s="423">
        <v>1</v>
      </c>
      <c r="I272" s="423">
        <v>542</v>
      </c>
      <c r="J272" s="426">
        <v>117</v>
      </c>
      <c r="K272" s="426">
        <v>63414</v>
      </c>
      <c r="L272" s="423">
        <v>0.63934426229508201</v>
      </c>
      <c r="M272" s="423">
        <v>542</v>
      </c>
      <c r="N272" s="426">
        <v>94</v>
      </c>
      <c r="O272" s="426">
        <v>50948</v>
      </c>
      <c r="P272" s="448">
        <v>0.51366120218579236</v>
      </c>
      <c r="Q272" s="427">
        <v>542</v>
      </c>
    </row>
    <row r="273" spans="1:17" ht="14.4" customHeight="1" x14ac:dyDescent="0.3">
      <c r="A273" s="422" t="s">
        <v>2234</v>
      </c>
      <c r="B273" s="423" t="s">
        <v>2033</v>
      </c>
      <c r="C273" s="423" t="s">
        <v>2043</v>
      </c>
      <c r="D273" s="423" t="s">
        <v>2248</v>
      </c>
      <c r="E273" s="423"/>
      <c r="F273" s="426">
        <v>1</v>
      </c>
      <c r="G273" s="426">
        <v>298</v>
      </c>
      <c r="H273" s="423">
        <v>1</v>
      </c>
      <c r="I273" s="423">
        <v>298</v>
      </c>
      <c r="J273" s="426">
        <v>1</v>
      </c>
      <c r="K273" s="426">
        <v>298</v>
      </c>
      <c r="L273" s="423">
        <v>1</v>
      </c>
      <c r="M273" s="423">
        <v>298</v>
      </c>
      <c r="N273" s="426">
        <v>2</v>
      </c>
      <c r="O273" s="426">
        <v>596</v>
      </c>
      <c r="P273" s="448">
        <v>2</v>
      </c>
      <c r="Q273" s="427">
        <v>298</v>
      </c>
    </row>
    <row r="274" spans="1:17" ht="14.4" customHeight="1" x14ac:dyDescent="0.3">
      <c r="A274" s="422" t="s">
        <v>2234</v>
      </c>
      <c r="B274" s="423" t="s">
        <v>2033</v>
      </c>
      <c r="C274" s="423" t="s">
        <v>2043</v>
      </c>
      <c r="D274" s="423" t="s">
        <v>2249</v>
      </c>
      <c r="E274" s="423"/>
      <c r="F274" s="426">
        <v>67</v>
      </c>
      <c r="G274" s="426">
        <v>38793</v>
      </c>
      <c r="H274" s="423">
        <v>1</v>
      </c>
      <c r="I274" s="423">
        <v>579</v>
      </c>
      <c r="J274" s="426">
        <v>79</v>
      </c>
      <c r="K274" s="426">
        <v>45741</v>
      </c>
      <c r="L274" s="423">
        <v>1.1791044776119404</v>
      </c>
      <c r="M274" s="423">
        <v>579</v>
      </c>
      <c r="N274" s="426">
        <v>83</v>
      </c>
      <c r="O274" s="426">
        <v>48057</v>
      </c>
      <c r="P274" s="448">
        <v>1.2388059701492538</v>
      </c>
      <c r="Q274" s="427">
        <v>579</v>
      </c>
    </row>
    <row r="275" spans="1:17" ht="14.4" customHeight="1" x14ac:dyDescent="0.3">
      <c r="A275" s="422" t="s">
        <v>2234</v>
      </c>
      <c r="B275" s="423" t="s">
        <v>2033</v>
      </c>
      <c r="C275" s="423" t="s">
        <v>2043</v>
      </c>
      <c r="D275" s="423" t="s">
        <v>2046</v>
      </c>
      <c r="E275" s="423"/>
      <c r="F275" s="426">
        <v>13</v>
      </c>
      <c r="G275" s="426">
        <v>1469</v>
      </c>
      <c r="H275" s="423">
        <v>1</v>
      </c>
      <c r="I275" s="423">
        <v>113</v>
      </c>
      <c r="J275" s="426">
        <v>19</v>
      </c>
      <c r="K275" s="426">
        <v>2147</v>
      </c>
      <c r="L275" s="423">
        <v>1.4615384615384615</v>
      </c>
      <c r="M275" s="423">
        <v>113</v>
      </c>
      <c r="N275" s="426">
        <v>19</v>
      </c>
      <c r="O275" s="426">
        <v>2147</v>
      </c>
      <c r="P275" s="448">
        <v>1.4615384615384615</v>
      </c>
      <c r="Q275" s="427">
        <v>113</v>
      </c>
    </row>
    <row r="276" spans="1:17" ht="14.4" customHeight="1" x14ac:dyDescent="0.3">
      <c r="A276" s="422" t="s">
        <v>2234</v>
      </c>
      <c r="B276" s="423" t="s">
        <v>2033</v>
      </c>
      <c r="C276" s="423" t="s">
        <v>2043</v>
      </c>
      <c r="D276" s="423" t="s">
        <v>2047</v>
      </c>
      <c r="E276" s="423"/>
      <c r="F276" s="426"/>
      <c r="G276" s="426"/>
      <c r="H276" s="423"/>
      <c r="I276" s="423"/>
      <c r="J276" s="426">
        <v>3</v>
      </c>
      <c r="K276" s="426">
        <v>396</v>
      </c>
      <c r="L276" s="423"/>
      <c r="M276" s="423">
        <v>132</v>
      </c>
      <c r="N276" s="426">
        <v>4</v>
      </c>
      <c r="O276" s="426">
        <v>528</v>
      </c>
      <c r="P276" s="448"/>
      <c r="Q276" s="427">
        <v>132</v>
      </c>
    </row>
    <row r="277" spans="1:17" ht="14.4" customHeight="1" x14ac:dyDescent="0.3">
      <c r="A277" s="422" t="s">
        <v>2234</v>
      </c>
      <c r="B277" s="423" t="s">
        <v>2033</v>
      </c>
      <c r="C277" s="423" t="s">
        <v>2043</v>
      </c>
      <c r="D277" s="423" t="s">
        <v>2250</v>
      </c>
      <c r="E277" s="423"/>
      <c r="F277" s="426"/>
      <c r="G277" s="426"/>
      <c r="H277" s="423"/>
      <c r="I277" s="423"/>
      <c r="J277" s="426">
        <v>2</v>
      </c>
      <c r="K277" s="426">
        <v>312</v>
      </c>
      <c r="L277" s="423"/>
      <c r="M277" s="423">
        <v>156</v>
      </c>
      <c r="N277" s="426">
        <v>4</v>
      </c>
      <c r="O277" s="426">
        <v>624</v>
      </c>
      <c r="P277" s="448"/>
      <c r="Q277" s="427">
        <v>156</v>
      </c>
    </row>
    <row r="278" spans="1:17" ht="14.4" customHeight="1" x14ac:dyDescent="0.3">
      <c r="A278" s="422" t="s">
        <v>2234</v>
      </c>
      <c r="B278" s="423" t="s">
        <v>2033</v>
      </c>
      <c r="C278" s="423" t="s">
        <v>2043</v>
      </c>
      <c r="D278" s="423" t="s">
        <v>2073</v>
      </c>
      <c r="E278" s="423"/>
      <c r="F278" s="426">
        <v>7</v>
      </c>
      <c r="G278" s="426">
        <v>12180</v>
      </c>
      <c r="H278" s="423">
        <v>1</v>
      </c>
      <c r="I278" s="423">
        <v>1740</v>
      </c>
      <c r="J278" s="426">
        <v>9</v>
      </c>
      <c r="K278" s="426">
        <v>15660</v>
      </c>
      <c r="L278" s="423">
        <v>1.2857142857142858</v>
      </c>
      <c r="M278" s="423">
        <v>1740</v>
      </c>
      <c r="N278" s="426">
        <v>3</v>
      </c>
      <c r="O278" s="426">
        <v>5740</v>
      </c>
      <c r="P278" s="448">
        <v>0.47126436781609193</v>
      </c>
      <c r="Q278" s="427">
        <v>1913.3333333333333</v>
      </c>
    </row>
    <row r="279" spans="1:17" ht="14.4" customHeight="1" x14ac:dyDescent="0.3">
      <c r="A279" s="422" t="s">
        <v>2234</v>
      </c>
      <c r="B279" s="423" t="s">
        <v>2033</v>
      </c>
      <c r="C279" s="423" t="s">
        <v>2043</v>
      </c>
      <c r="D279" s="423" t="s">
        <v>2089</v>
      </c>
      <c r="E279" s="423"/>
      <c r="F279" s="426">
        <v>3</v>
      </c>
      <c r="G279" s="426">
        <v>3024</v>
      </c>
      <c r="H279" s="423">
        <v>1</v>
      </c>
      <c r="I279" s="423">
        <v>1008</v>
      </c>
      <c r="J279" s="426">
        <v>2</v>
      </c>
      <c r="K279" s="426">
        <v>2016</v>
      </c>
      <c r="L279" s="423">
        <v>0.66666666666666663</v>
      </c>
      <c r="M279" s="423">
        <v>1008</v>
      </c>
      <c r="N279" s="426">
        <v>5</v>
      </c>
      <c r="O279" s="426">
        <v>5040</v>
      </c>
      <c r="P279" s="448">
        <v>1.6666666666666667</v>
      </c>
      <c r="Q279" s="427">
        <v>1008</v>
      </c>
    </row>
    <row r="280" spans="1:17" ht="14.4" customHeight="1" x14ac:dyDescent="0.3">
      <c r="A280" s="422" t="s">
        <v>2234</v>
      </c>
      <c r="B280" s="423" t="s">
        <v>2033</v>
      </c>
      <c r="C280" s="423" t="s">
        <v>2043</v>
      </c>
      <c r="D280" s="423" t="s">
        <v>2251</v>
      </c>
      <c r="E280" s="423"/>
      <c r="F280" s="426">
        <v>314</v>
      </c>
      <c r="G280" s="426">
        <v>68138</v>
      </c>
      <c r="H280" s="423">
        <v>1</v>
      </c>
      <c r="I280" s="423">
        <v>217</v>
      </c>
      <c r="J280" s="426">
        <v>275</v>
      </c>
      <c r="K280" s="426">
        <v>59675</v>
      </c>
      <c r="L280" s="423">
        <v>0.87579617834394907</v>
      </c>
      <c r="M280" s="423">
        <v>217</v>
      </c>
      <c r="N280" s="426">
        <v>283</v>
      </c>
      <c r="O280" s="426">
        <v>61411</v>
      </c>
      <c r="P280" s="448">
        <v>0.90127388535031849</v>
      </c>
      <c r="Q280" s="427">
        <v>217</v>
      </c>
    </row>
    <row r="281" spans="1:17" ht="14.4" customHeight="1" x14ac:dyDescent="0.3">
      <c r="A281" s="422" t="s">
        <v>2234</v>
      </c>
      <c r="B281" s="423" t="s">
        <v>2033</v>
      </c>
      <c r="C281" s="423" t="s">
        <v>2043</v>
      </c>
      <c r="D281" s="423" t="s">
        <v>2252</v>
      </c>
      <c r="E281" s="423"/>
      <c r="F281" s="426">
        <v>267</v>
      </c>
      <c r="G281" s="426">
        <v>278481</v>
      </c>
      <c r="H281" s="423">
        <v>1</v>
      </c>
      <c r="I281" s="423">
        <v>1043</v>
      </c>
      <c r="J281" s="426">
        <v>175</v>
      </c>
      <c r="K281" s="426">
        <v>182525</v>
      </c>
      <c r="L281" s="423">
        <v>0.65543071161048694</v>
      </c>
      <c r="M281" s="423">
        <v>1043</v>
      </c>
      <c r="N281" s="426">
        <v>178</v>
      </c>
      <c r="O281" s="426">
        <v>185654</v>
      </c>
      <c r="P281" s="448">
        <v>0.66666666666666663</v>
      </c>
      <c r="Q281" s="427">
        <v>1043</v>
      </c>
    </row>
    <row r="282" spans="1:17" ht="14.4" customHeight="1" x14ac:dyDescent="0.3">
      <c r="A282" s="422" t="s">
        <v>2234</v>
      </c>
      <c r="B282" s="423" t="s">
        <v>2033</v>
      </c>
      <c r="C282" s="423" t="s">
        <v>2043</v>
      </c>
      <c r="D282" s="423" t="s">
        <v>2253</v>
      </c>
      <c r="E282" s="423"/>
      <c r="F282" s="426">
        <v>2</v>
      </c>
      <c r="G282" s="426">
        <v>2646</v>
      </c>
      <c r="H282" s="423">
        <v>1</v>
      </c>
      <c r="I282" s="423">
        <v>1323</v>
      </c>
      <c r="J282" s="426">
        <v>6</v>
      </c>
      <c r="K282" s="426">
        <v>7938</v>
      </c>
      <c r="L282" s="423">
        <v>3</v>
      </c>
      <c r="M282" s="423">
        <v>1323</v>
      </c>
      <c r="N282" s="426">
        <v>5</v>
      </c>
      <c r="O282" s="426">
        <v>6615</v>
      </c>
      <c r="P282" s="448">
        <v>2.5</v>
      </c>
      <c r="Q282" s="427">
        <v>1323</v>
      </c>
    </row>
    <row r="283" spans="1:17" ht="14.4" customHeight="1" x14ac:dyDescent="0.3">
      <c r="A283" s="422" t="s">
        <v>2234</v>
      </c>
      <c r="B283" s="423" t="s">
        <v>2033</v>
      </c>
      <c r="C283" s="423" t="s">
        <v>2043</v>
      </c>
      <c r="D283" s="423" t="s">
        <v>2254</v>
      </c>
      <c r="E283" s="423"/>
      <c r="F283" s="426">
        <v>1</v>
      </c>
      <c r="G283" s="426">
        <v>1933</v>
      </c>
      <c r="H283" s="423">
        <v>1</v>
      </c>
      <c r="I283" s="423">
        <v>1933</v>
      </c>
      <c r="J283" s="426">
        <v>1</v>
      </c>
      <c r="K283" s="426">
        <v>1933</v>
      </c>
      <c r="L283" s="423">
        <v>1</v>
      </c>
      <c r="M283" s="423">
        <v>1933</v>
      </c>
      <c r="N283" s="426"/>
      <c r="O283" s="426"/>
      <c r="P283" s="448"/>
      <c r="Q283" s="427"/>
    </row>
    <row r="284" spans="1:17" ht="14.4" customHeight="1" x14ac:dyDescent="0.3">
      <c r="A284" s="422" t="s">
        <v>2234</v>
      </c>
      <c r="B284" s="423" t="s">
        <v>2033</v>
      </c>
      <c r="C284" s="423" t="s">
        <v>2043</v>
      </c>
      <c r="D284" s="423" t="s">
        <v>2255</v>
      </c>
      <c r="E284" s="423"/>
      <c r="F284" s="426">
        <v>52</v>
      </c>
      <c r="G284" s="426">
        <v>28184</v>
      </c>
      <c r="H284" s="423">
        <v>1</v>
      </c>
      <c r="I284" s="423">
        <v>542</v>
      </c>
      <c r="J284" s="426">
        <v>30</v>
      </c>
      <c r="K284" s="426">
        <v>16260</v>
      </c>
      <c r="L284" s="423">
        <v>0.57692307692307687</v>
      </c>
      <c r="M284" s="423">
        <v>542</v>
      </c>
      <c r="N284" s="426">
        <v>22</v>
      </c>
      <c r="O284" s="426">
        <v>11924</v>
      </c>
      <c r="P284" s="448">
        <v>0.42307692307692307</v>
      </c>
      <c r="Q284" s="427">
        <v>542</v>
      </c>
    </row>
    <row r="285" spans="1:17" ht="14.4" customHeight="1" x14ac:dyDescent="0.3">
      <c r="A285" s="422" t="s">
        <v>2234</v>
      </c>
      <c r="B285" s="423" t="s">
        <v>2033</v>
      </c>
      <c r="C285" s="423" t="s">
        <v>2043</v>
      </c>
      <c r="D285" s="423" t="s">
        <v>2256</v>
      </c>
      <c r="E285" s="423"/>
      <c r="F285" s="426"/>
      <c r="G285" s="426"/>
      <c r="H285" s="423"/>
      <c r="I285" s="423"/>
      <c r="J285" s="426"/>
      <c r="K285" s="426"/>
      <c r="L285" s="423"/>
      <c r="M285" s="423"/>
      <c r="N285" s="426">
        <v>5</v>
      </c>
      <c r="O285" s="426">
        <v>1490</v>
      </c>
      <c r="P285" s="448"/>
      <c r="Q285" s="427">
        <v>298</v>
      </c>
    </row>
    <row r="286" spans="1:17" ht="14.4" customHeight="1" x14ac:dyDescent="0.3">
      <c r="A286" s="422" t="s">
        <v>2234</v>
      </c>
      <c r="B286" s="423" t="s">
        <v>2033</v>
      </c>
      <c r="C286" s="423" t="s">
        <v>2043</v>
      </c>
      <c r="D286" s="423" t="s">
        <v>2257</v>
      </c>
      <c r="E286" s="423"/>
      <c r="F286" s="426">
        <v>107</v>
      </c>
      <c r="G286" s="426">
        <v>61953</v>
      </c>
      <c r="H286" s="423">
        <v>1</v>
      </c>
      <c r="I286" s="423">
        <v>579</v>
      </c>
      <c r="J286" s="426">
        <v>129</v>
      </c>
      <c r="K286" s="426">
        <v>74691</v>
      </c>
      <c r="L286" s="423">
        <v>1.205607476635514</v>
      </c>
      <c r="M286" s="423">
        <v>579</v>
      </c>
      <c r="N286" s="426">
        <v>107</v>
      </c>
      <c r="O286" s="426">
        <v>61953</v>
      </c>
      <c r="P286" s="448">
        <v>1</v>
      </c>
      <c r="Q286" s="427">
        <v>579</v>
      </c>
    </row>
    <row r="287" spans="1:17" ht="14.4" customHeight="1" x14ac:dyDescent="0.3">
      <c r="A287" s="422" t="s">
        <v>2234</v>
      </c>
      <c r="B287" s="423" t="s">
        <v>2033</v>
      </c>
      <c r="C287" s="423" t="s">
        <v>2043</v>
      </c>
      <c r="D287" s="423" t="s">
        <v>2258</v>
      </c>
      <c r="E287" s="423"/>
      <c r="F287" s="426"/>
      <c r="G287" s="426"/>
      <c r="H287" s="423"/>
      <c r="I287" s="423"/>
      <c r="J287" s="426"/>
      <c r="K287" s="426"/>
      <c r="L287" s="423"/>
      <c r="M287" s="423"/>
      <c r="N287" s="426">
        <v>7</v>
      </c>
      <c r="O287" s="426">
        <v>69839</v>
      </c>
      <c r="P287" s="448"/>
      <c r="Q287" s="427">
        <v>9977</v>
      </c>
    </row>
    <row r="288" spans="1:17" ht="14.4" customHeight="1" x14ac:dyDescent="0.3">
      <c r="A288" s="422" t="s">
        <v>2234</v>
      </c>
      <c r="B288" s="423" t="s">
        <v>2033</v>
      </c>
      <c r="C288" s="423" t="s">
        <v>2043</v>
      </c>
      <c r="D288" s="423" t="s">
        <v>2259</v>
      </c>
      <c r="E288" s="423"/>
      <c r="F288" s="426">
        <v>1</v>
      </c>
      <c r="G288" s="426">
        <v>1612</v>
      </c>
      <c r="H288" s="423">
        <v>1</v>
      </c>
      <c r="I288" s="423">
        <v>1612</v>
      </c>
      <c r="J288" s="426"/>
      <c r="K288" s="426"/>
      <c r="L288" s="423"/>
      <c r="M288" s="423"/>
      <c r="N288" s="426"/>
      <c r="O288" s="426"/>
      <c r="P288" s="448"/>
      <c r="Q288" s="427"/>
    </row>
    <row r="289" spans="1:17" ht="14.4" customHeight="1" x14ac:dyDescent="0.3">
      <c r="A289" s="422" t="s">
        <v>2234</v>
      </c>
      <c r="B289" s="423" t="s">
        <v>2033</v>
      </c>
      <c r="C289" s="423" t="s">
        <v>2043</v>
      </c>
      <c r="D289" s="423" t="s">
        <v>2260</v>
      </c>
      <c r="E289" s="423"/>
      <c r="F289" s="426"/>
      <c r="G289" s="426"/>
      <c r="H289" s="423"/>
      <c r="I289" s="423"/>
      <c r="J289" s="426">
        <v>1</v>
      </c>
      <c r="K289" s="426">
        <v>678</v>
      </c>
      <c r="L289" s="423"/>
      <c r="M289" s="423">
        <v>678</v>
      </c>
      <c r="N289" s="426"/>
      <c r="O289" s="426"/>
      <c r="P289" s="448"/>
      <c r="Q289" s="427"/>
    </row>
    <row r="290" spans="1:17" ht="14.4" customHeight="1" x14ac:dyDescent="0.3">
      <c r="A290" s="422" t="s">
        <v>2234</v>
      </c>
      <c r="B290" s="423" t="s">
        <v>2033</v>
      </c>
      <c r="C290" s="423" t="s">
        <v>2043</v>
      </c>
      <c r="D290" s="423" t="s">
        <v>2261</v>
      </c>
      <c r="E290" s="423"/>
      <c r="F290" s="426"/>
      <c r="G290" s="426"/>
      <c r="H290" s="423"/>
      <c r="I290" s="423"/>
      <c r="J290" s="426">
        <v>3</v>
      </c>
      <c r="K290" s="426">
        <v>3909</v>
      </c>
      <c r="L290" s="423"/>
      <c r="M290" s="423">
        <v>1303</v>
      </c>
      <c r="N290" s="426">
        <v>5</v>
      </c>
      <c r="O290" s="426">
        <v>6515</v>
      </c>
      <c r="P290" s="448"/>
      <c r="Q290" s="427">
        <v>1303</v>
      </c>
    </row>
    <row r="291" spans="1:17" ht="14.4" customHeight="1" x14ac:dyDescent="0.3">
      <c r="A291" s="422" t="s">
        <v>2234</v>
      </c>
      <c r="B291" s="423" t="s">
        <v>2033</v>
      </c>
      <c r="C291" s="423" t="s">
        <v>2043</v>
      </c>
      <c r="D291" s="423" t="s">
        <v>2262</v>
      </c>
      <c r="E291" s="423"/>
      <c r="F291" s="426"/>
      <c r="G291" s="426"/>
      <c r="H291" s="423"/>
      <c r="I291" s="423"/>
      <c r="J291" s="426"/>
      <c r="K291" s="426"/>
      <c r="L291" s="423"/>
      <c r="M291" s="423"/>
      <c r="N291" s="426">
        <v>1</v>
      </c>
      <c r="O291" s="426">
        <v>2416</v>
      </c>
      <c r="P291" s="448"/>
      <c r="Q291" s="427">
        <v>2416</v>
      </c>
    </row>
    <row r="292" spans="1:17" ht="14.4" customHeight="1" x14ac:dyDescent="0.3">
      <c r="A292" s="422" t="s">
        <v>2234</v>
      </c>
      <c r="B292" s="423" t="s">
        <v>2033</v>
      </c>
      <c r="C292" s="423" t="s">
        <v>2043</v>
      </c>
      <c r="D292" s="423" t="s">
        <v>2263</v>
      </c>
      <c r="E292" s="423"/>
      <c r="F292" s="426"/>
      <c r="G292" s="426"/>
      <c r="H292" s="423"/>
      <c r="I292" s="423"/>
      <c r="J292" s="426"/>
      <c r="K292" s="426"/>
      <c r="L292" s="423"/>
      <c r="M292" s="423"/>
      <c r="N292" s="426">
        <v>1</v>
      </c>
      <c r="O292" s="426">
        <v>1289</v>
      </c>
      <c r="P292" s="448"/>
      <c r="Q292" s="427">
        <v>1289</v>
      </c>
    </row>
    <row r="293" spans="1:17" ht="14.4" customHeight="1" x14ac:dyDescent="0.3">
      <c r="A293" s="422" t="s">
        <v>2234</v>
      </c>
      <c r="B293" s="423" t="s">
        <v>2033</v>
      </c>
      <c r="C293" s="423" t="s">
        <v>2043</v>
      </c>
      <c r="D293" s="423" t="s">
        <v>2264</v>
      </c>
      <c r="E293" s="423"/>
      <c r="F293" s="426">
        <v>1</v>
      </c>
      <c r="G293" s="426">
        <v>965</v>
      </c>
      <c r="H293" s="423">
        <v>1</v>
      </c>
      <c r="I293" s="423">
        <v>965</v>
      </c>
      <c r="J293" s="426"/>
      <c r="K293" s="426"/>
      <c r="L293" s="423"/>
      <c r="M293" s="423"/>
      <c r="N293" s="426">
        <v>1</v>
      </c>
      <c r="O293" s="426">
        <v>965</v>
      </c>
      <c r="P293" s="448">
        <v>1</v>
      </c>
      <c r="Q293" s="427">
        <v>965</v>
      </c>
    </row>
    <row r="294" spans="1:17" ht="14.4" customHeight="1" x14ac:dyDescent="0.3">
      <c r="A294" s="422" t="s">
        <v>2234</v>
      </c>
      <c r="B294" s="423" t="s">
        <v>2033</v>
      </c>
      <c r="C294" s="423" t="s">
        <v>2115</v>
      </c>
      <c r="D294" s="423" t="s">
        <v>2120</v>
      </c>
      <c r="E294" s="423" t="s">
        <v>2121</v>
      </c>
      <c r="F294" s="426">
        <v>25</v>
      </c>
      <c r="G294" s="426">
        <v>1944.4500000000003</v>
      </c>
      <c r="H294" s="423">
        <v>1</v>
      </c>
      <c r="I294" s="423">
        <v>77.778000000000006</v>
      </c>
      <c r="J294" s="426">
        <v>32</v>
      </c>
      <c r="K294" s="426">
        <v>2488.88</v>
      </c>
      <c r="L294" s="423">
        <v>1.2799917714520814</v>
      </c>
      <c r="M294" s="423">
        <v>77.777500000000003</v>
      </c>
      <c r="N294" s="426">
        <v>17</v>
      </c>
      <c r="O294" s="426">
        <v>1322.22</v>
      </c>
      <c r="P294" s="448">
        <v>0.67999691429453046</v>
      </c>
      <c r="Q294" s="427">
        <v>77.777647058823533</v>
      </c>
    </row>
    <row r="295" spans="1:17" ht="14.4" customHeight="1" x14ac:dyDescent="0.3">
      <c r="A295" s="422" t="s">
        <v>2234</v>
      </c>
      <c r="B295" s="423" t="s">
        <v>2033</v>
      </c>
      <c r="C295" s="423" t="s">
        <v>2115</v>
      </c>
      <c r="D295" s="423" t="s">
        <v>2122</v>
      </c>
      <c r="E295" s="423" t="s">
        <v>2123</v>
      </c>
      <c r="F295" s="426">
        <v>85</v>
      </c>
      <c r="G295" s="426">
        <v>21250</v>
      </c>
      <c r="H295" s="423">
        <v>1</v>
      </c>
      <c r="I295" s="423">
        <v>250</v>
      </c>
      <c r="J295" s="426">
        <v>59</v>
      </c>
      <c r="K295" s="426">
        <v>14750</v>
      </c>
      <c r="L295" s="423">
        <v>0.69411764705882351</v>
      </c>
      <c r="M295" s="423">
        <v>250</v>
      </c>
      <c r="N295" s="426">
        <v>78</v>
      </c>
      <c r="O295" s="426">
        <v>19500</v>
      </c>
      <c r="P295" s="448">
        <v>0.91764705882352937</v>
      </c>
      <c r="Q295" s="427">
        <v>250</v>
      </c>
    </row>
    <row r="296" spans="1:17" ht="14.4" customHeight="1" x14ac:dyDescent="0.3">
      <c r="A296" s="422" t="s">
        <v>2234</v>
      </c>
      <c r="B296" s="423" t="s">
        <v>2033</v>
      </c>
      <c r="C296" s="423" t="s">
        <v>2115</v>
      </c>
      <c r="D296" s="423" t="s">
        <v>2124</v>
      </c>
      <c r="E296" s="423" t="s">
        <v>2125</v>
      </c>
      <c r="F296" s="426">
        <v>919</v>
      </c>
      <c r="G296" s="426">
        <v>275700</v>
      </c>
      <c r="H296" s="423">
        <v>1</v>
      </c>
      <c r="I296" s="423">
        <v>300</v>
      </c>
      <c r="J296" s="426">
        <v>784</v>
      </c>
      <c r="K296" s="426">
        <v>235200</v>
      </c>
      <c r="L296" s="423">
        <v>0.85310119695320996</v>
      </c>
      <c r="M296" s="423">
        <v>300</v>
      </c>
      <c r="N296" s="426">
        <v>822</v>
      </c>
      <c r="O296" s="426">
        <v>246600</v>
      </c>
      <c r="P296" s="448">
        <v>0.89445048966267682</v>
      </c>
      <c r="Q296" s="427">
        <v>300</v>
      </c>
    </row>
    <row r="297" spans="1:17" ht="14.4" customHeight="1" x14ac:dyDescent="0.3">
      <c r="A297" s="422" t="s">
        <v>2234</v>
      </c>
      <c r="B297" s="423" t="s">
        <v>2033</v>
      </c>
      <c r="C297" s="423" t="s">
        <v>2115</v>
      </c>
      <c r="D297" s="423" t="s">
        <v>2126</v>
      </c>
      <c r="E297" s="423" t="s">
        <v>2127</v>
      </c>
      <c r="F297" s="426"/>
      <c r="G297" s="426"/>
      <c r="H297" s="423"/>
      <c r="I297" s="423"/>
      <c r="J297" s="426"/>
      <c r="K297" s="426"/>
      <c r="L297" s="423"/>
      <c r="M297" s="423"/>
      <c r="N297" s="426">
        <v>1</v>
      </c>
      <c r="O297" s="426">
        <v>116.67</v>
      </c>
      <c r="P297" s="448"/>
      <c r="Q297" s="427">
        <v>116.67</v>
      </c>
    </row>
    <row r="298" spans="1:17" ht="14.4" customHeight="1" x14ac:dyDescent="0.3">
      <c r="A298" s="422" t="s">
        <v>2234</v>
      </c>
      <c r="B298" s="423" t="s">
        <v>2033</v>
      </c>
      <c r="C298" s="423" t="s">
        <v>2115</v>
      </c>
      <c r="D298" s="423" t="s">
        <v>2265</v>
      </c>
      <c r="E298" s="423" t="s">
        <v>2266</v>
      </c>
      <c r="F298" s="426">
        <v>518</v>
      </c>
      <c r="G298" s="426">
        <v>345333.33999999997</v>
      </c>
      <c r="H298" s="423">
        <v>1</v>
      </c>
      <c r="I298" s="423">
        <v>666.66667953667945</v>
      </c>
      <c r="J298" s="426">
        <v>434</v>
      </c>
      <c r="K298" s="426">
        <v>289333.33</v>
      </c>
      <c r="L298" s="423">
        <v>0.83783781201085317</v>
      </c>
      <c r="M298" s="423">
        <v>666.66665898617521</v>
      </c>
      <c r="N298" s="426">
        <v>496</v>
      </c>
      <c r="O298" s="426">
        <v>330666.67</v>
      </c>
      <c r="P298" s="448">
        <v>0.95752894869635241</v>
      </c>
      <c r="Q298" s="427">
        <v>666.66667338709669</v>
      </c>
    </row>
    <row r="299" spans="1:17" ht="14.4" customHeight="1" x14ac:dyDescent="0.3">
      <c r="A299" s="422" t="s">
        <v>2234</v>
      </c>
      <c r="B299" s="423" t="s">
        <v>2033</v>
      </c>
      <c r="C299" s="423" t="s">
        <v>2115</v>
      </c>
      <c r="D299" s="423" t="s">
        <v>2267</v>
      </c>
      <c r="E299" s="423" t="s">
        <v>2268</v>
      </c>
      <c r="F299" s="426">
        <v>642</v>
      </c>
      <c r="G299" s="426">
        <v>149800.01</v>
      </c>
      <c r="H299" s="423">
        <v>1</v>
      </c>
      <c r="I299" s="423">
        <v>233.33334890965733</v>
      </c>
      <c r="J299" s="426">
        <v>763</v>
      </c>
      <c r="K299" s="426">
        <v>178033.33000000002</v>
      </c>
      <c r="L299" s="423">
        <v>1.1884734186599855</v>
      </c>
      <c r="M299" s="423">
        <v>233.3333289646134</v>
      </c>
      <c r="N299" s="426">
        <v>824</v>
      </c>
      <c r="O299" s="426">
        <v>192266.65999999997</v>
      </c>
      <c r="P299" s="448">
        <v>1.2834889663892544</v>
      </c>
      <c r="Q299" s="427">
        <v>233.33332524271842</v>
      </c>
    </row>
    <row r="300" spans="1:17" ht="14.4" customHeight="1" x14ac:dyDescent="0.3">
      <c r="A300" s="422" t="s">
        <v>2234</v>
      </c>
      <c r="B300" s="423" t="s">
        <v>2033</v>
      </c>
      <c r="C300" s="423" t="s">
        <v>2115</v>
      </c>
      <c r="D300" s="423" t="s">
        <v>2269</v>
      </c>
      <c r="E300" s="423" t="s">
        <v>2270</v>
      </c>
      <c r="F300" s="426">
        <v>595</v>
      </c>
      <c r="G300" s="426">
        <v>462777.78</v>
      </c>
      <c r="H300" s="423">
        <v>1</v>
      </c>
      <c r="I300" s="423">
        <v>777.77778151260509</v>
      </c>
      <c r="J300" s="426">
        <v>482</v>
      </c>
      <c r="K300" s="426">
        <v>374888.89</v>
      </c>
      <c r="L300" s="423">
        <v>0.81008403212444635</v>
      </c>
      <c r="M300" s="423">
        <v>777.77778008298753</v>
      </c>
      <c r="N300" s="426">
        <v>499</v>
      </c>
      <c r="O300" s="426">
        <v>388111.12</v>
      </c>
      <c r="P300" s="448">
        <v>0.8386554773653998</v>
      </c>
      <c r="Q300" s="427">
        <v>777.77779559118233</v>
      </c>
    </row>
    <row r="301" spans="1:17" ht="14.4" customHeight="1" x14ac:dyDescent="0.3">
      <c r="A301" s="422" t="s">
        <v>2234</v>
      </c>
      <c r="B301" s="423" t="s">
        <v>2033</v>
      </c>
      <c r="C301" s="423" t="s">
        <v>2115</v>
      </c>
      <c r="D301" s="423" t="s">
        <v>2271</v>
      </c>
      <c r="E301" s="423" t="s">
        <v>2272</v>
      </c>
      <c r="F301" s="426">
        <v>1671</v>
      </c>
      <c r="G301" s="426">
        <v>408466.65999999992</v>
      </c>
      <c r="H301" s="423">
        <v>1</v>
      </c>
      <c r="I301" s="423">
        <v>244.44444045481742</v>
      </c>
      <c r="J301" s="426">
        <v>1533</v>
      </c>
      <c r="K301" s="426">
        <v>374733.33</v>
      </c>
      <c r="L301" s="423">
        <v>0.91741472853622885</v>
      </c>
      <c r="M301" s="423">
        <v>244.44444227005872</v>
      </c>
      <c r="N301" s="426">
        <v>1257</v>
      </c>
      <c r="O301" s="426">
        <v>307266.67</v>
      </c>
      <c r="P301" s="448">
        <v>0.752244185608686</v>
      </c>
      <c r="Q301" s="427">
        <v>244.44444709626092</v>
      </c>
    </row>
    <row r="302" spans="1:17" ht="14.4" customHeight="1" x14ac:dyDescent="0.3">
      <c r="A302" s="422" t="s">
        <v>2234</v>
      </c>
      <c r="B302" s="423" t="s">
        <v>2033</v>
      </c>
      <c r="C302" s="423" t="s">
        <v>2115</v>
      </c>
      <c r="D302" s="423" t="s">
        <v>2273</v>
      </c>
      <c r="E302" s="423" t="s">
        <v>2274</v>
      </c>
      <c r="F302" s="426">
        <v>7</v>
      </c>
      <c r="G302" s="426">
        <v>3678.8899999999994</v>
      </c>
      <c r="H302" s="423">
        <v>1</v>
      </c>
      <c r="I302" s="423">
        <v>525.5557142857142</v>
      </c>
      <c r="J302" s="426">
        <v>10</v>
      </c>
      <c r="K302" s="426">
        <v>5255.5599999999995</v>
      </c>
      <c r="L302" s="423">
        <v>1.4285722052031999</v>
      </c>
      <c r="M302" s="423">
        <v>525.55599999999993</v>
      </c>
      <c r="N302" s="426">
        <v>17</v>
      </c>
      <c r="O302" s="426">
        <v>8934.44</v>
      </c>
      <c r="P302" s="448">
        <v>2.4285694869920009</v>
      </c>
      <c r="Q302" s="427">
        <v>525.55529411764712</v>
      </c>
    </row>
    <row r="303" spans="1:17" ht="14.4" customHeight="1" x14ac:dyDescent="0.3">
      <c r="A303" s="422" t="s">
        <v>2234</v>
      </c>
      <c r="B303" s="423" t="s">
        <v>2033</v>
      </c>
      <c r="C303" s="423" t="s">
        <v>2115</v>
      </c>
      <c r="D303" s="423" t="s">
        <v>2275</v>
      </c>
      <c r="E303" s="423" t="s">
        <v>2276</v>
      </c>
      <c r="F303" s="426"/>
      <c r="G303" s="426"/>
      <c r="H303" s="423"/>
      <c r="I303" s="423"/>
      <c r="J303" s="426">
        <v>11</v>
      </c>
      <c r="K303" s="426">
        <v>11000</v>
      </c>
      <c r="L303" s="423"/>
      <c r="M303" s="423">
        <v>1000</v>
      </c>
      <c r="N303" s="426">
        <v>11</v>
      </c>
      <c r="O303" s="426">
        <v>11000</v>
      </c>
      <c r="P303" s="448"/>
      <c r="Q303" s="427">
        <v>1000</v>
      </c>
    </row>
    <row r="304" spans="1:17" ht="14.4" customHeight="1" x14ac:dyDescent="0.3">
      <c r="A304" s="422" t="s">
        <v>2234</v>
      </c>
      <c r="B304" s="423" t="s">
        <v>2033</v>
      </c>
      <c r="C304" s="423" t="s">
        <v>2115</v>
      </c>
      <c r="D304" s="423" t="s">
        <v>2187</v>
      </c>
      <c r="E304" s="423" t="s">
        <v>2188</v>
      </c>
      <c r="F304" s="426">
        <v>28</v>
      </c>
      <c r="G304" s="426">
        <v>0</v>
      </c>
      <c r="H304" s="423"/>
      <c r="I304" s="423">
        <v>0</v>
      </c>
      <c r="J304" s="426">
        <v>7</v>
      </c>
      <c r="K304" s="426">
        <v>0</v>
      </c>
      <c r="L304" s="423"/>
      <c r="M304" s="423">
        <v>0</v>
      </c>
      <c r="N304" s="426">
        <v>3</v>
      </c>
      <c r="O304" s="426">
        <v>0</v>
      </c>
      <c r="P304" s="448"/>
      <c r="Q304" s="427">
        <v>0</v>
      </c>
    </row>
    <row r="305" spans="1:17" ht="14.4" customHeight="1" x14ac:dyDescent="0.3">
      <c r="A305" s="422" t="s">
        <v>2234</v>
      </c>
      <c r="B305" s="423" t="s">
        <v>2033</v>
      </c>
      <c r="C305" s="423" t="s">
        <v>2115</v>
      </c>
      <c r="D305" s="423" t="s">
        <v>2149</v>
      </c>
      <c r="E305" s="423" t="s">
        <v>2150</v>
      </c>
      <c r="F305" s="426">
        <v>1497</v>
      </c>
      <c r="G305" s="426">
        <v>0</v>
      </c>
      <c r="H305" s="423"/>
      <c r="I305" s="423">
        <v>0</v>
      </c>
      <c r="J305" s="426">
        <v>1318</v>
      </c>
      <c r="K305" s="426">
        <v>0</v>
      </c>
      <c r="L305" s="423"/>
      <c r="M305" s="423">
        <v>0</v>
      </c>
      <c r="N305" s="426">
        <v>1333</v>
      </c>
      <c r="O305" s="426">
        <v>0</v>
      </c>
      <c r="P305" s="448"/>
      <c r="Q305" s="427">
        <v>0</v>
      </c>
    </row>
    <row r="306" spans="1:17" ht="14.4" customHeight="1" x14ac:dyDescent="0.3">
      <c r="A306" s="422" t="s">
        <v>2234</v>
      </c>
      <c r="B306" s="423" t="s">
        <v>2033</v>
      </c>
      <c r="C306" s="423" t="s">
        <v>2115</v>
      </c>
      <c r="D306" s="423" t="s">
        <v>2151</v>
      </c>
      <c r="E306" s="423" t="s">
        <v>2152</v>
      </c>
      <c r="F306" s="426">
        <v>1096</v>
      </c>
      <c r="G306" s="426">
        <v>334888.88</v>
      </c>
      <c r="H306" s="423">
        <v>1</v>
      </c>
      <c r="I306" s="423">
        <v>305.55554744525546</v>
      </c>
      <c r="J306" s="426">
        <v>986</v>
      </c>
      <c r="K306" s="426">
        <v>301277.79000000004</v>
      </c>
      <c r="L306" s="423">
        <v>0.89963509687153553</v>
      </c>
      <c r="M306" s="423">
        <v>305.55556795131849</v>
      </c>
      <c r="N306" s="426">
        <v>1024</v>
      </c>
      <c r="O306" s="426">
        <v>312888.89</v>
      </c>
      <c r="P306" s="448">
        <v>0.9343065974600292</v>
      </c>
      <c r="Q306" s="427">
        <v>305.55555664062501</v>
      </c>
    </row>
    <row r="307" spans="1:17" ht="14.4" customHeight="1" x14ac:dyDescent="0.3">
      <c r="A307" s="422" t="s">
        <v>2234</v>
      </c>
      <c r="B307" s="423" t="s">
        <v>2033</v>
      </c>
      <c r="C307" s="423" t="s">
        <v>2115</v>
      </c>
      <c r="D307" s="423" t="s">
        <v>2153</v>
      </c>
      <c r="E307" s="423" t="s">
        <v>2154</v>
      </c>
      <c r="F307" s="426">
        <v>2590</v>
      </c>
      <c r="G307" s="426">
        <v>0</v>
      </c>
      <c r="H307" s="423"/>
      <c r="I307" s="423">
        <v>0</v>
      </c>
      <c r="J307" s="426">
        <v>2118</v>
      </c>
      <c r="K307" s="426">
        <v>39433.340000000004</v>
      </c>
      <c r="L307" s="423"/>
      <c r="M307" s="423">
        <v>18.61819641170916</v>
      </c>
      <c r="N307" s="426">
        <v>2192</v>
      </c>
      <c r="O307" s="426">
        <v>73066.67</v>
      </c>
      <c r="P307" s="448"/>
      <c r="Q307" s="427">
        <v>33.333334854014595</v>
      </c>
    </row>
    <row r="308" spans="1:17" ht="14.4" customHeight="1" x14ac:dyDescent="0.3">
      <c r="A308" s="422" t="s">
        <v>2234</v>
      </c>
      <c r="B308" s="423" t="s">
        <v>2033</v>
      </c>
      <c r="C308" s="423" t="s">
        <v>2115</v>
      </c>
      <c r="D308" s="423" t="s">
        <v>2155</v>
      </c>
      <c r="E308" s="423" t="s">
        <v>2156</v>
      </c>
      <c r="F308" s="426">
        <v>1046</v>
      </c>
      <c r="G308" s="426">
        <v>476511.12</v>
      </c>
      <c r="H308" s="423">
        <v>1</v>
      </c>
      <c r="I308" s="423">
        <v>455.5555640535373</v>
      </c>
      <c r="J308" s="426">
        <v>927</v>
      </c>
      <c r="K308" s="426">
        <v>422300</v>
      </c>
      <c r="L308" s="423">
        <v>0.88623325306658107</v>
      </c>
      <c r="M308" s="423">
        <v>455.55555555555554</v>
      </c>
      <c r="N308" s="426">
        <v>1015</v>
      </c>
      <c r="O308" s="426">
        <v>462388.9</v>
      </c>
      <c r="P308" s="448">
        <v>0.97036329393530218</v>
      </c>
      <c r="Q308" s="427">
        <v>455.55556650246308</v>
      </c>
    </row>
    <row r="309" spans="1:17" ht="14.4" customHeight="1" x14ac:dyDescent="0.3">
      <c r="A309" s="422" t="s">
        <v>2234</v>
      </c>
      <c r="B309" s="423" t="s">
        <v>2033</v>
      </c>
      <c r="C309" s="423" t="s">
        <v>2115</v>
      </c>
      <c r="D309" s="423" t="s">
        <v>2157</v>
      </c>
      <c r="E309" s="423" t="s">
        <v>2158</v>
      </c>
      <c r="F309" s="426">
        <v>1130</v>
      </c>
      <c r="G309" s="426">
        <v>87888.88</v>
      </c>
      <c r="H309" s="423">
        <v>1</v>
      </c>
      <c r="I309" s="423">
        <v>77.777769911504436</v>
      </c>
      <c r="J309" s="426">
        <v>1031</v>
      </c>
      <c r="K309" s="426">
        <v>80188.899999999994</v>
      </c>
      <c r="L309" s="423">
        <v>0.91238959923030072</v>
      </c>
      <c r="M309" s="423">
        <v>77.777788554801162</v>
      </c>
      <c r="N309" s="426">
        <v>1098</v>
      </c>
      <c r="O309" s="426">
        <v>85399.99</v>
      </c>
      <c r="P309" s="448">
        <v>0.97168140042289763</v>
      </c>
      <c r="Q309" s="427">
        <v>77.777768670309655</v>
      </c>
    </row>
    <row r="310" spans="1:17" ht="14.4" customHeight="1" x14ac:dyDescent="0.3">
      <c r="A310" s="422" t="s">
        <v>2234</v>
      </c>
      <c r="B310" s="423" t="s">
        <v>2033</v>
      </c>
      <c r="C310" s="423" t="s">
        <v>2115</v>
      </c>
      <c r="D310" s="423" t="s">
        <v>2277</v>
      </c>
      <c r="E310" s="423" t="s">
        <v>2278</v>
      </c>
      <c r="F310" s="426">
        <v>566</v>
      </c>
      <c r="G310" s="426">
        <v>817555.54999999993</v>
      </c>
      <c r="H310" s="423">
        <v>1</v>
      </c>
      <c r="I310" s="423">
        <v>1444.4444346289752</v>
      </c>
      <c r="J310" s="426">
        <v>485</v>
      </c>
      <c r="K310" s="426">
        <v>700555.54999999993</v>
      </c>
      <c r="L310" s="423">
        <v>0.85689045839148181</v>
      </c>
      <c r="M310" s="423">
        <v>1444.4444329896905</v>
      </c>
      <c r="N310" s="426">
        <v>507</v>
      </c>
      <c r="O310" s="426">
        <v>732333.35</v>
      </c>
      <c r="P310" s="448">
        <v>0.8957597437874405</v>
      </c>
      <c r="Q310" s="427">
        <v>1444.4444773175542</v>
      </c>
    </row>
    <row r="311" spans="1:17" ht="14.4" customHeight="1" x14ac:dyDescent="0.3">
      <c r="A311" s="422" t="s">
        <v>2234</v>
      </c>
      <c r="B311" s="423" t="s">
        <v>2033</v>
      </c>
      <c r="C311" s="423" t="s">
        <v>2115</v>
      </c>
      <c r="D311" s="423" t="s">
        <v>2159</v>
      </c>
      <c r="E311" s="423" t="s">
        <v>2160</v>
      </c>
      <c r="F311" s="426"/>
      <c r="G311" s="426"/>
      <c r="H311" s="423"/>
      <c r="I311" s="423"/>
      <c r="J311" s="426"/>
      <c r="K311" s="426"/>
      <c r="L311" s="423"/>
      <c r="M311" s="423"/>
      <c r="N311" s="426">
        <v>1</v>
      </c>
      <c r="O311" s="426">
        <v>0</v>
      </c>
      <c r="P311" s="448"/>
      <c r="Q311" s="427">
        <v>0</v>
      </c>
    </row>
    <row r="312" spans="1:17" ht="14.4" customHeight="1" x14ac:dyDescent="0.3">
      <c r="A312" s="422" t="s">
        <v>2234</v>
      </c>
      <c r="B312" s="423" t="s">
        <v>2033</v>
      </c>
      <c r="C312" s="423" t="s">
        <v>2115</v>
      </c>
      <c r="D312" s="423" t="s">
        <v>2163</v>
      </c>
      <c r="E312" s="423" t="s">
        <v>2164</v>
      </c>
      <c r="F312" s="426">
        <v>1</v>
      </c>
      <c r="G312" s="426">
        <v>88.89</v>
      </c>
      <c r="H312" s="423">
        <v>1</v>
      </c>
      <c r="I312" s="423">
        <v>88.89</v>
      </c>
      <c r="J312" s="426">
        <v>6</v>
      </c>
      <c r="K312" s="426">
        <v>533.34</v>
      </c>
      <c r="L312" s="423">
        <v>6</v>
      </c>
      <c r="M312" s="423">
        <v>88.89</v>
      </c>
      <c r="N312" s="426">
        <v>6</v>
      </c>
      <c r="O312" s="426">
        <v>566.66000000000008</v>
      </c>
      <c r="P312" s="448">
        <v>6.3748453144335704</v>
      </c>
      <c r="Q312" s="427">
        <v>94.443333333333342</v>
      </c>
    </row>
    <row r="313" spans="1:17" ht="14.4" customHeight="1" x14ac:dyDescent="0.3">
      <c r="A313" s="422" t="s">
        <v>2234</v>
      </c>
      <c r="B313" s="423" t="s">
        <v>2033</v>
      </c>
      <c r="C313" s="423" t="s">
        <v>2115</v>
      </c>
      <c r="D313" s="423" t="s">
        <v>2167</v>
      </c>
      <c r="E313" s="423" t="s">
        <v>2168</v>
      </c>
      <c r="F313" s="426">
        <v>4</v>
      </c>
      <c r="G313" s="426">
        <v>386.67</v>
      </c>
      <c r="H313" s="423">
        <v>1</v>
      </c>
      <c r="I313" s="423">
        <v>96.667500000000004</v>
      </c>
      <c r="J313" s="426">
        <v>11</v>
      </c>
      <c r="K313" s="426">
        <v>1063.3400000000001</v>
      </c>
      <c r="L313" s="423">
        <v>2.7499935345384956</v>
      </c>
      <c r="M313" s="423">
        <v>96.667272727272746</v>
      </c>
      <c r="N313" s="426">
        <v>15</v>
      </c>
      <c r="O313" s="426">
        <v>1450.0100000000002</v>
      </c>
      <c r="P313" s="448">
        <v>3.7499935345384956</v>
      </c>
      <c r="Q313" s="427">
        <v>96.667333333333346</v>
      </c>
    </row>
    <row r="314" spans="1:17" ht="14.4" customHeight="1" x14ac:dyDescent="0.3">
      <c r="A314" s="422" t="s">
        <v>2234</v>
      </c>
      <c r="B314" s="423" t="s">
        <v>2033</v>
      </c>
      <c r="C314" s="423" t="s">
        <v>2115</v>
      </c>
      <c r="D314" s="423" t="s">
        <v>2279</v>
      </c>
      <c r="E314" s="423" t="s">
        <v>2280</v>
      </c>
      <c r="F314" s="426">
        <v>619</v>
      </c>
      <c r="G314" s="426">
        <v>216650</v>
      </c>
      <c r="H314" s="423">
        <v>1</v>
      </c>
      <c r="I314" s="423">
        <v>350</v>
      </c>
      <c r="J314" s="426">
        <v>547</v>
      </c>
      <c r="K314" s="426">
        <v>191450</v>
      </c>
      <c r="L314" s="423">
        <v>0.88368336025848138</v>
      </c>
      <c r="M314" s="423">
        <v>350</v>
      </c>
      <c r="N314" s="426">
        <v>599</v>
      </c>
      <c r="O314" s="426">
        <v>209650</v>
      </c>
      <c r="P314" s="448">
        <v>0.96768982229402267</v>
      </c>
      <c r="Q314" s="427">
        <v>350</v>
      </c>
    </row>
    <row r="315" spans="1:17" ht="14.4" customHeight="1" x14ac:dyDescent="0.3">
      <c r="A315" s="422" t="s">
        <v>2234</v>
      </c>
      <c r="B315" s="423" t="s">
        <v>2033</v>
      </c>
      <c r="C315" s="423" t="s">
        <v>2115</v>
      </c>
      <c r="D315" s="423" t="s">
        <v>2281</v>
      </c>
      <c r="E315" s="423" t="s">
        <v>2282</v>
      </c>
      <c r="F315" s="426">
        <v>86</v>
      </c>
      <c r="G315" s="426">
        <v>5064.4400000000005</v>
      </c>
      <c r="H315" s="423">
        <v>1</v>
      </c>
      <c r="I315" s="423">
        <v>58.888837209302331</v>
      </c>
      <c r="J315" s="426">
        <v>54</v>
      </c>
      <c r="K315" s="426">
        <v>3180.01</v>
      </c>
      <c r="L315" s="423">
        <v>0.6279095023339204</v>
      </c>
      <c r="M315" s="423">
        <v>58.889074074074081</v>
      </c>
      <c r="N315" s="426">
        <v>75</v>
      </c>
      <c r="O315" s="426">
        <v>4416.67</v>
      </c>
      <c r="P315" s="448">
        <v>0.87209444677002779</v>
      </c>
      <c r="Q315" s="427">
        <v>58.888933333333334</v>
      </c>
    </row>
    <row r="316" spans="1:17" ht="14.4" customHeight="1" x14ac:dyDescent="0.3">
      <c r="A316" s="422" t="s">
        <v>2234</v>
      </c>
      <c r="B316" s="423" t="s">
        <v>2033</v>
      </c>
      <c r="C316" s="423" t="s">
        <v>2115</v>
      </c>
      <c r="D316" s="423" t="s">
        <v>2283</v>
      </c>
      <c r="E316" s="423" t="s">
        <v>2284</v>
      </c>
      <c r="F316" s="426">
        <v>920</v>
      </c>
      <c r="G316" s="426">
        <v>118577.78</v>
      </c>
      <c r="H316" s="423">
        <v>1</v>
      </c>
      <c r="I316" s="423">
        <v>128.88889130434782</v>
      </c>
      <c r="J316" s="426">
        <v>783</v>
      </c>
      <c r="K316" s="426">
        <v>100920.01</v>
      </c>
      <c r="L316" s="423">
        <v>0.85108702490466592</v>
      </c>
      <c r="M316" s="423">
        <v>128.88890166028096</v>
      </c>
      <c r="N316" s="426">
        <v>828</v>
      </c>
      <c r="O316" s="426">
        <v>106720.01</v>
      </c>
      <c r="P316" s="448">
        <v>0.9000000674662656</v>
      </c>
      <c r="Q316" s="427">
        <v>128.88890096618357</v>
      </c>
    </row>
    <row r="317" spans="1:17" ht="14.4" customHeight="1" x14ac:dyDescent="0.3">
      <c r="A317" s="422" t="s">
        <v>2234</v>
      </c>
      <c r="B317" s="423" t="s">
        <v>2033</v>
      </c>
      <c r="C317" s="423" t="s">
        <v>2115</v>
      </c>
      <c r="D317" s="423" t="s">
        <v>2175</v>
      </c>
      <c r="E317" s="423" t="s">
        <v>2176</v>
      </c>
      <c r="F317" s="426">
        <v>2708</v>
      </c>
      <c r="G317" s="426">
        <v>132391.10999999999</v>
      </c>
      <c r="H317" s="423">
        <v>1</v>
      </c>
      <c r="I317" s="423">
        <v>48.888888478581976</v>
      </c>
      <c r="J317" s="426">
        <v>2253</v>
      </c>
      <c r="K317" s="426">
        <v>110146.67</v>
      </c>
      <c r="L317" s="423">
        <v>0.83197935269218615</v>
      </c>
      <c r="M317" s="423">
        <v>48.888890368397689</v>
      </c>
      <c r="N317" s="426">
        <v>2206</v>
      </c>
      <c r="O317" s="426">
        <v>107848.88</v>
      </c>
      <c r="P317" s="448">
        <v>0.81462327795272671</v>
      </c>
      <c r="Q317" s="427">
        <v>48.88888485947416</v>
      </c>
    </row>
    <row r="318" spans="1:17" ht="14.4" customHeight="1" x14ac:dyDescent="0.3">
      <c r="A318" s="422" t="s">
        <v>2234</v>
      </c>
      <c r="B318" s="423" t="s">
        <v>2033</v>
      </c>
      <c r="C318" s="423" t="s">
        <v>2115</v>
      </c>
      <c r="D318" s="423" t="s">
        <v>2285</v>
      </c>
      <c r="E318" s="423" t="s">
        <v>2286</v>
      </c>
      <c r="F318" s="426">
        <v>2708</v>
      </c>
      <c r="G318" s="426">
        <v>2407111.12</v>
      </c>
      <c r="H318" s="423">
        <v>1</v>
      </c>
      <c r="I318" s="423">
        <v>888.8888921713442</v>
      </c>
      <c r="J318" s="426">
        <v>2627</v>
      </c>
      <c r="K318" s="426">
        <v>2335111.1199999996</v>
      </c>
      <c r="L318" s="423">
        <v>0.97008862640292215</v>
      </c>
      <c r="M318" s="423">
        <v>888.88889227255413</v>
      </c>
      <c r="N318" s="426">
        <v>2517</v>
      </c>
      <c r="O318" s="426">
        <v>2237333.3400000003</v>
      </c>
      <c r="P318" s="448">
        <v>0.92946824158246599</v>
      </c>
      <c r="Q318" s="427">
        <v>888.88889153754485</v>
      </c>
    </row>
    <row r="319" spans="1:17" ht="14.4" customHeight="1" x14ac:dyDescent="0.3">
      <c r="A319" s="422" t="s">
        <v>2234</v>
      </c>
      <c r="B319" s="423" t="s">
        <v>2033</v>
      </c>
      <c r="C319" s="423" t="s">
        <v>2115</v>
      </c>
      <c r="D319" s="423" t="s">
        <v>2287</v>
      </c>
      <c r="E319" s="423" t="s">
        <v>2288</v>
      </c>
      <c r="F319" s="426">
        <v>60</v>
      </c>
      <c r="G319" s="426">
        <v>19999.989999999998</v>
      </c>
      <c r="H319" s="423">
        <v>1</v>
      </c>
      <c r="I319" s="423">
        <v>333.33316666666661</v>
      </c>
      <c r="J319" s="426">
        <v>59</v>
      </c>
      <c r="K319" s="426">
        <v>19666.66</v>
      </c>
      <c r="L319" s="423">
        <v>0.98333349166674588</v>
      </c>
      <c r="M319" s="423">
        <v>333.33322033898304</v>
      </c>
      <c r="N319" s="426">
        <v>61</v>
      </c>
      <c r="O319" s="426">
        <v>20333.34</v>
      </c>
      <c r="P319" s="448">
        <v>1.0166675083337542</v>
      </c>
      <c r="Q319" s="427">
        <v>333.33344262295083</v>
      </c>
    </row>
    <row r="320" spans="1:17" ht="14.4" customHeight="1" thickBot="1" x14ac:dyDescent="0.35">
      <c r="A320" s="428" t="s">
        <v>2234</v>
      </c>
      <c r="B320" s="429" t="s">
        <v>2033</v>
      </c>
      <c r="C320" s="429" t="s">
        <v>2115</v>
      </c>
      <c r="D320" s="429" t="s">
        <v>2289</v>
      </c>
      <c r="E320" s="429" t="s">
        <v>2290</v>
      </c>
      <c r="F320" s="432"/>
      <c r="G320" s="432"/>
      <c r="H320" s="429"/>
      <c r="I320" s="429"/>
      <c r="J320" s="432"/>
      <c r="K320" s="432"/>
      <c r="L320" s="429"/>
      <c r="M320" s="429"/>
      <c r="N320" s="432">
        <v>2</v>
      </c>
      <c r="O320" s="432">
        <v>466.66</v>
      </c>
      <c r="P320" s="440"/>
      <c r="Q320" s="433">
        <v>233.33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227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38971.941760049289</v>
      </c>
      <c r="D4" s="144">
        <f ca="1">IF(ISERROR(VLOOKUP("Náklady celkem",INDIRECT("HI!$A:$G"),5,0)),0,VLOOKUP("Náklady celkem",INDIRECT("HI!$A:$G"),5,0))</f>
        <v>41339.829730000034</v>
      </c>
      <c r="E4" s="145">
        <f ca="1">IF(C4=0,0,D4/C4)</f>
        <v>1.0607587885799958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325.12253011157702</v>
      </c>
      <c r="D7" s="152">
        <f>IF(ISERROR(HI!E5),"",HI!E5)</f>
        <v>318.94376</v>
      </c>
      <c r="E7" s="149">
        <f t="shared" ref="E7:E13" si="0">IF(C7=0,0,D7/C7)</f>
        <v>0.98099556462772186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0.97241027501763388</v>
      </c>
      <c r="E8" s="149">
        <f t="shared" si="0"/>
        <v>1.0804558611307042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193</v>
      </c>
      <c r="C9" s="287">
        <v>0.3</v>
      </c>
      <c r="D9" s="287">
        <f>IF('LŽ Statim'!G3="",0,'LŽ Statim'!G3)</f>
        <v>1.2330456226880395E-3</v>
      </c>
      <c r="E9" s="149">
        <f>IF(C9=0,0,D9/C9)</f>
        <v>4.1101520756267988E-3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3866.3274490500198</v>
      </c>
      <c r="D13" s="152">
        <f>IF(ISERROR(HI!E6),"",HI!E6)</f>
        <v>3428.2334799999999</v>
      </c>
      <c r="E13" s="149">
        <f t="shared" si="0"/>
        <v>0.88668989504299167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28431.00256673633</v>
      </c>
      <c r="D14" s="148">
        <f ca="1">IF(ISERROR(VLOOKUP("Osobní náklady (Kč) *",INDIRECT("HI!$A:$G"),5,0)),0,VLOOKUP("Osobní náklady (Kč) *",INDIRECT("HI!$A:$G"),5,0))</f>
        <v>29747.021850000012</v>
      </c>
      <c r="E14" s="149">
        <f ca="1">IF(C14=0,0,D14/C14)</f>
        <v>1.0462881771465702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20471.813269999995</v>
      </c>
      <c r="D16" s="167">
        <f ca="1">IF(ISERROR(VLOOKUP("Výnosy celkem",INDIRECT("HI!$A:$G"),5,0)),0,VLOOKUP("Výnosy celkem",INDIRECT("HI!$A:$G"),5,0))</f>
        <v>19097.085670000008</v>
      </c>
      <c r="E16" s="168">
        <f t="shared" ref="E16:E18" ca="1" si="1">IF(C16=0,0,D16/C16)</f>
        <v>0.93284778530026191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20471.813269999995</v>
      </c>
      <c r="D17" s="148">
        <f ca="1">IF(ISERROR(VLOOKUP("Ambulance *",INDIRECT("HI!$A:$G"),5,0)),0,VLOOKUP("Ambulance *",INDIRECT("HI!$A:$G"),5,0))</f>
        <v>19097.085670000008</v>
      </c>
      <c r="E17" s="149">
        <f t="shared" ca="1" si="1"/>
        <v>0.93284778530026191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0.93284778530026191</v>
      </c>
      <c r="E18" s="149">
        <f t="shared" si="1"/>
        <v>0.93284778530026191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227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2014</v>
      </c>
      <c r="C3" s="40">
        <v>2015</v>
      </c>
      <c r="D3" s="7"/>
      <c r="E3" s="308">
        <v>2016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294.83588000000003</v>
      </c>
      <c r="C5" s="29">
        <v>289.87221999999997</v>
      </c>
      <c r="D5" s="8"/>
      <c r="E5" s="102">
        <v>318.94376</v>
      </c>
      <c r="F5" s="28">
        <v>325.12253011157702</v>
      </c>
      <c r="G5" s="101">
        <f>E5-F5</f>
        <v>-6.1787701115770233</v>
      </c>
      <c r="H5" s="107">
        <f>IF(F5&lt;0.00000001,"",E5/F5)</f>
        <v>0.98099556462772186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3858.9077300000008</v>
      </c>
      <c r="C6" s="31">
        <v>3845.5382700000018</v>
      </c>
      <c r="D6" s="8"/>
      <c r="E6" s="103">
        <v>3428.2334799999999</v>
      </c>
      <c r="F6" s="30">
        <v>3866.3274490500198</v>
      </c>
      <c r="G6" s="104">
        <f>E6-F6</f>
        <v>-438.09396905001995</v>
      </c>
      <c r="H6" s="108">
        <f>IF(F6&lt;0.00000001,"",E6/F6)</f>
        <v>0.88668989504299167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27326.870150000013</v>
      </c>
      <c r="C7" s="31">
        <v>27959.217940000002</v>
      </c>
      <c r="D7" s="8"/>
      <c r="E7" s="103">
        <v>29747.021850000012</v>
      </c>
      <c r="F7" s="30">
        <v>28431.00256673633</v>
      </c>
      <c r="G7" s="104">
        <f>E7-F7</f>
        <v>1316.0192832636822</v>
      </c>
      <c r="H7" s="108">
        <f>IF(F7&lt;0.00000001,"",E7/F7)</f>
        <v>1.0462881771465702</v>
      </c>
    </row>
    <row r="8" spans="1:8" ht="14.4" customHeight="1" thickBot="1" x14ac:dyDescent="0.35">
      <c r="A8" s="1" t="s">
        <v>63</v>
      </c>
      <c r="B8" s="11">
        <v>6781.4278099999938</v>
      </c>
      <c r="C8" s="33">
        <v>7088.0462800000032</v>
      </c>
      <c r="D8" s="8"/>
      <c r="E8" s="105">
        <v>7845.6306400000221</v>
      </c>
      <c r="F8" s="32">
        <v>6349.4892141513619</v>
      </c>
      <c r="G8" s="106">
        <f>E8-F8</f>
        <v>1496.1414258486602</v>
      </c>
      <c r="H8" s="109">
        <f>IF(F8&lt;0.00000001,"",E8/F8)</f>
        <v>1.2356317768859502</v>
      </c>
    </row>
    <row r="9" spans="1:8" ht="14.4" customHeight="1" thickBot="1" x14ac:dyDescent="0.35">
      <c r="A9" s="2" t="s">
        <v>64</v>
      </c>
      <c r="B9" s="3">
        <v>38262.041570000009</v>
      </c>
      <c r="C9" s="35">
        <v>39182.674710000007</v>
      </c>
      <c r="D9" s="8"/>
      <c r="E9" s="3">
        <v>41339.829730000034</v>
      </c>
      <c r="F9" s="34">
        <v>38971.941760049289</v>
      </c>
      <c r="G9" s="34">
        <f>E9-F9</f>
        <v>2367.8879699507452</v>
      </c>
      <c r="H9" s="110">
        <f>IF(F9&lt;0.00000001,"",E9/F9)</f>
        <v>1.0607587885799958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20471.813269999995</v>
      </c>
      <c r="C11" s="29">
        <f>IF(ISERROR(VLOOKUP("Celkem:",'ZV Vykáz.-A'!A:F,4,0)),0,VLOOKUP("Celkem:",'ZV Vykáz.-A'!A:F,4,0)/1000)</f>
        <v>19226.594560000001</v>
      </c>
      <c r="D11" s="8"/>
      <c r="E11" s="102">
        <f>IF(ISERROR(VLOOKUP("Celkem:",'ZV Vykáz.-A'!A:F,6,0)),0,VLOOKUP("Celkem:",'ZV Vykáz.-A'!A:F,6,0)/1000)</f>
        <v>19097.085670000008</v>
      </c>
      <c r="F11" s="28">
        <f>B11</f>
        <v>20471.813269999995</v>
      </c>
      <c r="G11" s="101">
        <f>E11-F11</f>
        <v>-1374.7275999999874</v>
      </c>
      <c r="H11" s="107">
        <f>IF(F11&lt;0.00000001,"",E11/F11)</f>
        <v>0.93284778530026191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20471.813269999995</v>
      </c>
      <c r="C13" s="37">
        <f>SUM(C11:C12)</f>
        <v>19226.594560000001</v>
      </c>
      <c r="D13" s="8"/>
      <c r="E13" s="5">
        <f>SUM(E11:E12)</f>
        <v>19097.085670000008</v>
      </c>
      <c r="F13" s="36">
        <f>SUM(F11:F12)</f>
        <v>20471.813269999995</v>
      </c>
      <c r="G13" s="36">
        <f>E13-F13</f>
        <v>-1374.7275999999874</v>
      </c>
      <c r="H13" s="111">
        <f>IF(F13&lt;0.00000001,"",E13/F13)</f>
        <v>0.93284778530026191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0.53504236653308279</v>
      </c>
      <c r="C15" s="39">
        <f>IF(C9=0,"",C13/C9)</f>
        <v>0.49069122264624487</v>
      </c>
      <c r="D15" s="8"/>
      <c r="E15" s="6">
        <f>IF(E9=0,"",E13/E9)</f>
        <v>0.46195366054305209</v>
      </c>
      <c r="F15" s="38">
        <f>IF(F9=0,"",F13/F9)</f>
        <v>0.52529620915594077</v>
      </c>
      <c r="G15" s="38">
        <f>IF(ISERROR(F15-E15),"",E15-F15)</f>
        <v>-6.3342548612888683E-2</v>
      </c>
      <c r="H15" s="112">
        <f>IF(ISERROR(F15-E15),"",IF(F15&lt;0.00000001,"",E15/F15))</f>
        <v>0.87941556114659747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169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168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194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226</v>
      </c>
    </row>
    <row r="23" spans="1:8" ht="14.4" customHeight="1" x14ac:dyDescent="0.3">
      <c r="A23" s="100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0.59948236196946636</v>
      </c>
      <c r="C4" s="184">
        <f t="shared" ref="C4:M4" si="0">(C10+C8)/C6</f>
        <v>0.62386831251104691</v>
      </c>
      <c r="D4" s="184">
        <f t="shared" si="0"/>
        <v>0.61644813201886051</v>
      </c>
      <c r="E4" s="184">
        <f t="shared" si="0"/>
        <v>0.6246465789156731</v>
      </c>
      <c r="F4" s="184">
        <f t="shared" si="0"/>
        <v>0.60432527500562272</v>
      </c>
      <c r="G4" s="184">
        <f t="shared" si="0"/>
        <v>0.55235111846562723</v>
      </c>
      <c r="H4" s="184">
        <f t="shared" si="0"/>
        <v>0.50271259191601991</v>
      </c>
      <c r="I4" s="184">
        <f t="shared" si="0"/>
        <v>0.46950612713271139</v>
      </c>
      <c r="J4" s="184">
        <f t="shared" si="0"/>
        <v>0.47010296032027304</v>
      </c>
      <c r="K4" s="184">
        <f t="shared" si="0"/>
        <v>0.48639198836669584</v>
      </c>
      <c r="L4" s="184">
        <f t="shared" si="0"/>
        <v>0.47980799243292732</v>
      </c>
      <c r="M4" s="184">
        <f t="shared" si="0"/>
        <v>0.46195369706956901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2901.9892500000001</v>
      </c>
      <c r="C5" s="184">
        <f>IF(ISERROR(VLOOKUP($A5,'Man Tab'!$A:$Q,COLUMN()+2,0)),0,VLOOKUP($A5,'Man Tab'!$A:$Q,COLUMN()+2,0))</f>
        <v>3016.1960399999998</v>
      </c>
      <c r="D5" s="184">
        <f>IF(ISERROR(VLOOKUP($A5,'Man Tab'!$A:$Q,COLUMN()+2,0)),0,VLOOKUP($A5,'Man Tab'!$A:$Q,COLUMN()+2,0))</f>
        <v>3410.3339500000002</v>
      </c>
      <c r="E5" s="184">
        <f>IF(ISERROR(VLOOKUP($A5,'Man Tab'!$A:$Q,COLUMN()+2,0)),0,VLOOKUP($A5,'Man Tab'!$A:$Q,COLUMN()+2,0))</f>
        <v>3237.0228200000001</v>
      </c>
      <c r="F5" s="184">
        <f>IF(ISERROR(VLOOKUP($A5,'Man Tab'!$A:$Q,COLUMN()+2,0)),0,VLOOKUP($A5,'Man Tab'!$A:$Q,COLUMN()+2,0))</f>
        <v>3160.59094</v>
      </c>
      <c r="G5" s="184">
        <f>IF(ISERROR(VLOOKUP($A5,'Man Tab'!$A:$Q,COLUMN()+2,0)),0,VLOOKUP($A5,'Man Tab'!$A:$Q,COLUMN()+2,0))</f>
        <v>3359.8442300000102</v>
      </c>
      <c r="H5" s="184">
        <f>IF(ISERROR(VLOOKUP($A5,'Man Tab'!$A:$Q,COLUMN()+2,0)),0,VLOOKUP($A5,'Man Tab'!$A:$Q,COLUMN()+2,0))</f>
        <v>3984.4502200000002</v>
      </c>
      <c r="I5" s="184">
        <f>IF(ISERROR(VLOOKUP($A5,'Man Tab'!$A:$Q,COLUMN()+2,0)),0,VLOOKUP($A5,'Man Tab'!$A:$Q,COLUMN()+2,0))</f>
        <v>3495.2799799999998</v>
      </c>
      <c r="J5" s="184">
        <f>IF(ISERROR(VLOOKUP($A5,'Man Tab'!$A:$Q,COLUMN()+2,0)),0,VLOOKUP($A5,'Man Tab'!$A:$Q,COLUMN()+2,0))</f>
        <v>3110.5299</v>
      </c>
      <c r="K5" s="184">
        <f>IF(ISERROR(VLOOKUP($A5,'Man Tab'!$A:$Q,COLUMN()+2,0)),0,VLOOKUP($A5,'Man Tab'!$A:$Q,COLUMN()+2,0))</f>
        <v>3345.75531</v>
      </c>
      <c r="L5" s="184">
        <f>IF(ISERROR(VLOOKUP($A5,'Man Tab'!$A:$Q,COLUMN()+2,0)),0,VLOOKUP($A5,'Man Tab'!$A:$Q,COLUMN()+2,0))</f>
        <v>4275.7707200000004</v>
      </c>
      <c r="M5" s="184">
        <f>IF(ISERROR(VLOOKUP($A5,'Man Tab'!$A:$Q,COLUMN()+2,0)),0,VLOOKUP($A5,'Man Tab'!$A:$Q,COLUMN()+2,0))</f>
        <v>4042.06637000002</v>
      </c>
    </row>
    <row r="6" spans="1:13" ht="14.4" customHeight="1" x14ac:dyDescent="0.3">
      <c r="A6" s="185" t="s">
        <v>64</v>
      </c>
      <c r="B6" s="186">
        <f>B5</f>
        <v>2901.9892500000001</v>
      </c>
      <c r="C6" s="186">
        <f t="shared" ref="C6:M6" si="1">C5+B6</f>
        <v>5918.1852899999994</v>
      </c>
      <c r="D6" s="186">
        <f t="shared" si="1"/>
        <v>9328.5192399999996</v>
      </c>
      <c r="E6" s="186">
        <f t="shared" si="1"/>
        <v>12565.54206</v>
      </c>
      <c r="F6" s="186">
        <f t="shared" si="1"/>
        <v>15726.133</v>
      </c>
      <c r="G6" s="186">
        <f t="shared" si="1"/>
        <v>19085.977230000011</v>
      </c>
      <c r="H6" s="186">
        <f t="shared" si="1"/>
        <v>23070.42745000001</v>
      </c>
      <c r="I6" s="186">
        <f t="shared" si="1"/>
        <v>26565.707430000009</v>
      </c>
      <c r="J6" s="186">
        <f t="shared" si="1"/>
        <v>29676.237330000011</v>
      </c>
      <c r="K6" s="186">
        <f t="shared" si="1"/>
        <v>33021.992640000011</v>
      </c>
      <c r="L6" s="186">
        <f t="shared" si="1"/>
        <v>37297.763360000012</v>
      </c>
      <c r="M6" s="186">
        <f t="shared" si="1"/>
        <v>41339.829730000034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1739691.3700000003</v>
      </c>
      <c r="C9" s="185">
        <v>1952476.9000000004</v>
      </c>
      <c r="D9" s="185">
        <v>2058379.9899999995</v>
      </c>
      <c r="E9" s="185">
        <v>2098474.5999999996</v>
      </c>
      <c r="F9" s="185">
        <v>1654676.7900000005</v>
      </c>
      <c r="G9" s="185">
        <v>1038461.2200000002</v>
      </c>
      <c r="H9" s="185">
        <v>1055633.5100000002</v>
      </c>
      <c r="I9" s="185">
        <v>874968.03</v>
      </c>
      <c r="J9" s="185">
        <v>1478124.6100000003</v>
      </c>
      <c r="K9" s="185">
        <v>2110745.6400000011</v>
      </c>
      <c r="L9" s="185">
        <v>1834132.3000000003</v>
      </c>
      <c r="M9" s="185">
        <v>1201322.2199999997</v>
      </c>
    </row>
    <row r="10" spans="1:13" ht="14.4" customHeight="1" x14ac:dyDescent="0.3">
      <c r="A10" s="185" t="s">
        <v>66</v>
      </c>
      <c r="B10" s="186">
        <f>B9/1000</f>
        <v>1739.6913700000002</v>
      </c>
      <c r="C10" s="186">
        <f t="shared" ref="C10:M10" si="3">C9/1000+B10</f>
        <v>3692.1682700000006</v>
      </c>
      <c r="D10" s="186">
        <f t="shared" si="3"/>
        <v>5750.5482599999996</v>
      </c>
      <c r="E10" s="186">
        <f t="shared" si="3"/>
        <v>7849.0228599999991</v>
      </c>
      <c r="F10" s="186">
        <f t="shared" si="3"/>
        <v>9503.6996499999987</v>
      </c>
      <c r="G10" s="186">
        <f t="shared" si="3"/>
        <v>10542.16087</v>
      </c>
      <c r="H10" s="186">
        <f t="shared" si="3"/>
        <v>11597.794379999999</v>
      </c>
      <c r="I10" s="186">
        <f t="shared" si="3"/>
        <v>12472.762409999999</v>
      </c>
      <c r="J10" s="186">
        <f t="shared" si="3"/>
        <v>13950.88702</v>
      </c>
      <c r="K10" s="186">
        <f t="shared" si="3"/>
        <v>16061.632660000001</v>
      </c>
      <c r="L10" s="186">
        <f t="shared" si="3"/>
        <v>17895.76496</v>
      </c>
      <c r="M10" s="186">
        <f t="shared" si="3"/>
        <v>19097.087179999999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12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0.52529620915594077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0.52529620915594077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229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227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2016</v>
      </c>
      <c r="C4" s="124" t="s">
        <v>17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114" t="s">
        <v>211</v>
      </c>
      <c r="J4" s="114" t="s">
        <v>212</v>
      </c>
      <c r="K4" s="114" t="s">
        <v>213</v>
      </c>
      <c r="L4" s="114" t="s">
        <v>214</v>
      </c>
      <c r="M4" s="114" t="s">
        <v>215</v>
      </c>
      <c r="N4" s="114" t="s">
        <v>216</v>
      </c>
      <c r="O4" s="114" t="s">
        <v>217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228</v>
      </c>
    </row>
    <row r="7" spans="1:17" ht="14.4" customHeight="1" x14ac:dyDescent="0.3">
      <c r="A7" s="15" t="s">
        <v>22</v>
      </c>
      <c r="B7" s="51">
        <v>325.12253011157702</v>
      </c>
      <c r="C7" s="52">
        <v>27.093544175963999</v>
      </c>
      <c r="D7" s="52">
        <v>27.45533</v>
      </c>
      <c r="E7" s="52">
        <v>28.983149999999998</v>
      </c>
      <c r="F7" s="52">
        <v>36.781030000000001</v>
      </c>
      <c r="G7" s="52">
        <v>20.740169999999999</v>
      </c>
      <c r="H7" s="52">
        <v>33.463410000000003</v>
      </c>
      <c r="I7" s="52">
        <v>26.617229999999999</v>
      </c>
      <c r="J7" s="52">
        <v>21.357939999999999</v>
      </c>
      <c r="K7" s="52">
        <v>0</v>
      </c>
      <c r="L7" s="52">
        <v>30.60538</v>
      </c>
      <c r="M7" s="52">
        <v>29.076589999999999</v>
      </c>
      <c r="N7" s="52">
        <v>30.982610000000001</v>
      </c>
      <c r="O7" s="52">
        <v>32.880920000000003</v>
      </c>
      <c r="P7" s="53">
        <v>318.94376</v>
      </c>
      <c r="Q7" s="81">
        <v>0.98099556462699999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228</v>
      </c>
    </row>
    <row r="9" spans="1:17" ht="14.4" customHeight="1" x14ac:dyDescent="0.3">
      <c r="A9" s="15" t="s">
        <v>24</v>
      </c>
      <c r="B9" s="51">
        <v>3866.3274490500198</v>
      </c>
      <c r="C9" s="52">
        <v>322.19395408750199</v>
      </c>
      <c r="D9" s="52">
        <v>196.93794</v>
      </c>
      <c r="E9" s="52">
        <v>285.58990999999997</v>
      </c>
      <c r="F9" s="52">
        <v>357.70558999999997</v>
      </c>
      <c r="G9" s="52">
        <v>343.87984</v>
      </c>
      <c r="H9" s="52">
        <v>322.59151000000003</v>
      </c>
      <c r="I9" s="52">
        <v>358.99295999999998</v>
      </c>
      <c r="J9" s="52">
        <v>274.74331999999998</v>
      </c>
      <c r="K9" s="52">
        <v>150.00608</v>
      </c>
      <c r="L9" s="52">
        <v>178.30855</v>
      </c>
      <c r="M9" s="52">
        <v>267.03455000000002</v>
      </c>
      <c r="N9" s="52">
        <v>568.379809999999</v>
      </c>
      <c r="O9" s="52">
        <v>124.063420000001</v>
      </c>
      <c r="P9" s="53">
        <v>3428.2334799999999</v>
      </c>
      <c r="Q9" s="81">
        <v>0.88668989504200002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228</v>
      </c>
    </row>
    <row r="11" spans="1:17" ht="14.4" customHeight="1" x14ac:dyDescent="0.3">
      <c r="A11" s="15" t="s">
        <v>26</v>
      </c>
      <c r="B11" s="51">
        <v>489.530878297664</v>
      </c>
      <c r="C11" s="52">
        <v>40.794239858137999</v>
      </c>
      <c r="D11" s="52">
        <v>54.304200000000002</v>
      </c>
      <c r="E11" s="52">
        <v>31.266839999999998</v>
      </c>
      <c r="F11" s="52">
        <v>44.731630000000003</v>
      </c>
      <c r="G11" s="52">
        <v>34.921709999999997</v>
      </c>
      <c r="H11" s="52">
        <v>42.872050000000002</v>
      </c>
      <c r="I11" s="52">
        <v>38.04777</v>
      </c>
      <c r="J11" s="52">
        <v>46.160510000000002</v>
      </c>
      <c r="K11" s="52">
        <v>16.136610000000001</v>
      </c>
      <c r="L11" s="52">
        <v>39.084699999999998</v>
      </c>
      <c r="M11" s="52">
        <v>63.277819999999998</v>
      </c>
      <c r="N11" s="52">
        <v>40.382009999998999</v>
      </c>
      <c r="O11" s="52">
        <v>42.30077</v>
      </c>
      <c r="P11" s="53">
        <v>493.48662000000002</v>
      </c>
      <c r="Q11" s="81">
        <v>1.0080806786200001</v>
      </c>
    </row>
    <row r="12" spans="1:17" ht="14.4" customHeight="1" x14ac:dyDescent="0.3">
      <c r="A12" s="15" t="s">
        <v>27</v>
      </c>
      <c r="B12" s="51">
        <v>62.663959847645998</v>
      </c>
      <c r="C12" s="52">
        <v>5.2219966539699998</v>
      </c>
      <c r="D12" s="52">
        <v>1.90333</v>
      </c>
      <c r="E12" s="52">
        <v>1.694</v>
      </c>
      <c r="F12" s="52">
        <v>58.607500000000002</v>
      </c>
      <c r="G12" s="52">
        <v>2.8573200000000001</v>
      </c>
      <c r="H12" s="52">
        <v>1.7151000000000001</v>
      </c>
      <c r="I12" s="52">
        <v>1.8842000000000001</v>
      </c>
      <c r="J12" s="52">
        <v>1.8424</v>
      </c>
      <c r="K12" s="52">
        <v>0.89842999999999995</v>
      </c>
      <c r="L12" s="52">
        <v>11.599500000000001</v>
      </c>
      <c r="M12" s="52">
        <v>10.671799999999999</v>
      </c>
      <c r="N12" s="52">
        <v>3.4861200000000001</v>
      </c>
      <c r="O12" s="52">
        <v>1.7900499999999999</v>
      </c>
      <c r="P12" s="53">
        <v>98.949749999999995</v>
      </c>
      <c r="Q12" s="81">
        <v>1.5790535778549999</v>
      </c>
    </row>
    <row r="13" spans="1:17" ht="14.4" customHeight="1" x14ac:dyDescent="0.3">
      <c r="A13" s="15" t="s">
        <v>28</v>
      </c>
      <c r="B13" s="51">
        <v>62.557823856949</v>
      </c>
      <c r="C13" s="52">
        <v>5.2131519880789998</v>
      </c>
      <c r="D13" s="52">
        <v>4.7834500000000002</v>
      </c>
      <c r="E13" s="52">
        <v>11.632999999999999</v>
      </c>
      <c r="F13" s="52">
        <v>4.8451599999999999</v>
      </c>
      <c r="G13" s="52">
        <v>7.7615499999999997</v>
      </c>
      <c r="H13" s="52">
        <v>10.34446</v>
      </c>
      <c r="I13" s="52">
        <v>8.1174300000000006</v>
      </c>
      <c r="J13" s="52">
        <v>15.276859999999999</v>
      </c>
      <c r="K13" s="52">
        <v>9.2747299999999999</v>
      </c>
      <c r="L13" s="52">
        <v>6.6362300000000003</v>
      </c>
      <c r="M13" s="52">
        <v>5.8770300000000004</v>
      </c>
      <c r="N13" s="52">
        <v>10.440630000000001</v>
      </c>
      <c r="O13" s="52">
        <v>11.86168</v>
      </c>
      <c r="P13" s="53">
        <v>106.85221</v>
      </c>
      <c r="Q13" s="81">
        <v>1.7080550986609999</v>
      </c>
    </row>
    <row r="14" spans="1:17" ht="14.4" customHeight="1" x14ac:dyDescent="0.3">
      <c r="A14" s="15" t="s">
        <v>29</v>
      </c>
      <c r="B14" s="51">
        <v>1546.87087291131</v>
      </c>
      <c r="C14" s="52">
        <v>128.905906075942</v>
      </c>
      <c r="D14" s="52">
        <v>208.215</v>
      </c>
      <c r="E14" s="52">
        <v>124.18067000000001</v>
      </c>
      <c r="F14" s="52">
        <v>269.00337000000002</v>
      </c>
      <c r="G14" s="52">
        <v>70.070859999999996</v>
      </c>
      <c r="H14" s="52">
        <v>93.141999999999996</v>
      </c>
      <c r="I14" s="52">
        <v>84.13</v>
      </c>
      <c r="J14" s="52">
        <v>69.553129999999996</v>
      </c>
      <c r="K14" s="52">
        <v>62.61786</v>
      </c>
      <c r="L14" s="52">
        <v>66.556690000000003</v>
      </c>
      <c r="M14" s="52">
        <v>78.858969999999999</v>
      </c>
      <c r="N14" s="52">
        <v>146.87424999999999</v>
      </c>
      <c r="O14" s="52">
        <v>220.278850000001</v>
      </c>
      <c r="P14" s="53">
        <v>1493.4816499999999</v>
      </c>
      <c r="Q14" s="81">
        <v>0.96548566280000003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228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228</v>
      </c>
    </row>
    <row r="17" spans="1:17" ht="14.4" customHeight="1" x14ac:dyDescent="0.3">
      <c r="A17" s="15" t="s">
        <v>32</v>
      </c>
      <c r="B17" s="51">
        <v>1434.3185658244499</v>
      </c>
      <c r="C17" s="52">
        <v>119.52654715203801</v>
      </c>
      <c r="D17" s="52">
        <v>39.730739999999997</v>
      </c>
      <c r="E17" s="52">
        <v>19.43984</v>
      </c>
      <c r="F17" s="52">
        <v>191.89312000000001</v>
      </c>
      <c r="G17" s="52">
        <v>207.66893999999999</v>
      </c>
      <c r="H17" s="52">
        <v>81.264139999999998</v>
      </c>
      <c r="I17" s="52">
        <v>79.81644</v>
      </c>
      <c r="J17" s="52">
        <v>41.989919999999998</v>
      </c>
      <c r="K17" s="52">
        <v>620.60365999999999</v>
      </c>
      <c r="L17" s="52">
        <v>7.70953</v>
      </c>
      <c r="M17" s="52">
        <v>87.229100000000003</v>
      </c>
      <c r="N17" s="52">
        <v>113.37345000000001</v>
      </c>
      <c r="O17" s="52">
        <v>38.44735</v>
      </c>
      <c r="P17" s="53">
        <v>1529.16623</v>
      </c>
      <c r="Q17" s="81">
        <v>1.066127334913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12.045</v>
      </c>
      <c r="P18" s="53">
        <v>12.045</v>
      </c>
      <c r="Q18" s="81" t="s">
        <v>228</v>
      </c>
    </row>
    <row r="19" spans="1:17" ht="14.4" customHeight="1" x14ac:dyDescent="0.3">
      <c r="A19" s="15" t="s">
        <v>34</v>
      </c>
      <c r="B19" s="51">
        <v>2148.5457163113101</v>
      </c>
      <c r="C19" s="52">
        <v>179.04547635927599</v>
      </c>
      <c r="D19" s="52">
        <v>108.55904</v>
      </c>
      <c r="E19" s="52">
        <v>187.00060999999999</v>
      </c>
      <c r="F19" s="52">
        <v>123.33304</v>
      </c>
      <c r="G19" s="52">
        <v>206.26695000000001</v>
      </c>
      <c r="H19" s="52">
        <v>259.54104999999998</v>
      </c>
      <c r="I19" s="52">
        <v>288.46472000000102</v>
      </c>
      <c r="J19" s="52">
        <v>239.17755</v>
      </c>
      <c r="K19" s="52">
        <v>173.16953000000001</v>
      </c>
      <c r="L19" s="52">
        <v>133.69364999999999</v>
      </c>
      <c r="M19" s="52">
        <v>299.08253999999999</v>
      </c>
      <c r="N19" s="52">
        <v>168.09583000000001</v>
      </c>
      <c r="O19" s="52">
        <v>393.38361000000202</v>
      </c>
      <c r="P19" s="53">
        <v>2579.7681200000002</v>
      </c>
      <c r="Q19" s="81">
        <v>1.2007043184670001</v>
      </c>
    </row>
    <row r="20" spans="1:17" ht="14.4" customHeight="1" x14ac:dyDescent="0.3">
      <c r="A20" s="15" t="s">
        <v>35</v>
      </c>
      <c r="B20" s="51">
        <v>28431.002566736301</v>
      </c>
      <c r="C20" s="52">
        <v>2369.2502138946902</v>
      </c>
      <c r="D20" s="52">
        <v>2202.7219100000002</v>
      </c>
      <c r="E20" s="52">
        <v>2196.8179300000002</v>
      </c>
      <c r="F20" s="52">
        <v>2259.4045799999999</v>
      </c>
      <c r="G20" s="52">
        <v>2273.7285499999998</v>
      </c>
      <c r="H20" s="52">
        <v>2263.0706300000002</v>
      </c>
      <c r="I20" s="52">
        <v>2321.1744800000001</v>
      </c>
      <c r="J20" s="52">
        <v>3213.3034699999998</v>
      </c>
      <c r="K20" s="52">
        <v>2406.4426699999999</v>
      </c>
      <c r="L20" s="52">
        <v>2309.9282800000001</v>
      </c>
      <c r="M20" s="52">
        <v>2330.8710799999999</v>
      </c>
      <c r="N20" s="52">
        <v>3053.2626100000002</v>
      </c>
      <c r="O20" s="52">
        <v>2916.2956600000098</v>
      </c>
      <c r="P20" s="53">
        <v>29747.021850000001</v>
      </c>
      <c r="Q20" s="81">
        <v>1.046288177146</v>
      </c>
    </row>
    <row r="21" spans="1:17" ht="14.4" customHeight="1" x14ac:dyDescent="0.3">
      <c r="A21" s="16" t="s">
        <v>36</v>
      </c>
      <c r="B21" s="51">
        <v>605.001397102091</v>
      </c>
      <c r="C21" s="52">
        <v>50.416783091840003</v>
      </c>
      <c r="D21" s="52">
        <v>50.402000000000001</v>
      </c>
      <c r="E21" s="52">
        <v>128.167</v>
      </c>
      <c r="F21" s="52">
        <v>48.021000000000001</v>
      </c>
      <c r="G21" s="52">
        <v>48.021000000000001</v>
      </c>
      <c r="H21" s="52">
        <v>48.021000000000001</v>
      </c>
      <c r="I21" s="52">
        <v>48.021000000000001</v>
      </c>
      <c r="J21" s="52">
        <v>48.021000000000001</v>
      </c>
      <c r="K21" s="52">
        <v>48.021000000000001</v>
      </c>
      <c r="L21" s="52">
        <v>152.07300000000001</v>
      </c>
      <c r="M21" s="52">
        <v>126.994</v>
      </c>
      <c r="N21" s="52">
        <v>126.45099999999999</v>
      </c>
      <c r="O21" s="52">
        <v>221.83700000000101</v>
      </c>
      <c r="P21" s="53">
        <v>1094.05</v>
      </c>
      <c r="Q21" s="81">
        <v>1.8083429315040001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9.9570100000000004</v>
      </c>
      <c r="H22" s="52">
        <v>4.5679999999999996</v>
      </c>
      <c r="I22" s="52">
        <v>3.0129000000000001</v>
      </c>
      <c r="J22" s="52">
        <v>0</v>
      </c>
      <c r="K22" s="52">
        <v>4.5679999999999996</v>
      </c>
      <c r="L22" s="52">
        <v>174.24</v>
      </c>
      <c r="M22" s="52">
        <v>21.175000000000001</v>
      </c>
      <c r="N22" s="52">
        <v>9.6618499999989993</v>
      </c>
      <c r="O22" s="52">
        <v>0</v>
      </c>
      <c r="P22" s="53">
        <v>227.18276</v>
      </c>
      <c r="Q22" s="81" t="s">
        <v>228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228</v>
      </c>
    </row>
    <row r="24" spans="1:17" ht="14.4" customHeight="1" x14ac:dyDescent="0.3">
      <c r="A24" s="16" t="s">
        <v>39</v>
      </c>
      <c r="B24" s="51">
        <v>7.2759576141834308E-12</v>
      </c>
      <c r="C24" s="52">
        <v>0</v>
      </c>
      <c r="D24" s="52">
        <v>6.9763099999999998</v>
      </c>
      <c r="E24" s="52">
        <v>1.4230899999990001</v>
      </c>
      <c r="F24" s="52">
        <v>16.007929999999</v>
      </c>
      <c r="G24" s="52">
        <v>11.148919999999</v>
      </c>
      <c r="H24" s="52">
        <v>-2.4099999999999998E-3</v>
      </c>
      <c r="I24" s="52">
        <v>101.565100000001</v>
      </c>
      <c r="J24" s="52">
        <v>13.024119999999</v>
      </c>
      <c r="K24" s="52">
        <v>3.5414099999980002</v>
      </c>
      <c r="L24" s="52">
        <v>9.4389999998999996E-2</v>
      </c>
      <c r="M24" s="52">
        <v>25.606829999999999</v>
      </c>
      <c r="N24" s="52">
        <v>4.3805500000000004</v>
      </c>
      <c r="O24" s="52">
        <v>26.882059999999001</v>
      </c>
      <c r="P24" s="53">
        <v>210.64829999999799</v>
      </c>
      <c r="Q24" s="81"/>
    </row>
    <row r="25" spans="1:17" ht="14.4" customHeight="1" x14ac:dyDescent="0.3">
      <c r="A25" s="17" t="s">
        <v>40</v>
      </c>
      <c r="B25" s="54">
        <v>38971.941760049303</v>
      </c>
      <c r="C25" s="55">
        <v>3247.66181333744</v>
      </c>
      <c r="D25" s="55">
        <v>2901.9892500000001</v>
      </c>
      <c r="E25" s="55">
        <v>3016.1960399999998</v>
      </c>
      <c r="F25" s="55">
        <v>3410.3339500000002</v>
      </c>
      <c r="G25" s="55">
        <v>3237.0228200000001</v>
      </c>
      <c r="H25" s="55">
        <v>3160.59094</v>
      </c>
      <c r="I25" s="55">
        <v>3359.8442300000102</v>
      </c>
      <c r="J25" s="55">
        <v>3984.4502200000002</v>
      </c>
      <c r="K25" s="55">
        <v>3495.2799799999998</v>
      </c>
      <c r="L25" s="55">
        <v>3110.5299</v>
      </c>
      <c r="M25" s="55">
        <v>3345.75531</v>
      </c>
      <c r="N25" s="55">
        <v>4275.7707200000004</v>
      </c>
      <c r="O25" s="55">
        <v>4042.06637000002</v>
      </c>
      <c r="P25" s="56">
        <v>41339.829729999998</v>
      </c>
      <c r="Q25" s="82">
        <v>1.060758788579</v>
      </c>
    </row>
    <row r="26" spans="1:17" ht="14.4" customHeight="1" x14ac:dyDescent="0.3">
      <c r="A26" s="15" t="s">
        <v>41</v>
      </c>
      <c r="B26" s="51">
        <v>3766.3125080807699</v>
      </c>
      <c r="C26" s="52">
        <v>313.85937567339801</v>
      </c>
      <c r="D26" s="52">
        <v>298.36561</v>
      </c>
      <c r="E26" s="52">
        <v>249.65244000000001</v>
      </c>
      <c r="F26" s="52">
        <v>299.96415999999999</v>
      </c>
      <c r="G26" s="52">
        <v>305.98253999999997</v>
      </c>
      <c r="H26" s="52">
        <v>270.15800000000002</v>
      </c>
      <c r="I26" s="52">
        <v>372.21958000000001</v>
      </c>
      <c r="J26" s="52">
        <v>332.66937999999999</v>
      </c>
      <c r="K26" s="52">
        <v>322.33859000000001</v>
      </c>
      <c r="L26" s="52">
        <v>312.63434999999998</v>
      </c>
      <c r="M26" s="52">
        <v>263.84251</v>
      </c>
      <c r="N26" s="52">
        <v>402.66280999999998</v>
      </c>
      <c r="O26" s="52">
        <v>383.94528000000003</v>
      </c>
      <c r="P26" s="53">
        <v>3814.43525</v>
      </c>
      <c r="Q26" s="81">
        <v>1.0127771505459999</v>
      </c>
    </row>
    <row r="27" spans="1:17" ht="14.4" customHeight="1" x14ac:dyDescent="0.3">
      <c r="A27" s="18" t="s">
        <v>42</v>
      </c>
      <c r="B27" s="54">
        <v>42738.254268130098</v>
      </c>
      <c r="C27" s="55">
        <v>3561.5211890108399</v>
      </c>
      <c r="D27" s="55">
        <v>3200.3548599999999</v>
      </c>
      <c r="E27" s="55">
        <v>3265.8484800000001</v>
      </c>
      <c r="F27" s="55">
        <v>3710.2981100000002</v>
      </c>
      <c r="G27" s="55">
        <v>3543.0053600000001</v>
      </c>
      <c r="H27" s="55">
        <v>3430.7489399999999</v>
      </c>
      <c r="I27" s="55">
        <v>3732.0638100000101</v>
      </c>
      <c r="J27" s="55">
        <v>4317.1196</v>
      </c>
      <c r="K27" s="55">
        <v>3817.6185700000001</v>
      </c>
      <c r="L27" s="55">
        <v>3423.1642499999998</v>
      </c>
      <c r="M27" s="55">
        <v>3609.59782</v>
      </c>
      <c r="N27" s="55">
        <v>4678.4335299999902</v>
      </c>
      <c r="O27" s="55">
        <v>4426.0116500000204</v>
      </c>
      <c r="P27" s="56">
        <v>45154.26498</v>
      </c>
      <c r="Q27" s="82">
        <v>1.056530402405</v>
      </c>
    </row>
    <row r="28" spans="1:17" ht="14.4" customHeight="1" x14ac:dyDescent="0.3">
      <c r="A28" s="16" t="s">
        <v>43</v>
      </c>
      <c r="B28" s="51">
        <v>10078.3264069741</v>
      </c>
      <c r="C28" s="52">
        <v>839.860533914504</v>
      </c>
      <c r="D28" s="52">
        <v>581.99883999999997</v>
      </c>
      <c r="E28" s="52">
        <v>750.47500000000002</v>
      </c>
      <c r="F28" s="52">
        <v>1297.085</v>
      </c>
      <c r="G28" s="52">
        <v>927.21428000000003</v>
      </c>
      <c r="H28" s="52">
        <v>755.26900000000001</v>
      </c>
      <c r="I28" s="52">
        <v>1032.1690000000001</v>
      </c>
      <c r="J28" s="52">
        <v>485.32400000000001</v>
      </c>
      <c r="K28" s="52">
        <v>406.57799999999997</v>
      </c>
      <c r="L28" s="52">
        <v>580.74599999999998</v>
      </c>
      <c r="M28" s="52">
        <v>780.19100000000003</v>
      </c>
      <c r="N28" s="52">
        <v>1041.396</v>
      </c>
      <c r="O28" s="52">
        <v>1080.7178799999999</v>
      </c>
      <c r="P28" s="53">
        <v>9719.1640000000007</v>
      </c>
      <c r="Q28" s="81">
        <v>0.96436289196500002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228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228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223</v>
      </c>
      <c r="G4" s="323" t="s">
        <v>51</v>
      </c>
      <c r="H4" s="126" t="s">
        <v>121</v>
      </c>
      <c r="I4" s="321" t="s">
        <v>52</v>
      </c>
      <c r="J4" s="323" t="s">
        <v>197</v>
      </c>
      <c r="K4" s="324" t="s">
        <v>225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22"/>
      <c r="G5" s="322"/>
      <c r="H5" s="25" t="s">
        <v>224</v>
      </c>
      <c r="I5" s="322"/>
      <c r="J5" s="322"/>
      <c r="K5" s="325"/>
    </row>
    <row r="6" spans="1:11" ht="14.4" customHeight="1" thickBot="1" x14ac:dyDescent="0.35">
      <c r="A6" s="394" t="s">
        <v>230</v>
      </c>
      <c r="B6" s="376">
        <v>42033.471111094397</v>
      </c>
      <c r="C6" s="376">
        <v>39182.674709999999</v>
      </c>
      <c r="D6" s="377">
        <v>-2850.7964010944202</v>
      </c>
      <c r="E6" s="378">
        <v>0.93217794472500004</v>
      </c>
      <c r="F6" s="376">
        <v>38971.941760049303</v>
      </c>
      <c r="G6" s="377">
        <v>38971.941760049303</v>
      </c>
      <c r="H6" s="379">
        <v>4042.06637000002</v>
      </c>
      <c r="I6" s="376">
        <v>41339.829729999998</v>
      </c>
      <c r="J6" s="377">
        <v>2367.8879699507202</v>
      </c>
      <c r="K6" s="380">
        <v>1.060758788579</v>
      </c>
    </row>
    <row r="7" spans="1:11" ht="14.4" customHeight="1" thickBot="1" x14ac:dyDescent="0.35">
      <c r="A7" s="395" t="s">
        <v>231</v>
      </c>
      <c r="B7" s="376">
        <v>6298.5684741323703</v>
      </c>
      <c r="C7" s="376">
        <v>6352.2160800000001</v>
      </c>
      <c r="D7" s="377">
        <v>53.647605867625998</v>
      </c>
      <c r="E7" s="378">
        <v>1.0085174283780001</v>
      </c>
      <c r="F7" s="376">
        <v>6353.0735140751603</v>
      </c>
      <c r="G7" s="377">
        <v>6353.0735140751603</v>
      </c>
      <c r="H7" s="379">
        <v>433.17317000000202</v>
      </c>
      <c r="I7" s="376">
        <v>5939.9261100000003</v>
      </c>
      <c r="J7" s="377">
        <v>-413.147404075162</v>
      </c>
      <c r="K7" s="380">
        <v>0.93496889290499996</v>
      </c>
    </row>
    <row r="8" spans="1:11" ht="14.4" customHeight="1" thickBot="1" x14ac:dyDescent="0.35">
      <c r="A8" s="396" t="s">
        <v>232</v>
      </c>
      <c r="B8" s="376">
        <v>4861.5633069067599</v>
      </c>
      <c r="C8" s="376">
        <v>4818.6398399999998</v>
      </c>
      <c r="D8" s="377">
        <v>-42.923466906761</v>
      </c>
      <c r="E8" s="378">
        <v>0.99117085098000002</v>
      </c>
      <c r="F8" s="376">
        <v>4806.2026411638599</v>
      </c>
      <c r="G8" s="377">
        <v>4806.2026411638599</v>
      </c>
      <c r="H8" s="379">
        <v>212.89432000000099</v>
      </c>
      <c r="I8" s="376">
        <v>4446.4444599999997</v>
      </c>
      <c r="J8" s="377">
        <v>-359.758181163855</v>
      </c>
      <c r="K8" s="380">
        <v>0.92514710509999998</v>
      </c>
    </row>
    <row r="9" spans="1:11" ht="14.4" customHeight="1" thickBot="1" x14ac:dyDescent="0.35">
      <c r="A9" s="397" t="s">
        <v>233</v>
      </c>
      <c r="B9" s="381">
        <v>0</v>
      </c>
      <c r="C9" s="381">
        <v>-2.9069999999999999E-2</v>
      </c>
      <c r="D9" s="382">
        <v>-2.9069999999999999E-2</v>
      </c>
      <c r="E9" s="383" t="s">
        <v>228</v>
      </c>
      <c r="F9" s="381">
        <v>0</v>
      </c>
      <c r="G9" s="382">
        <v>0</v>
      </c>
      <c r="H9" s="384">
        <v>-2.5200000000000001E-3</v>
      </c>
      <c r="I9" s="381">
        <v>-2.1360000000000001E-2</v>
      </c>
      <c r="J9" s="382">
        <v>-2.1360000000000001E-2</v>
      </c>
      <c r="K9" s="385" t="s">
        <v>228</v>
      </c>
    </row>
    <row r="10" spans="1:11" ht="14.4" customHeight="1" thickBot="1" x14ac:dyDescent="0.35">
      <c r="A10" s="398" t="s">
        <v>234</v>
      </c>
      <c r="B10" s="376">
        <v>0</v>
      </c>
      <c r="C10" s="376">
        <v>-2.9069999999999999E-2</v>
      </c>
      <c r="D10" s="377">
        <v>-2.9069999999999999E-2</v>
      </c>
      <c r="E10" s="386" t="s">
        <v>228</v>
      </c>
      <c r="F10" s="376">
        <v>0</v>
      </c>
      <c r="G10" s="377">
        <v>0</v>
      </c>
      <c r="H10" s="379">
        <v>-2.5200000000000001E-3</v>
      </c>
      <c r="I10" s="376">
        <v>-2.1360000000000001E-2</v>
      </c>
      <c r="J10" s="377">
        <v>-2.1360000000000001E-2</v>
      </c>
      <c r="K10" s="387" t="s">
        <v>228</v>
      </c>
    </row>
    <row r="11" spans="1:11" ht="14.4" customHeight="1" thickBot="1" x14ac:dyDescent="0.35">
      <c r="A11" s="397" t="s">
        <v>235</v>
      </c>
      <c r="B11" s="381">
        <v>305.37575845912698</v>
      </c>
      <c r="C11" s="381">
        <v>289.87222000000003</v>
      </c>
      <c r="D11" s="382">
        <v>-15.503538459127</v>
      </c>
      <c r="E11" s="388">
        <v>0.94923127317800005</v>
      </c>
      <c r="F11" s="381">
        <v>325.12253011157702</v>
      </c>
      <c r="G11" s="382">
        <v>325.12253011157702</v>
      </c>
      <c r="H11" s="384">
        <v>32.880920000000003</v>
      </c>
      <c r="I11" s="381">
        <v>318.94376</v>
      </c>
      <c r="J11" s="382">
        <v>-6.1787701115760001</v>
      </c>
      <c r="K11" s="389">
        <v>0.98099556462699999</v>
      </c>
    </row>
    <row r="12" spans="1:11" ht="14.4" customHeight="1" thickBot="1" x14ac:dyDescent="0.35">
      <c r="A12" s="398" t="s">
        <v>236</v>
      </c>
      <c r="B12" s="376">
        <v>255.99999193662001</v>
      </c>
      <c r="C12" s="376">
        <v>234.34110000000001</v>
      </c>
      <c r="D12" s="377">
        <v>-21.658891936620002</v>
      </c>
      <c r="E12" s="378">
        <v>0.91539495070700005</v>
      </c>
      <c r="F12" s="376">
        <v>268.02147828136799</v>
      </c>
      <c r="G12" s="377">
        <v>268.02147828136799</v>
      </c>
      <c r="H12" s="379">
        <v>32.714950000000002</v>
      </c>
      <c r="I12" s="376">
        <v>270.30925999999999</v>
      </c>
      <c r="J12" s="377">
        <v>2.287781718632</v>
      </c>
      <c r="K12" s="380">
        <v>1.0085358148650001</v>
      </c>
    </row>
    <row r="13" spans="1:11" ht="14.4" customHeight="1" thickBot="1" x14ac:dyDescent="0.35">
      <c r="A13" s="398" t="s">
        <v>237</v>
      </c>
      <c r="B13" s="376">
        <v>1.2833468323720001</v>
      </c>
      <c r="C13" s="376">
        <v>1.6829700000000001</v>
      </c>
      <c r="D13" s="377">
        <v>0.39962316762700001</v>
      </c>
      <c r="E13" s="378">
        <v>1.31139140063</v>
      </c>
      <c r="F13" s="376">
        <v>2.0000001805580001</v>
      </c>
      <c r="G13" s="377">
        <v>2.0000001805580001</v>
      </c>
      <c r="H13" s="379">
        <v>0.16597000000000001</v>
      </c>
      <c r="I13" s="376">
        <v>1.4384999999999999</v>
      </c>
      <c r="J13" s="377">
        <v>-0.56150018055799999</v>
      </c>
      <c r="K13" s="380">
        <v>0.71924993506599999</v>
      </c>
    </row>
    <row r="14" spans="1:11" ht="14.4" customHeight="1" thickBot="1" x14ac:dyDescent="0.35">
      <c r="A14" s="398" t="s">
        <v>238</v>
      </c>
      <c r="B14" s="376">
        <v>0</v>
      </c>
      <c r="C14" s="376">
        <v>0.10105</v>
      </c>
      <c r="D14" s="377">
        <v>0.10105</v>
      </c>
      <c r="E14" s="386" t="s">
        <v>239</v>
      </c>
      <c r="F14" s="376">
        <v>0.101046684277</v>
      </c>
      <c r="G14" s="377">
        <v>0.101046684277</v>
      </c>
      <c r="H14" s="379">
        <v>0</v>
      </c>
      <c r="I14" s="376">
        <v>0</v>
      </c>
      <c r="J14" s="377">
        <v>-0.101046684277</v>
      </c>
      <c r="K14" s="380">
        <v>0</v>
      </c>
    </row>
    <row r="15" spans="1:11" ht="14.4" customHeight="1" thickBot="1" x14ac:dyDescent="0.35">
      <c r="A15" s="398" t="s">
        <v>240</v>
      </c>
      <c r="B15" s="376">
        <v>48.092419690134001</v>
      </c>
      <c r="C15" s="376">
        <v>53.747100000000003</v>
      </c>
      <c r="D15" s="377">
        <v>5.6546803098650003</v>
      </c>
      <c r="E15" s="378">
        <v>1.1175794511129999</v>
      </c>
      <c r="F15" s="376">
        <v>55.000004965370998</v>
      </c>
      <c r="G15" s="377">
        <v>55.000004965370998</v>
      </c>
      <c r="H15" s="379">
        <v>0</v>
      </c>
      <c r="I15" s="376">
        <v>47.195999999999998</v>
      </c>
      <c r="J15" s="377">
        <v>-7.804004965371</v>
      </c>
      <c r="K15" s="380">
        <v>0.85810901343900003</v>
      </c>
    </row>
    <row r="16" spans="1:11" ht="14.4" customHeight="1" thickBot="1" x14ac:dyDescent="0.35">
      <c r="A16" s="397" t="s">
        <v>241</v>
      </c>
      <c r="B16" s="381">
        <v>3887.7751075444999</v>
      </c>
      <c r="C16" s="381">
        <v>3845.53827</v>
      </c>
      <c r="D16" s="382">
        <v>-42.236837544502997</v>
      </c>
      <c r="E16" s="388">
        <v>0.98913598745300002</v>
      </c>
      <c r="F16" s="381">
        <v>3866.3274490500198</v>
      </c>
      <c r="G16" s="382">
        <v>3866.3274490500198</v>
      </c>
      <c r="H16" s="384">
        <v>124.063420000001</v>
      </c>
      <c r="I16" s="381">
        <v>3428.2334799999999</v>
      </c>
      <c r="J16" s="382">
        <v>-438.09396905001898</v>
      </c>
      <c r="K16" s="389">
        <v>0.88668989504200002</v>
      </c>
    </row>
    <row r="17" spans="1:11" ht="14.4" customHeight="1" thickBot="1" x14ac:dyDescent="0.35">
      <c r="A17" s="398" t="s">
        <v>242</v>
      </c>
      <c r="B17" s="376">
        <v>0.77522997558200002</v>
      </c>
      <c r="C17" s="376">
        <v>1.4217500000000001</v>
      </c>
      <c r="D17" s="377">
        <v>0.64652002441699996</v>
      </c>
      <c r="E17" s="378">
        <v>1.8339719112799999</v>
      </c>
      <c r="F17" s="376">
        <v>1.252350113061</v>
      </c>
      <c r="G17" s="377">
        <v>1.252350113061</v>
      </c>
      <c r="H17" s="379">
        <v>0</v>
      </c>
      <c r="I17" s="376">
        <v>0.86099999999999999</v>
      </c>
      <c r="J17" s="377">
        <v>-0.39135011306099998</v>
      </c>
      <c r="K17" s="380">
        <v>0.68750742385800001</v>
      </c>
    </row>
    <row r="18" spans="1:11" ht="14.4" customHeight="1" thickBot="1" x14ac:dyDescent="0.35">
      <c r="A18" s="398" t="s">
        <v>243</v>
      </c>
      <c r="B18" s="376">
        <v>60.999998078647003</v>
      </c>
      <c r="C18" s="376">
        <v>69.606380000000001</v>
      </c>
      <c r="D18" s="377">
        <v>8.6063819213519999</v>
      </c>
      <c r="E18" s="378">
        <v>1.141088232662</v>
      </c>
      <c r="F18" s="376">
        <v>60.000005416769</v>
      </c>
      <c r="G18" s="377">
        <v>60.000005416769</v>
      </c>
      <c r="H18" s="379">
        <v>2.18858</v>
      </c>
      <c r="I18" s="376">
        <v>57.330399999999997</v>
      </c>
      <c r="J18" s="377">
        <v>-2.669605416769</v>
      </c>
      <c r="K18" s="380">
        <v>0.95550658040400005</v>
      </c>
    </row>
    <row r="19" spans="1:11" ht="14.4" customHeight="1" thickBot="1" x14ac:dyDescent="0.35">
      <c r="A19" s="398" t="s">
        <v>244</v>
      </c>
      <c r="B19" s="376">
        <v>87.999997228213005</v>
      </c>
      <c r="C19" s="376">
        <v>69.0655</v>
      </c>
      <c r="D19" s="377">
        <v>-18.934497228213001</v>
      </c>
      <c r="E19" s="378">
        <v>0.78483525199299997</v>
      </c>
      <c r="F19" s="376">
        <v>88.000007944594003</v>
      </c>
      <c r="G19" s="377">
        <v>88.000007944594003</v>
      </c>
      <c r="H19" s="379">
        <v>3.9405600000000001</v>
      </c>
      <c r="I19" s="376">
        <v>82.366669999999999</v>
      </c>
      <c r="J19" s="377">
        <v>-5.6333379445940004</v>
      </c>
      <c r="K19" s="380">
        <v>0.93598480186300004</v>
      </c>
    </row>
    <row r="20" spans="1:11" ht="14.4" customHeight="1" thickBot="1" x14ac:dyDescent="0.35">
      <c r="A20" s="398" t="s">
        <v>245</v>
      </c>
      <c r="B20" s="376">
        <v>74.999997637681005</v>
      </c>
      <c r="C20" s="376">
        <v>71.452539999999999</v>
      </c>
      <c r="D20" s="377">
        <v>-3.5474576376810001</v>
      </c>
      <c r="E20" s="378">
        <v>0.95270056334099995</v>
      </c>
      <c r="F20" s="376">
        <v>75.000006770960994</v>
      </c>
      <c r="G20" s="377">
        <v>75.000006770960994</v>
      </c>
      <c r="H20" s="379">
        <v>2.66961</v>
      </c>
      <c r="I20" s="376">
        <v>75.110209999999995</v>
      </c>
      <c r="J20" s="377">
        <v>0.11020322903800001</v>
      </c>
      <c r="K20" s="380">
        <v>1.0014693762539999</v>
      </c>
    </row>
    <row r="21" spans="1:11" ht="14.4" customHeight="1" thickBot="1" x14ac:dyDescent="0.35">
      <c r="A21" s="398" t="s">
        <v>246</v>
      </c>
      <c r="B21" s="376">
        <v>5.9999998110139998</v>
      </c>
      <c r="C21" s="376">
        <v>5.8178000000000001</v>
      </c>
      <c r="D21" s="377">
        <v>-0.18219981101400001</v>
      </c>
      <c r="E21" s="378">
        <v>0.96963336387400001</v>
      </c>
      <c r="F21" s="376">
        <v>6.0000005416760001</v>
      </c>
      <c r="G21" s="377">
        <v>6.0000005416760001</v>
      </c>
      <c r="H21" s="379">
        <v>0.96</v>
      </c>
      <c r="I21" s="376">
        <v>7.8138800000000002</v>
      </c>
      <c r="J21" s="377">
        <v>1.813879458323</v>
      </c>
      <c r="K21" s="380">
        <v>1.302313215761</v>
      </c>
    </row>
    <row r="22" spans="1:11" ht="14.4" customHeight="1" thickBot="1" x14ac:dyDescent="0.35">
      <c r="A22" s="398" t="s">
        <v>247</v>
      </c>
      <c r="B22" s="376">
        <v>178.999994361934</v>
      </c>
      <c r="C22" s="376">
        <v>186.83237</v>
      </c>
      <c r="D22" s="377">
        <v>7.8323756380659999</v>
      </c>
      <c r="E22" s="378">
        <v>1.043756289859</v>
      </c>
      <c r="F22" s="376">
        <v>180.000016250307</v>
      </c>
      <c r="G22" s="377">
        <v>180.000016250307</v>
      </c>
      <c r="H22" s="379">
        <v>18.334289999999999</v>
      </c>
      <c r="I22" s="376">
        <v>177.42264</v>
      </c>
      <c r="J22" s="377">
        <v>-2.5773762503070001</v>
      </c>
      <c r="K22" s="380">
        <v>0.98568124434600002</v>
      </c>
    </row>
    <row r="23" spans="1:11" ht="14.4" customHeight="1" thickBot="1" x14ac:dyDescent="0.35">
      <c r="A23" s="398" t="s">
        <v>248</v>
      </c>
      <c r="B23" s="376">
        <v>0</v>
      </c>
      <c r="C23" s="376">
        <v>7.4749999999999997E-2</v>
      </c>
      <c r="D23" s="377">
        <v>7.4749999999999997E-2</v>
      </c>
      <c r="E23" s="386" t="s">
        <v>239</v>
      </c>
      <c r="F23" s="376">
        <v>7.4750006748000003E-2</v>
      </c>
      <c r="G23" s="377">
        <v>7.4750006748000003E-2</v>
      </c>
      <c r="H23" s="379">
        <v>0</v>
      </c>
      <c r="I23" s="376">
        <v>2.2835899999999998</v>
      </c>
      <c r="J23" s="377">
        <v>2.2088399932509999</v>
      </c>
      <c r="K23" s="380">
        <v>0</v>
      </c>
    </row>
    <row r="24" spans="1:11" ht="14.4" customHeight="1" thickBot="1" x14ac:dyDescent="0.35">
      <c r="A24" s="398" t="s">
        <v>249</v>
      </c>
      <c r="B24" s="376">
        <v>3477.99989045143</v>
      </c>
      <c r="C24" s="376">
        <v>3441.2671799999998</v>
      </c>
      <c r="D24" s="377">
        <v>-36.732710451430002</v>
      </c>
      <c r="E24" s="378">
        <v>0.98943855330399999</v>
      </c>
      <c r="F24" s="376">
        <v>3456.0003120059</v>
      </c>
      <c r="G24" s="377">
        <v>3456.0003120059</v>
      </c>
      <c r="H24" s="379">
        <v>95.970380000000006</v>
      </c>
      <c r="I24" s="376">
        <v>3025.0450900000001</v>
      </c>
      <c r="J24" s="377">
        <v>-430.95522200589897</v>
      </c>
      <c r="K24" s="380">
        <v>0.87530231970500005</v>
      </c>
    </row>
    <row r="25" spans="1:11" ht="14.4" customHeight="1" thickBot="1" x14ac:dyDescent="0.35">
      <c r="A25" s="397" t="s">
        <v>250</v>
      </c>
      <c r="B25" s="381">
        <v>505.02884351081298</v>
      </c>
      <c r="C25" s="381">
        <v>505.48183</v>
      </c>
      <c r="D25" s="382">
        <v>0.45298648918599999</v>
      </c>
      <c r="E25" s="388">
        <v>1.000896951718</v>
      </c>
      <c r="F25" s="381">
        <v>489.530878297664</v>
      </c>
      <c r="G25" s="382">
        <v>489.530878297664</v>
      </c>
      <c r="H25" s="384">
        <v>42.30077</v>
      </c>
      <c r="I25" s="381">
        <v>493.48662000000002</v>
      </c>
      <c r="J25" s="382">
        <v>3.9557417023360002</v>
      </c>
      <c r="K25" s="389">
        <v>1.0080806786200001</v>
      </c>
    </row>
    <row r="26" spans="1:11" ht="14.4" customHeight="1" thickBot="1" x14ac:dyDescent="0.35">
      <c r="A26" s="398" t="s">
        <v>251</v>
      </c>
      <c r="B26" s="376">
        <v>6.8951855880900004</v>
      </c>
      <c r="C26" s="376">
        <v>5.3289999999999997</v>
      </c>
      <c r="D26" s="377">
        <v>-1.56618558809</v>
      </c>
      <c r="E26" s="378">
        <v>0.77285809524899995</v>
      </c>
      <c r="F26" s="376">
        <v>4.9549018673100003</v>
      </c>
      <c r="G26" s="377">
        <v>4.9549018673100003</v>
      </c>
      <c r="H26" s="379">
        <v>0</v>
      </c>
      <c r="I26" s="376">
        <v>3.297999999999</v>
      </c>
      <c r="J26" s="377">
        <v>-1.65690186731</v>
      </c>
      <c r="K26" s="380">
        <v>0.66560349494600002</v>
      </c>
    </row>
    <row r="27" spans="1:11" ht="14.4" customHeight="1" thickBot="1" x14ac:dyDescent="0.35">
      <c r="A27" s="398" t="s">
        <v>252</v>
      </c>
      <c r="B27" s="376">
        <v>8.9999997165209997</v>
      </c>
      <c r="C27" s="376">
        <v>7.6655100000000003</v>
      </c>
      <c r="D27" s="377">
        <v>-1.3344897165209999</v>
      </c>
      <c r="E27" s="378">
        <v>0.85172336016000005</v>
      </c>
      <c r="F27" s="376">
        <v>8.9117242745180008</v>
      </c>
      <c r="G27" s="377">
        <v>8.9117242745180008</v>
      </c>
      <c r="H27" s="379">
        <v>1.78786</v>
      </c>
      <c r="I27" s="376">
        <v>9.2529199999999996</v>
      </c>
      <c r="J27" s="377">
        <v>0.34119572548100002</v>
      </c>
      <c r="K27" s="380">
        <v>1.038286162696</v>
      </c>
    </row>
    <row r="28" spans="1:11" ht="14.4" customHeight="1" thickBot="1" x14ac:dyDescent="0.35">
      <c r="A28" s="398" t="s">
        <v>253</v>
      </c>
      <c r="B28" s="376">
        <v>184.12453938459001</v>
      </c>
      <c r="C28" s="376">
        <v>215.81671</v>
      </c>
      <c r="D28" s="377">
        <v>31.692170615409999</v>
      </c>
      <c r="E28" s="378">
        <v>1.1721235568120001</v>
      </c>
      <c r="F28" s="376">
        <v>217.15544959507599</v>
      </c>
      <c r="G28" s="377">
        <v>217.15544959507599</v>
      </c>
      <c r="H28" s="379">
        <v>20.84478</v>
      </c>
      <c r="I28" s="376">
        <v>186.84021000000001</v>
      </c>
      <c r="J28" s="377">
        <v>-30.315239595074999</v>
      </c>
      <c r="K28" s="380">
        <v>0.86039843968100005</v>
      </c>
    </row>
    <row r="29" spans="1:11" ht="14.4" customHeight="1" thickBot="1" x14ac:dyDescent="0.35">
      <c r="A29" s="398" t="s">
        <v>254</v>
      </c>
      <c r="B29" s="376">
        <v>45.999998551110998</v>
      </c>
      <c r="C29" s="376">
        <v>40.802590000000002</v>
      </c>
      <c r="D29" s="377">
        <v>-5.1974085511109998</v>
      </c>
      <c r="E29" s="378">
        <v>0.88701285402499996</v>
      </c>
      <c r="F29" s="376">
        <v>39.827799437802</v>
      </c>
      <c r="G29" s="377">
        <v>39.827799437802</v>
      </c>
      <c r="H29" s="379">
        <v>1.18987</v>
      </c>
      <c r="I29" s="376">
        <v>36.095509999999997</v>
      </c>
      <c r="J29" s="377">
        <v>-3.7322894378020002</v>
      </c>
      <c r="K29" s="380">
        <v>0.90628933833900005</v>
      </c>
    </row>
    <row r="30" spans="1:11" ht="14.4" customHeight="1" thickBot="1" x14ac:dyDescent="0.35">
      <c r="A30" s="398" t="s">
        <v>255</v>
      </c>
      <c r="B30" s="376">
        <v>19.999999370047998</v>
      </c>
      <c r="C30" s="376">
        <v>20.565529999999999</v>
      </c>
      <c r="D30" s="377">
        <v>0.56553062995100001</v>
      </c>
      <c r="E30" s="378">
        <v>1.0282765323880001</v>
      </c>
      <c r="F30" s="376">
        <v>21.456986357068999</v>
      </c>
      <c r="G30" s="377">
        <v>21.456986357068999</v>
      </c>
      <c r="H30" s="379">
        <v>8.7999999999999995E-2</v>
      </c>
      <c r="I30" s="376">
        <v>13.326029999999999</v>
      </c>
      <c r="J30" s="377">
        <v>-8.1309563570689996</v>
      </c>
      <c r="K30" s="380">
        <v>0.62105785864899998</v>
      </c>
    </row>
    <row r="31" spans="1:11" ht="14.4" customHeight="1" thickBot="1" x14ac:dyDescent="0.35">
      <c r="A31" s="398" t="s">
        <v>256</v>
      </c>
      <c r="B31" s="376">
        <v>0.22232651379099999</v>
      </c>
      <c r="C31" s="376">
        <v>0</v>
      </c>
      <c r="D31" s="377">
        <v>-0.22232651379099999</v>
      </c>
      <c r="E31" s="378">
        <v>0</v>
      </c>
      <c r="F31" s="376">
        <v>0</v>
      </c>
      <c r="G31" s="377">
        <v>0</v>
      </c>
      <c r="H31" s="379">
        <v>0</v>
      </c>
      <c r="I31" s="376">
        <v>0.02</v>
      </c>
      <c r="J31" s="377">
        <v>0.02</v>
      </c>
      <c r="K31" s="387" t="s">
        <v>239</v>
      </c>
    </row>
    <row r="32" spans="1:11" ht="14.4" customHeight="1" thickBot="1" x14ac:dyDescent="0.35">
      <c r="A32" s="398" t="s">
        <v>257</v>
      </c>
      <c r="B32" s="376">
        <v>2.302442247029</v>
      </c>
      <c r="C32" s="376">
        <v>0.91832999999999998</v>
      </c>
      <c r="D32" s="377">
        <v>-1.3841122470289999</v>
      </c>
      <c r="E32" s="378">
        <v>0.39885039513300002</v>
      </c>
      <c r="F32" s="376">
        <v>0.862112033103</v>
      </c>
      <c r="G32" s="377">
        <v>0.862112033103</v>
      </c>
      <c r="H32" s="379">
        <v>0</v>
      </c>
      <c r="I32" s="376">
        <v>15.10975</v>
      </c>
      <c r="J32" s="377">
        <v>14.247637966896001</v>
      </c>
      <c r="K32" s="380">
        <v>17.526434407377</v>
      </c>
    </row>
    <row r="33" spans="1:11" ht="14.4" customHeight="1" thickBot="1" x14ac:dyDescent="0.35">
      <c r="A33" s="398" t="s">
        <v>258</v>
      </c>
      <c r="B33" s="376">
        <v>139.99999559033901</v>
      </c>
      <c r="C33" s="376">
        <v>105.51979</v>
      </c>
      <c r="D33" s="377">
        <v>-34.480205590338997</v>
      </c>
      <c r="E33" s="378">
        <v>0.75371280945399999</v>
      </c>
      <c r="F33" s="376">
        <v>106.041054350848</v>
      </c>
      <c r="G33" s="377">
        <v>106.041054350848</v>
      </c>
      <c r="H33" s="379">
        <v>4.4935999999999998</v>
      </c>
      <c r="I33" s="376">
        <v>77.685820000000007</v>
      </c>
      <c r="J33" s="377">
        <v>-28.355234350848001</v>
      </c>
      <c r="K33" s="380">
        <v>0.73260135402799997</v>
      </c>
    </row>
    <row r="34" spans="1:11" ht="14.4" customHeight="1" thickBot="1" x14ac:dyDescent="0.35">
      <c r="A34" s="398" t="s">
        <v>259</v>
      </c>
      <c r="B34" s="376">
        <v>36.484358439144998</v>
      </c>
      <c r="C34" s="376">
        <v>13.55592</v>
      </c>
      <c r="D34" s="377">
        <v>-22.928438439145001</v>
      </c>
      <c r="E34" s="378">
        <v>0.371554292851</v>
      </c>
      <c r="F34" s="376">
        <v>18.269437384450999</v>
      </c>
      <c r="G34" s="377">
        <v>18.269437384450999</v>
      </c>
      <c r="H34" s="379">
        <v>4.6108599999999997</v>
      </c>
      <c r="I34" s="376">
        <v>23.396719999999998</v>
      </c>
      <c r="J34" s="377">
        <v>5.1272826155480002</v>
      </c>
      <c r="K34" s="380">
        <v>1.280648084976</v>
      </c>
    </row>
    <row r="35" spans="1:11" ht="14.4" customHeight="1" thickBot="1" x14ac:dyDescent="0.35">
      <c r="A35" s="398" t="s">
        <v>260</v>
      </c>
      <c r="B35" s="376">
        <v>0</v>
      </c>
      <c r="C35" s="376">
        <v>2.4940000000000002</v>
      </c>
      <c r="D35" s="377">
        <v>2.4940000000000002</v>
      </c>
      <c r="E35" s="386" t="s">
        <v>239</v>
      </c>
      <c r="F35" s="376">
        <v>0</v>
      </c>
      <c r="G35" s="377">
        <v>0</v>
      </c>
      <c r="H35" s="379">
        <v>0</v>
      </c>
      <c r="I35" s="376">
        <v>15.419</v>
      </c>
      <c r="J35" s="377">
        <v>15.419</v>
      </c>
      <c r="K35" s="387" t="s">
        <v>228</v>
      </c>
    </row>
    <row r="36" spans="1:11" ht="14.4" customHeight="1" thickBot="1" x14ac:dyDescent="0.35">
      <c r="A36" s="398" t="s">
        <v>261</v>
      </c>
      <c r="B36" s="376">
        <v>0</v>
      </c>
      <c r="C36" s="376">
        <v>0</v>
      </c>
      <c r="D36" s="377">
        <v>0</v>
      </c>
      <c r="E36" s="378">
        <v>1</v>
      </c>
      <c r="F36" s="376">
        <v>0</v>
      </c>
      <c r="G36" s="377">
        <v>0</v>
      </c>
      <c r="H36" s="379">
        <v>0</v>
      </c>
      <c r="I36" s="376">
        <v>10.923999999999999</v>
      </c>
      <c r="J36" s="377">
        <v>10.923999999999999</v>
      </c>
      <c r="K36" s="387" t="s">
        <v>239</v>
      </c>
    </row>
    <row r="37" spans="1:11" ht="14.4" customHeight="1" thickBot="1" x14ac:dyDescent="0.35">
      <c r="A37" s="398" t="s">
        <v>262</v>
      </c>
      <c r="B37" s="376">
        <v>59.999998110145</v>
      </c>
      <c r="C37" s="376">
        <v>92.814449999999994</v>
      </c>
      <c r="D37" s="377">
        <v>32.814451889853999</v>
      </c>
      <c r="E37" s="378">
        <v>1.546907548723</v>
      </c>
      <c r="F37" s="376">
        <v>72.051412997483993</v>
      </c>
      <c r="G37" s="377">
        <v>72.051412997483993</v>
      </c>
      <c r="H37" s="379">
        <v>9.2858000000000001</v>
      </c>
      <c r="I37" s="376">
        <v>102.11866000000001</v>
      </c>
      <c r="J37" s="377">
        <v>30.067247002515</v>
      </c>
      <c r="K37" s="380">
        <v>1.4173026697410001</v>
      </c>
    </row>
    <row r="38" spans="1:11" ht="14.4" customHeight="1" thickBot="1" x14ac:dyDescent="0.35">
      <c r="A38" s="397" t="s">
        <v>263</v>
      </c>
      <c r="B38" s="381">
        <v>41.383601235020997</v>
      </c>
      <c r="C38" s="381">
        <v>68.01925</v>
      </c>
      <c r="D38" s="382">
        <v>26.635648764978001</v>
      </c>
      <c r="E38" s="388">
        <v>1.643628103163</v>
      </c>
      <c r="F38" s="381">
        <v>62.663959847645998</v>
      </c>
      <c r="G38" s="382">
        <v>62.663959847645998</v>
      </c>
      <c r="H38" s="384">
        <v>1.7900499999999999</v>
      </c>
      <c r="I38" s="381">
        <v>98.949749999999995</v>
      </c>
      <c r="J38" s="382">
        <v>36.285790152353002</v>
      </c>
      <c r="K38" s="389">
        <v>1.5790535778549999</v>
      </c>
    </row>
    <row r="39" spans="1:11" ht="14.4" customHeight="1" thickBot="1" x14ac:dyDescent="0.35">
      <c r="A39" s="398" t="s">
        <v>264</v>
      </c>
      <c r="B39" s="376">
        <v>0</v>
      </c>
      <c r="C39" s="376">
        <v>62.835299999999997</v>
      </c>
      <c r="D39" s="377">
        <v>62.835299999999997</v>
      </c>
      <c r="E39" s="386" t="s">
        <v>228</v>
      </c>
      <c r="F39" s="376">
        <v>58.955127105660999</v>
      </c>
      <c r="G39" s="377">
        <v>58.955127105660999</v>
      </c>
      <c r="H39" s="379">
        <v>1.694</v>
      </c>
      <c r="I39" s="376">
        <v>26.142679999999999</v>
      </c>
      <c r="J39" s="377">
        <v>-32.812447105661001</v>
      </c>
      <c r="K39" s="380">
        <v>0.44343352789500001</v>
      </c>
    </row>
    <row r="40" spans="1:11" ht="14.4" customHeight="1" thickBot="1" x14ac:dyDescent="0.35">
      <c r="A40" s="398" t="s">
        <v>265</v>
      </c>
      <c r="B40" s="376">
        <v>0.30668451326200002</v>
      </c>
      <c r="C40" s="376">
        <v>0.19</v>
      </c>
      <c r="D40" s="377">
        <v>-0.11668451326199999</v>
      </c>
      <c r="E40" s="378">
        <v>0.61952916363099997</v>
      </c>
      <c r="F40" s="376">
        <v>0.171065990147</v>
      </c>
      <c r="G40" s="377">
        <v>0.171065990147</v>
      </c>
      <c r="H40" s="379">
        <v>0</v>
      </c>
      <c r="I40" s="376">
        <v>10.475</v>
      </c>
      <c r="J40" s="377">
        <v>10.303934009852</v>
      </c>
      <c r="K40" s="380">
        <v>0</v>
      </c>
    </row>
    <row r="41" spans="1:11" ht="14.4" customHeight="1" thickBot="1" x14ac:dyDescent="0.35">
      <c r="A41" s="398" t="s">
        <v>266</v>
      </c>
      <c r="B41" s="376">
        <v>36.076916879247001</v>
      </c>
      <c r="C41" s="376">
        <v>0</v>
      </c>
      <c r="D41" s="377">
        <v>-36.076916879247001</v>
      </c>
      <c r="E41" s="378">
        <v>0</v>
      </c>
      <c r="F41" s="376">
        <v>0</v>
      </c>
      <c r="G41" s="377">
        <v>0</v>
      </c>
      <c r="H41" s="379">
        <v>0</v>
      </c>
      <c r="I41" s="376">
        <v>59.817500000000003</v>
      </c>
      <c r="J41" s="377">
        <v>59.817500000000003</v>
      </c>
      <c r="K41" s="387" t="s">
        <v>239</v>
      </c>
    </row>
    <row r="42" spans="1:11" ht="14.4" customHeight="1" thickBot="1" x14ac:dyDescent="0.35">
      <c r="A42" s="398" t="s">
        <v>267</v>
      </c>
      <c r="B42" s="376">
        <v>0</v>
      </c>
      <c r="C42" s="376">
        <v>1.4883</v>
      </c>
      <c r="D42" s="377">
        <v>1.4883</v>
      </c>
      <c r="E42" s="386" t="s">
        <v>239</v>
      </c>
      <c r="F42" s="376">
        <v>0</v>
      </c>
      <c r="G42" s="377">
        <v>0</v>
      </c>
      <c r="H42" s="379">
        <v>0</v>
      </c>
      <c r="I42" s="376">
        <v>7.9000000000000001E-2</v>
      </c>
      <c r="J42" s="377">
        <v>7.9000000000000001E-2</v>
      </c>
      <c r="K42" s="387" t="s">
        <v>228</v>
      </c>
    </row>
    <row r="43" spans="1:11" ht="14.4" customHeight="1" thickBot="1" x14ac:dyDescent="0.35">
      <c r="A43" s="398" t="s">
        <v>268</v>
      </c>
      <c r="B43" s="376">
        <v>4.9999998425119996</v>
      </c>
      <c r="C43" s="376">
        <v>3.5056500000000002</v>
      </c>
      <c r="D43" s="377">
        <v>-1.4943498425120001</v>
      </c>
      <c r="E43" s="378">
        <v>0.70113002208300002</v>
      </c>
      <c r="F43" s="376">
        <v>3.5377667518370002</v>
      </c>
      <c r="G43" s="377">
        <v>3.5377667518370002</v>
      </c>
      <c r="H43" s="379">
        <v>9.6049999999999996E-2</v>
      </c>
      <c r="I43" s="376">
        <v>2.4355699999999998</v>
      </c>
      <c r="J43" s="377">
        <v>-1.1021967518369999</v>
      </c>
      <c r="K43" s="380">
        <v>0.68844843960799995</v>
      </c>
    </row>
    <row r="44" spans="1:11" ht="14.4" customHeight="1" thickBot="1" x14ac:dyDescent="0.35">
      <c r="A44" s="397" t="s">
        <v>269</v>
      </c>
      <c r="B44" s="381">
        <v>121.999996157295</v>
      </c>
      <c r="C44" s="381">
        <v>109.75734</v>
      </c>
      <c r="D44" s="382">
        <v>-12.242656157295</v>
      </c>
      <c r="E44" s="388">
        <v>0.899650356205</v>
      </c>
      <c r="F44" s="381">
        <v>62.557823856949</v>
      </c>
      <c r="G44" s="382">
        <v>62.557823856949</v>
      </c>
      <c r="H44" s="384">
        <v>11.86168</v>
      </c>
      <c r="I44" s="381">
        <v>106.85221</v>
      </c>
      <c r="J44" s="382">
        <v>44.294386143051</v>
      </c>
      <c r="K44" s="389">
        <v>1.7080550986609999</v>
      </c>
    </row>
    <row r="45" spans="1:11" ht="14.4" customHeight="1" thickBot="1" x14ac:dyDescent="0.35">
      <c r="A45" s="398" t="s">
        <v>270</v>
      </c>
      <c r="B45" s="376">
        <v>22.999999275554998</v>
      </c>
      <c r="C45" s="376">
        <v>26.97824</v>
      </c>
      <c r="D45" s="377">
        <v>3.9782407244439999</v>
      </c>
      <c r="E45" s="378">
        <v>1.172966993467</v>
      </c>
      <c r="F45" s="376">
        <v>0</v>
      </c>
      <c r="G45" s="377">
        <v>0</v>
      </c>
      <c r="H45" s="379">
        <v>1.9977199999999999</v>
      </c>
      <c r="I45" s="376">
        <v>44.809170000000002</v>
      </c>
      <c r="J45" s="377">
        <v>44.809170000000002</v>
      </c>
      <c r="K45" s="387" t="s">
        <v>228</v>
      </c>
    </row>
    <row r="46" spans="1:11" ht="14.4" customHeight="1" thickBot="1" x14ac:dyDescent="0.35">
      <c r="A46" s="398" t="s">
        <v>271</v>
      </c>
      <c r="B46" s="376">
        <v>0.99999996850200001</v>
      </c>
      <c r="C46" s="376">
        <v>14.266999999999999</v>
      </c>
      <c r="D46" s="377">
        <v>13.267000031497</v>
      </c>
      <c r="E46" s="378">
        <v>14.267000449376001</v>
      </c>
      <c r="F46" s="376">
        <v>0</v>
      </c>
      <c r="G46" s="377">
        <v>0</v>
      </c>
      <c r="H46" s="379">
        <v>0</v>
      </c>
      <c r="I46" s="376">
        <v>0</v>
      </c>
      <c r="J46" s="377">
        <v>0</v>
      </c>
      <c r="K46" s="387" t="s">
        <v>228</v>
      </c>
    </row>
    <row r="47" spans="1:11" ht="14.4" customHeight="1" thickBot="1" x14ac:dyDescent="0.35">
      <c r="A47" s="398" t="s">
        <v>272</v>
      </c>
      <c r="B47" s="376">
        <v>21.999999307052999</v>
      </c>
      <c r="C47" s="376">
        <v>19.859909999999999</v>
      </c>
      <c r="D47" s="377">
        <v>-2.140089307053</v>
      </c>
      <c r="E47" s="378">
        <v>0.902723210251</v>
      </c>
      <c r="F47" s="376">
        <v>19.852380248336001</v>
      </c>
      <c r="G47" s="377">
        <v>19.852380248336001</v>
      </c>
      <c r="H47" s="379">
        <v>3.0471699999999999</v>
      </c>
      <c r="I47" s="376">
        <v>17.32564</v>
      </c>
      <c r="J47" s="377">
        <v>-2.526740248336</v>
      </c>
      <c r="K47" s="380">
        <v>0.87272356177300003</v>
      </c>
    </row>
    <row r="48" spans="1:11" ht="14.4" customHeight="1" thickBot="1" x14ac:dyDescent="0.35">
      <c r="A48" s="398" t="s">
        <v>273</v>
      </c>
      <c r="B48" s="376">
        <v>29.999999055071999</v>
      </c>
      <c r="C48" s="376">
        <v>26.701070000000001</v>
      </c>
      <c r="D48" s="377">
        <v>-3.2989290550720001</v>
      </c>
      <c r="E48" s="378">
        <v>0.89003569469999999</v>
      </c>
      <c r="F48" s="376">
        <v>24.705441983581998</v>
      </c>
      <c r="G48" s="377">
        <v>24.705441983581998</v>
      </c>
      <c r="H48" s="379">
        <v>3.2827899999999999</v>
      </c>
      <c r="I48" s="376">
        <v>22.167940000000002</v>
      </c>
      <c r="J48" s="377">
        <v>-2.5375019835820001</v>
      </c>
      <c r="K48" s="380">
        <v>0.89728975562199997</v>
      </c>
    </row>
    <row r="49" spans="1:11" ht="14.4" customHeight="1" thickBot="1" x14ac:dyDescent="0.35">
      <c r="A49" s="398" t="s">
        <v>274</v>
      </c>
      <c r="B49" s="376">
        <v>45.999998551110998</v>
      </c>
      <c r="C49" s="376">
        <v>21.95112</v>
      </c>
      <c r="D49" s="377">
        <v>-24.048878551110999</v>
      </c>
      <c r="E49" s="378">
        <v>0.47719827590000002</v>
      </c>
      <c r="F49" s="376">
        <v>18.000001625029999</v>
      </c>
      <c r="G49" s="377">
        <v>18.000001625029999</v>
      </c>
      <c r="H49" s="379">
        <v>3.5339999999999998</v>
      </c>
      <c r="I49" s="376">
        <v>22.54946</v>
      </c>
      <c r="J49" s="377">
        <v>4.5494583749690003</v>
      </c>
      <c r="K49" s="380">
        <v>1.25274766468</v>
      </c>
    </row>
    <row r="50" spans="1:11" ht="14.4" customHeight="1" thickBot="1" x14ac:dyDescent="0.35">
      <c r="A50" s="396" t="s">
        <v>29</v>
      </c>
      <c r="B50" s="376">
        <v>1437.00516722561</v>
      </c>
      <c r="C50" s="376">
        <v>1533.5762400000001</v>
      </c>
      <c r="D50" s="377">
        <v>96.571072774385996</v>
      </c>
      <c r="E50" s="378">
        <v>1.0672030101050001</v>
      </c>
      <c r="F50" s="376">
        <v>1546.87087291131</v>
      </c>
      <c r="G50" s="377">
        <v>1546.87087291131</v>
      </c>
      <c r="H50" s="379">
        <v>220.278850000001</v>
      </c>
      <c r="I50" s="376">
        <v>1493.4816499999999</v>
      </c>
      <c r="J50" s="377">
        <v>-53.389222911307002</v>
      </c>
      <c r="K50" s="380">
        <v>0.96548566280000003</v>
      </c>
    </row>
    <row r="51" spans="1:11" ht="14.4" customHeight="1" thickBot="1" x14ac:dyDescent="0.35">
      <c r="A51" s="397" t="s">
        <v>275</v>
      </c>
      <c r="B51" s="381">
        <v>1437.00516722561</v>
      </c>
      <c r="C51" s="381">
        <v>1533.5762400000001</v>
      </c>
      <c r="D51" s="382">
        <v>96.571072774385996</v>
      </c>
      <c r="E51" s="388">
        <v>1.0672030101050001</v>
      </c>
      <c r="F51" s="381">
        <v>1546.87087291131</v>
      </c>
      <c r="G51" s="382">
        <v>1546.87087291131</v>
      </c>
      <c r="H51" s="384">
        <v>220.278850000001</v>
      </c>
      <c r="I51" s="381">
        <v>1493.4816499999999</v>
      </c>
      <c r="J51" s="382">
        <v>-53.389222911307002</v>
      </c>
      <c r="K51" s="389">
        <v>0.96548566280000003</v>
      </c>
    </row>
    <row r="52" spans="1:11" ht="14.4" customHeight="1" thickBot="1" x14ac:dyDescent="0.35">
      <c r="A52" s="398" t="s">
        <v>276</v>
      </c>
      <c r="B52" s="376">
        <v>525.99998343227696</v>
      </c>
      <c r="C52" s="376">
        <v>504.505</v>
      </c>
      <c r="D52" s="377">
        <v>-21.494983432276999</v>
      </c>
      <c r="E52" s="378">
        <v>0.95913501119900002</v>
      </c>
      <c r="F52" s="376">
        <v>538.97442015608499</v>
      </c>
      <c r="G52" s="377">
        <v>538.97442015608499</v>
      </c>
      <c r="H52" s="379">
        <v>91.933750000000003</v>
      </c>
      <c r="I52" s="376">
        <v>503.67574999999999</v>
      </c>
      <c r="J52" s="377">
        <v>-35.298670156084</v>
      </c>
      <c r="K52" s="380">
        <v>0.93450770790500004</v>
      </c>
    </row>
    <row r="53" spans="1:11" ht="14.4" customHeight="1" thickBot="1" x14ac:dyDescent="0.35">
      <c r="A53" s="398" t="s">
        <v>277</v>
      </c>
      <c r="B53" s="376">
        <v>219.99999307053301</v>
      </c>
      <c r="C53" s="376">
        <v>196.43100000000001</v>
      </c>
      <c r="D53" s="377">
        <v>-23.568993070533001</v>
      </c>
      <c r="E53" s="378">
        <v>0.89286820994100002</v>
      </c>
      <c r="F53" s="376">
        <v>192.55925688983001</v>
      </c>
      <c r="G53" s="377">
        <v>192.55925688983001</v>
      </c>
      <c r="H53" s="379">
        <v>10.231</v>
      </c>
      <c r="I53" s="376">
        <v>200.81200000000001</v>
      </c>
      <c r="J53" s="377">
        <v>8.25274311017</v>
      </c>
      <c r="K53" s="380">
        <v>1.042858199826</v>
      </c>
    </row>
    <row r="54" spans="1:11" ht="14.4" customHeight="1" thickBot="1" x14ac:dyDescent="0.35">
      <c r="A54" s="398" t="s">
        <v>278</v>
      </c>
      <c r="B54" s="376">
        <v>675.99997870764196</v>
      </c>
      <c r="C54" s="376">
        <v>829.10623999999996</v>
      </c>
      <c r="D54" s="377">
        <v>153.10626129235899</v>
      </c>
      <c r="E54" s="378">
        <v>1.226488559341</v>
      </c>
      <c r="F54" s="376">
        <v>801.05155680542396</v>
      </c>
      <c r="G54" s="377">
        <v>801.05155680542396</v>
      </c>
      <c r="H54" s="379">
        <v>126.980100000001</v>
      </c>
      <c r="I54" s="376">
        <v>784.65990000000102</v>
      </c>
      <c r="J54" s="377">
        <v>-16.391656805423001</v>
      </c>
      <c r="K54" s="380">
        <v>0.97953732607300004</v>
      </c>
    </row>
    <row r="55" spans="1:11" ht="14.4" customHeight="1" thickBot="1" x14ac:dyDescent="0.35">
      <c r="A55" s="398" t="s">
        <v>279</v>
      </c>
      <c r="B55" s="376">
        <v>15.005212015161</v>
      </c>
      <c r="C55" s="376">
        <v>3.5339999999990002</v>
      </c>
      <c r="D55" s="377">
        <v>-11.471212015161001</v>
      </c>
      <c r="E55" s="378">
        <v>0.23551816505000001</v>
      </c>
      <c r="F55" s="376">
        <v>14.285639059969</v>
      </c>
      <c r="G55" s="377">
        <v>14.285639059969</v>
      </c>
      <c r="H55" s="379">
        <v>-8.8659999999999997</v>
      </c>
      <c r="I55" s="376">
        <v>4.3339999999990004</v>
      </c>
      <c r="J55" s="377">
        <v>-9.9516390599690006</v>
      </c>
      <c r="K55" s="380">
        <v>0.303381597547</v>
      </c>
    </row>
    <row r="56" spans="1:11" ht="14.4" customHeight="1" thickBot="1" x14ac:dyDescent="0.35">
      <c r="A56" s="399" t="s">
        <v>280</v>
      </c>
      <c r="B56" s="381">
        <v>6309.8015483092804</v>
      </c>
      <c r="C56" s="381">
        <v>3851.1019200000001</v>
      </c>
      <c r="D56" s="382">
        <v>-2458.6996283092799</v>
      </c>
      <c r="E56" s="388">
        <v>0.61033645678299997</v>
      </c>
      <c r="F56" s="381">
        <v>3582.8642821357698</v>
      </c>
      <c r="G56" s="382">
        <v>3582.8642821357698</v>
      </c>
      <c r="H56" s="384">
        <v>443.87596000000201</v>
      </c>
      <c r="I56" s="381">
        <v>4120.9793499999996</v>
      </c>
      <c r="J56" s="382">
        <v>538.11506786423502</v>
      </c>
      <c r="K56" s="389">
        <v>1.1501913065880001</v>
      </c>
    </row>
    <row r="57" spans="1:11" ht="14.4" customHeight="1" thickBot="1" x14ac:dyDescent="0.35">
      <c r="A57" s="396" t="s">
        <v>32</v>
      </c>
      <c r="B57" s="376">
        <v>3620.0084035507898</v>
      </c>
      <c r="C57" s="376">
        <v>1430.62076</v>
      </c>
      <c r="D57" s="377">
        <v>-2189.38764355079</v>
      </c>
      <c r="E57" s="378">
        <v>0.39519818755000002</v>
      </c>
      <c r="F57" s="376">
        <v>1434.3185658244499</v>
      </c>
      <c r="G57" s="377">
        <v>1434.3185658244499</v>
      </c>
      <c r="H57" s="379">
        <v>38.44735</v>
      </c>
      <c r="I57" s="376">
        <v>1529.16623</v>
      </c>
      <c r="J57" s="377">
        <v>94.847664175545006</v>
      </c>
      <c r="K57" s="380">
        <v>1.066127334913</v>
      </c>
    </row>
    <row r="58" spans="1:11" ht="14.4" customHeight="1" thickBot="1" x14ac:dyDescent="0.35">
      <c r="A58" s="400" t="s">
        <v>281</v>
      </c>
      <c r="B58" s="376">
        <v>3620.0084035507898</v>
      </c>
      <c r="C58" s="376">
        <v>1430.62076</v>
      </c>
      <c r="D58" s="377">
        <v>-2189.38764355079</v>
      </c>
      <c r="E58" s="378">
        <v>0.39519818755000002</v>
      </c>
      <c r="F58" s="376">
        <v>1434.3185658244499</v>
      </c>
      <c r="G58" s="377">
        <v>1434.3185658244499</v>
      </c>
      <c r="H58" s="379">
        <v>38.44735</v>
      </c>
      <c r="I58" s="376">
        <v>1529.16623</v>
      </c>
      <c r="J58" s="377">
        <v>94.847664175545006</v>
      </c>
      <c r="K58" s="380">
        <v>1.066127334913</v>
      </c>
    </row>
    <row r="59" spans="1:11" ht="14.4" customHeight="1" thickBot="1" x14ac:dyDescent="0.35">
      <c r="A59" s="398" t="s">
        <v>282</v>
      </c>
      <c r="B59" s="376">
        <v>199.05923241692</v>
      </c>
      <c r="C59" s="376">
        <v>143.2037</v>
      </c>
      <c r="D59" s="377">
        <v>-55.855532416919999</v>
      </c>
      <c r="E59" s="378">
        <v>0.71940245253199997</v>
      </c>
      <c r="F59" s="376">
        <v>98.873238712524994</v>
      </c>
      <c r="G59" s="377">
        <v>98.873238712524994</v>
      </c>
      <c r="H59" s="379">
        <v>11.7485</v>
      </c>
      <c r="I59" s="376">
        <v>278.61081000000001</v>
      </c>
      <c r="J59" s="377">
        <v>179.737571287474</v>
      </c>
      <c r="K59" s="380">
        <v>2.8178586402939998</v>
      </c>
    </row>
    <row r="60" spans="1:11" ht="14.4" customHeight="1" thickBot="1" x14ac:dyDescent="0.35">
      <c r="A60" s="398" t="s">
        <v>283</v>
      </c>
      <c r="B60" s="376">
        <v>0</v>
      </c>
      <c r="C60" s="376">
        <v>2.8130000000000002</v>
      </c>
      <c r="D60" s="377">
        <v>2.8130000000000002</v>
      </c>
      <c r="E60" s="386" t="s">
        <v>239</v>
      </c>
      <c r="F60" s="376">
        <v>4.4787759087619996</v>
      </c>
      <c r="G60" s="377">
        <v>4.4787759087619996</v>
      </c>
      <c r="H60" s="379">
        <v>0</v>
      </c>
      <c r="I60" s="376">
        <v>10.372999999999999</v>
      </c>
      <c r="J60" s="377">
        <v>5.8942240912369996</v>
      </c>
      <c r="K60" s="380">
        <v>2.3160346066219999</v>
      </c>
    </row>
    <row r="61" spans="1:11" ht="14.4" customHeight="1" thickBot="1" x14ac:dyDescent="0.35">
      <c r="A61" s="398" t="s">
        <v>284</v>
      </c>
      <c r="B61" s="376">
        <v>0.837244092986</v>
      </c>
      <c r="C61" s="376">
        <v>65.031130000000005</v>
      </c>
      <c r="D61" s="377">
        <v>64.193885907012998</v>
      </c>
      <c r="E61" s="378">
        <v>77.672844209678004</v>
      </c>
      <c r="F61" s="376">
        <v>148.965180262464</v>
      </c>
      <c r="G61" s="377">
        <v>148.965180262464</v>
      </c>
      <c r="H61" s="379">
        <v>3.85283</v>
      </c>
      <c r="I61" s="376">
        <v>263.11066</v>
      </c>
      <c r="J61" s="377">
        <v>114.14547973753599</v>
      </c>
      <c r="K61" s="380">
        <v>1.766256111236</v>
      </c>
    </row>
    <row r="62" spans="1:11" ht="14.4" customHeight="1" thickBot="1" x14ac:dyDescent="0.35">
      <c r="A62" s="398" t="s">
        <v>285</v>
      </c>
      <c r="B62" s="376">
        <v>3284.9998965304699</v>
      </c>
      <c r="C62" s="376">
        <v>1074.8507400000001</v>
      </c>
      <c r="D62" s="377">
        <v>-2210.14915653047</v>
      </c>
      <c r="E62" s="378">
        <v>0.32719962674399999</v>
      </c>
      <c r="F62" s="376">
        <v>1072.1771310761501</v>
      </c>
      <c r="G62" s="377">
        <v>1072.1771310761501</v>
      </c>
      <c r="H62" s="379">
        <v>13.1868</v>
      </c>
      <c r="I62" s="376">
        <v>805.03980999999999</v>
      </c>
      <c r="J62" s="377">
        <v>-267.13732107614697</v>
      </c>
      <c r="K62" s="380">
        <v>0.75084590658200001</v>
      </c>
    </row>
    <row r="63" spans="1:11" ht="14.4" customHeight="1" thickBot="1" x14ac:dyDescent="0.35">
      <c r="A63" s="398" t="s">
        <v>286</v>
      </c>
      <c r="B63" s="376">
        <v>135.11203051041099</v>
      </c>
      <c r="C63" s="376">
        <v>144.72219000000001</v>
      </c>
      <c r="D63" s="377">
        <v>9.6101594895879998</v>
      </c>
      <c r="E63" s="378">
        <v>1.0711273411640001</v>
      </c>
      <c r="F63" s="376">
        <v>109.82423986455601</v>
      </c>
      <c r="G63" s="377">
        <v>109.82423986455601</v>
      </c>
      <c r="H63" s="379">
        <v>9.6592199999999995</v>
      </c>
      <c r="I63" s="376">
        <v>172.03194999999999</v>
      </c>
      <c r="J63" s="377">
        <v>62.207710135443001</v>
      </c>
      <c r="K63" s="380">
        <v>1.566429689949</v>
      </c>
    </row>
    <row r="64" spans="1:11" ht="14.4" customHeight="1" thickBot="1" x14ac:dyDescent="0.35">
      <c r="A64" s="401" t="s">
        <v>33</v>
      </c>
      <c r="B64" s="381">
        <v>0</v>
      </c>
      <c r="C64" s="381">
        <v>1.796</v>
      </c>
      <c r="D64" s="382">
        <v>1.796</v>
      </c>
      <c r="E64" s="383" t="s">
        <v>228</v>
      </c>
      <c r="F64" s="381">
        <v>0</v>
      </c>
      <c r="G64" s="382">
        <v>0</v>
      </c>
      <c r="H64" s="384">
        <v>12.045</v>
      </c>
      <c r="I64" s="381">
        <v>12.045</v>
      </c>
      <c r="J64" s="382">
        <v>12.045</v>
      </c>
      <c r="K64" s="385" t="s">
        <v>228</v>
      </c>
    </row>
    <row r="65" spans="1:11" ht="14.4" customHeight="1" thickBot="1" x14ac:dyDescent="0.35">
      <c r="A65" s="397" t="s">
        <v>287</v>
      </c>
      <c r="B65" s="381">
        <v>0</v>
      </c>
      <c r="C65" s="381">
        <v>1.796</v>
      </c>
      <c r="D65" s="382">
        <v>1.796</v>
      </c>
      <c r="E65" s="383" t="s">
        <v>228</v>
      </c>
      <c r="F65" s="381">
        <v>0</v>
      </c>
      <c r="G65" s="382">
        <v>0</v>
      </c>
      <c r="H65" s="384">
        <v>0</v>
      </c>
      <c r="I65" s="381">
        <v>0</v>
      </c>
      <c r="J65" s="382">
        <v>0</v>
      </c>
      <c r="K65" s="385" t="s">
        <v>228</v>
      </c>
    </row>
    <row r="66" spans="1:11" ht="14.4" customHeight="1" thickBot="1" x14ac:dyDescent="0.35">
      <c r="A66" s="398" t="s">
        <v>288</v>
      </c>
      <c r="B66" s="376">
        <v>0</v>
      </c>
      <c r="C66" s="376">
        <v>1.796</v>
      </c>
      <c r="D66" s="377">
        <v>1.796</v>
      </c>
      <c r="E66" s="386" t="s">
        <v>228</v>
      </c>
      <c r="F66" s="376">
        <v>0</v>
      </c>
      <c r="G66" s="377">
        <v>0</v>
      </c>
      <c r="H66" s="379">
        <v>0</v>
      </c>
      <c r="I66" s="376">
        <v>0</v>
      </c>
      <c r="J66" s="377">
        <v>0</v>
      </c>
      <c r="K66" s="387" t="s">
        <v>228</v>
      </c>
    </row>
    <row r="67" spans="1:11" ht="14.4" customHeight="1" thickBot="1" x14ac:dyDescent="0.35">
      <c r="A67" s="397" t="s">
        <v>289</v>
      </c>
      <c r="B67" s="381">
        <v>0</v>
      </c>
      <c r="C67" s="381">
        <v>0</v>
      </c>
      <c r="D67" s="382">
        <v>0</v>
      </c>
      <c r="E67" s="388">
        <v>1</v>
      </c>
      <c r="F67" s="381">
        <v>0</v>
      </c>
      <c r="G67" s="382">
        <v>0</v>
      </c>
      <c r="H67" s="384">
        <v>12.045</v>
      </c>
      <c r="I67" s="381">
        <v>12.045</v>
      </c>
      <c r="J67" s="382">
        <v>12.045</v>
      </c>
      <c r="K67" s="385" t="s">
        <v>239</v>
      </c>
    </row>
    <row r="68" spans="1:11" ht="14.4" customHeight="1" thickBot="1" x14ac:dyDescent="0.35">
      <c r="A68" s="398" t="s">
        <v>290</v>
      </c>
      <c r="B68" s="376">
        <v>0</v>
      </c>
      <c r="C68" s="376">
        <v>0</v>
      </c>
      <c r="D68" s="377">
        <v>0</v>
      </c>
      <c r="E68" s="378">
        <v>1</v>
      </c>
      <c r="F68" s="376">
        <v>0</v>
      </c>
      <c r="G68" s="377">
        <v>0</v>
      </c>
      <c r="H68" s="379">
        <v>12.045</v>
      </c>
      <c r="I68" s="376">
        <v>12.045</v>
      </c>
      <c r="J68" s="377">
        <v>12.045</v>
      </c>
      <c r="K68" s="387" t="s">
        <v>239</v>
      </c>
    </row>
    <row r="69" spans="1:11" ht="14.4" customHeight="1" thickBot="1" x14ac:dyDescent="0.35">
      <c r="A69" s="396" t="s">
        <v>34</v>
      </c>
      <c r="B69" s="376">
        <v>2689.7931447584901</v>
      </c>
      <c r="C69" s="376">
        <v>2418.68516</v>
      </c>
      <c r="D69" s="377">
        <v>-271.107984758491</v>
      </c>
      <c r="E69" s="378">
        <v>0.89920861190099999</v>
      </c>
      <c r="F69" s="376">
        <v>2148.5457163113101</v>
      </c>
      <c r="G69" s="377">
        <v>2148.5457163113101</v>
      </c>
      <c r="H69" s="379">
        <v>393.38361000000202</v>
      </c>
      <c r="I69" s="376">
        <v>2579.7681200000002</v>
      </c>
      <c r="J69" s="377">
        <v>431.22240368868898</v>
      </c>
      <c r="K69" s="380">
        <v>1.2007043184670001</v>
      </c>
    </row>
    <row r="70" spans="1:11" ht="14.4" customHeight="1" thickBot="1" x14ac:dyDescent="0.35">
      <c r="A70" s="397" t="s">
        <v>291</v>
      </c>
      <c r="B70" s="381">
        <v>1.872367545413</v>
      </c>
      <c r="C70" s="381">
        <v>1.0269999999999999</v>
      </c>
      <c r="D70" s="382">
        <v>-0.84536754541299997</v>
      </c>
      <c r="E70" s="388">
        <v>0.54850341884800002</v>
      </c>
      <c r="F70" s="381">
        <v>1.199160429128</v>
      </c>
      <c r="G70" s="382">
        <v>1.199160429128</v>
      </c>
      <c r="H70" s="384">
        <v>0</v>
      </c>
      <c r="I70" s="381">
        <v>0</v>
      </c>
      <c r="J70" s="382">
        <v>-1.199160429128</v>
      </c>
      <c r="K70" s="389">
        <v>0</v>
      </c>
    </row>
    <row r="71" spans="1:11" ht="14.4" customHeight="1" thickBot="1" x14ac:dyDescent="0.35">
      <c r="A71" s="398" t="s">
        <v>292</v>
      </c>
      <c r="B71" s="376">
        <v>1.872367545413</v>
      </c>
      <c r="C71" s="376">
        <v>1.0269999999999999</v>
      </c>
      <c r="D71" s="377">
        <v>-0.84536754541299997</v>
      </c>
      <c r="E71" s="378">
        <v>0.54850341884800002</v>
      </c>
      <c r="F71" s="376">
        <v>1.199160429128</v>
      </c>
      <c r="G71" s="377">
        <v>1.199160429128</v>
      </c>
      <c r="H71" s="379">
        <v>0</v>
      </c>
      <c r="I71" s="376">
        <v>0</v>
      </c>
      <c r="J71" s="377">
        <v>-1.199160429128</v>
      </c>
      <c r="K71" s="380">
        <v>0</v>
      </c>
    </row>
    <row r="72" spans="1:11" ht="14.4" customHeight="1" thickBot="1" x14ac:dyDescent="0.35">
      <c r="A72" s="397" t="s">
        <v>293</v>
      </c>
      <c r="B72" s="381">
        <v>83.033351075648</v>
      </c>
      <c r="C72" s="381">
        <v>60.388039999999997</v>
      </c>
      <c r="D72" s="382">
        <v>-22.645311075647999</v>
      </c>
      <c r="E72" s="388">
        <v>0.72727451340500004</v>
      </c>
      <c r="F72" s="381">
        <v>64.434680221606001</v>
      </c>
      <c r="G72" s="382">
        <v>64.434680221606001</v>
      </c>
      <c r="H72" s="384">
        <v>3.49526</v>
      </c>
      <c r="I72" s="381">
        <v>56.565800000000003</v>
      </c>
      <c r="J72" s="382">
        <v>-7.8688802216060001</v>
      </c>
      <c r="K72" s="389">
        <v>0.87787818307499998</v>
      </c>
    </row>
    <row r="73" spans="1:11" ht="14.4" customHeight="1" thickBot="1" x14ac:dyDescent="0.35">
      <c r="A73" s="398" t="s">
        <v>294</v>
      </c>
      <c r="B73" s="376">
        <v>4.4612483474550002</v>
      </c>
      <c r="C73" s="376">
        <v>4.0644</v>
      </c>
      <c r="D73" s="377">
        <v>-0.39684834745499997</v>
      </c>
      <c r="E73" s="378">
        <v>0.91104544814599997</v>
      </c>
      <c r="F73" s="376">
        <v>2.4924814617309998</v>
      </c>
      <c r="G73" s="377">
        <v>2.4924814617309998</v>
      </c>
      <c r="H73" s="379">
        <v>0.35339999999999999</v>
      </c>
      <c r="I73" s="376">
        <v>4.0224000000000002</v>
      </c>
      <c r="J73" s="377">
        <v>1.5299185382680001</v>
      </c>
      <c r="K73" s="380">
        <v>1.613813407144</v>
      </c>
    </row>
    <row r="74" spans="1:11" ht="14.4" customHeight="1" thickBot="1" x14ac:dyDescent="0.35">
      <c r="A74" s="398" t="s">
        <v>295</v>
      </c>
      <c r="B74" s="376">
        <v>0</v>
      </c>
      <c r="C74" s="376">
        <v>0</v>
      </c>
      <c r="D74" s="377">
        <v>0</v>
      </c>
      <c r="E74" s="378">
        <v>1</v>
      </c>
      <c r="F74" s="376">
        <v>0</v>
      </c>
      <c r="G74" s="377">
        <v>0</v>
      </c>
      <c r="H74" s="379">
        <v>0</v>
      </c>
      <c r="I74" s="376">
        <v>2</v>
      </c>
      <c r="J74" s="377">
        <v>2</v>
      </c>
      <c r="K74" s="387" t="s">
        <v>239</v>
      </c>
    </row>
    <row r="75" spans="1:11" ht="14.4" customHeight="1" thickBot="1" x14ac:dyDescent="0.35">
      <c r="A75" s="398" t="s">
        <v>296</v>
      </c>
      <c r="B75" s="376">
        <v>78.572102728191993</v>
      </c>
      <c r="C75" s="376">
        <v>56.323639999999997</v>
      </c>
      <c r="D75" s="377">
        <v>-22.248462728191999</v>
      </c>
      <c r="E75" s="378">
        <v>0.71684017665699995</v>
      </c>
      <c r="F75" s="376">
        <v>61.942198759874998</v>
      </c>
      <c r="G75" s="377">
        <v>61.942198759874998</v>
      </c>
      <c r="H75" s="379">
        <v>3.1418599999999999</v>
      </c>
      <c r="I75" s="376">
        <v>50.543399999999998</v>
      </c>
      <c r="J75" s="377">
        <v>-11.398798759875</v>
      </c>
      <c r="K75" s="380">
        <v>0.81597684634800005</v>
      </c>
    </row>
    <row r="76" spans="1:11" ht="14.4" customHeight="1" thickBot="1" x14ac:dyDescent="0.35">
      <c r="A76" s="397" t="s">
        <v>297</v>
      </c>
      <c r="B76" s="381">
        <v>33.356025102627001</v>
      </c>
      <c r="C76" s="381">
        <v>36.420870000000001</v>
      </c>
      <c r="D76" s="382">
        <v>3.0648448973720002</v>
      </c>
      <c r="E76" s="388">
        <v>1.0918827974230001</v>
      </c>
      <c r="F76" s="381">
        <v>39.867680462044</v>
      </c>
      <c r="G76" s="382">
        <v>39.867680462044</v>
      </c>
      <c r="H76" s="384">
        <v>0.65266999999999997</v>
      </c>
      <c r="I76" s="381">
        <v>24.626899999999999</v>
      </c>
      <c r="J76" s="382">
        <v>-15.240780462043</v>
      </c>
      <c r="K76" s="389">
        <v>0.61771589705200003</v>
      </c>
    </row>
    <row r="77" spans="1:11" ht="14.4" customHeight="1" thickBot="1" x14ac:dyDescent="0.35">
      <c r="A77" s="398" t="s">
        <v>298</v>
      </c>
      <c r="B77" s="376">
        <v>3.3560260475539998</v>
      </c>
      <c r="C77" s="376">
        <v>3.24</v>
      </c>
      <c r="D77" s="377">
        <v>-0.11602604755400001</v>
      </c>
      <c r="E77" s="378">
        <v>0.96542754856099999</v>
      </c>
      <c r="F77" s="376">
        <v>2.999995225393</v>
      </c>
      <c r="G77" s="377">
        <v>2.999995225393</v>
      </c>
      <c r="H77" s="379">
        <v>0</v>
      </c>
      <c r="I77" s="376">
        <v>2.7</v>
      </c>
      <c r="J77" s="377">
        <v>-0.299995225393</v>
      </c>
      <c r="K77" s="380">
        <v>0.90000143238399999</v>
      </c>
    </row>
    <row r="78" spans="1:11" ht="14.4" customHeight="1" thickBot="1" x14ac:dyDescent="0.35">
      <c r="A78" s="398" t="s">
        <v>299</v>
      </c>
      <c r="B78" s="376">
        <v>29.999999055071999</v>
      </c>
      <c r="C78" s="376">
        <v>33.180869999999999</v>
      </c>
      <c r="D78" s="377">
        <v>3.1808709449269998</v>
      </c>
      <c r="E78" s="378">
        <v>1.1060290348370001</v>
      </c>
      <c r="F78" s="376">
        <v>36.867685236649997</v>
      </c>
      <c r="G78" s="377">
        <v>36.867685236649997</v>
      </c>
      <c r="H78" s="379">
        <v>0.65266999999999997</v>
      </c>
      <c r="I78" s="376">
        <v>21.9269</v>
      </c>
      <c r="J78" s="377">
        <v>-14.940785236649999</v>
      </c>
      <c r="K78" s="380">
        <v>0.59474577422599995</v>
      </c>
    </row>
    <row r="79" spans="1:11" ht="14.4" customHeight="1" thickBot="1" x14ac:dyDescent="0.35">
      <c r="A79" s="397" t="s">
        <v>300</v>
      </c>
      <c r="B79" s="381">
        <v>0</v>
      </c>
      <c r="C79" s="381">
        <v>5.15</v>
      </c>
      <c r="D79" s="382">
        <v>5.15</v>
      </c>
      <c r="E79" s="383" t="s">
        <v>228</v>
      </c>
      <c r="F79" s="381">
        <v>2.4572564585830001</v>
      </c>
      <c r="G79" s="382">
        <v>2.4572564585830001</v>
      </c>
      <c r="H79" s="384">
        <v>0</v>
      </c>
      <c r="I79" s="381">
        <v>0</v>
      </c>
      <c r="J79" s="382">
        <v>-2.4572564585830001</v>
      </c>
      <c r="K79" s="389">
        <v>0</v>
      </c>
    </row>
    <row r="80" spans="1:11" ht="14.4" customHeight="1" thickBot="1" x14ac:dyDescent="0.35">
      <c r="A80" s="398" t="s">
        <v>301</v>
      </c>
      <c r="B80" s="376">
        <v>0</v>
      </c>
      <c r="C80" s="376">
        <v>5.15</v>
      </c>
      <c r="D80" s="377">
        <v>5.15</v>
      </c>
      <c r="E80" s="386" t="s">
        <v>228</v>
      </c>
      <c r="F80" s="376">
        <v>2.4572564585830001</v>
      </c>
      <c r="G80" s="377">
        <v>2.4572564585830001</v>
      </c>
      <c r="H80" s="379">
        <v>0</v>
      </c>
      <c r="I80" s="376">
        <v>0</v>
      </c>
      <c r="J80" s="377">
        <v>-2.4572564585830001</v>
      </c>
      <c r="K80" s="380">
        <v>0</v>
      </c>
    </row>
    <row r="81" spans="1:11" ht="14.4" customHeight="1" thickBot="1" x14ac:dyDescent="0.35">
      <c r="A81" s="397" t="s">
        <v>302</v>
      </c>
      <c r="B81" s="381">
        <v>815.70458823780996</v>
      </c>
      <c r="C81" s="381">
        <v>783.05277999999998</v>
      </c>
      <c r="D81" s="382">
        <v>-32.651808237809</v>
      </c>
      <c r="E81" s="388">
        <v>0.959971037666</v>
      </c>
      <c r="F81" s="381">
        <v>794.68227416794798</v>
      </c>
      <c r="G81" s="382">
        <v>794.68227416794798</v>
      </c>
      <c r="H81" s="384">
        <v>68.092089999999999</v>
      </c>
      <c r="I81" s="381">
        <v>965.49428</v>
      </c>
      <c r="J81" s="382">
        <v>170.81200583205199</v>
      </c>
      <c r="K81" s="389">
        <v>1.2149437723530001</v>
      </c>
    </row>
    <row r="82" spans="1:11" ht="14.4" customHeight="1" thickBot="1" x14ac:dyDescent="0.35">
      <c r="A82" s="398" t="s">
        <v>303</v>
      </c>
      <c r="B82" s="376">
        <v>759.13140415938699</v>
      </c>
      <c r="C82" s="376">
        <v>737.06615999999997</v>
      </c>
      <c r="D82" s="377">
        <v>-22.065244159386999</v>
      </c>
      <c r="E82" s="378">
        <v>0.97093356428300004</v>
      </c>
      <c r="F82" s="376">
        <v>754.58139673198798</v>
      </c>
      <c r="G82" s="377">
        <v>754.58139673198798</v>
      </c>
      <c r="H82" s="379">
        <v>65.468450000000004</v>
      </c>
      <c r="I82" s="376">
        <v>763.08407999999997</v>
      </c>
      <c r="J82" s="377">
        <v>8.5026832680109994</v>
      </c>
      <c r="K82" s="380">
        <v>1.011268079633</v>
      </c>
    </row>
    <row r="83" spans="1:11" ht="14.4" customHeight="1" thickBot="1" x14ac:dyDescent="0.35">
      <c r="A83" s="398" t="s">
        <v>304</v>
      </c>
      <c r="B83" s="376">
        <v>0</v>
      </c>
      <c r="C83" s="376">
        <v>0</v>
      </c>
      <c r="D83" s="377">
        <v>0</v>
      </c>
      <c r="E83" s="378">
        <v>1</v>
      </c>
      <c r="F83" s="376">
        <v>0</v>
      </c>
      <c r="G83" s="377">
        <v>0</v>
      </c>
      <c r="H83" s="379">
        <v>0</v>
      </c>
      <c r="I83" s="376">
        <v>164.06283999999999</v>
      </c>
      <c r="J83" s="377">
        <v>164.06283999999999</v>
      </c>
      <c r="K83" s="387" t="s">
        <v>239</v>
      </c>
    </row>
    <row r="84" spans="1:11" ht="14.4" customHeight="1" thickBot="1" x14ac:dyDescent="0.35">
      <c r="A84" s="398" t="s">
        <v>305</v>
      </c>
      <c r="B84" s="376">
        <v>14.36231725365</v>
      </c>
      <c r="C84" s="376">
        <v>1.34</v>
      </c>
      <c r="D84" s="377">
        <v>-13.02231725365</v>
      </c>
      <c r="E84" s="378">
        <v>9.3299707583999997E-2</v>
      </c>
      <c r="F84" s="376">
        <v>1.4794313093889999</v>
      </c>
      <c r="G84" s="377">
        <v>1.4794313093889999</v>
      </c>
      <c r="H84" s="379">
        <v>0</v>
      </c>
      <c r="I84" s="376">
        <v>2.3210000000000002</v>
      </c>
      <c r="J84" s="377">
        <v>0.84156869060999995</v>
      </c>
      <c r="K84" s="380">
        <v>1.5688460729930001</v>
      </c>
    </row>
    <row r="85" spans="1:11" ht="14.4" customHeight="1" thickBot="1" x14ac:dyDescent="0.35">
      <c r="A85" s="398" t="s">
        <v>306</v>
      </c>
      <c r="B85" s="376">
        <v>41.908126124052004</v>
      </c>
      <c r="C85" s="376">
        <v>44.646619999999999</v>
      </c>
      <c r="D85" s="377">
        <v>2.7384938759469999</v>
      </c>
      <c r="E85" s="378">
        <v>1.0653451759649999</v>
      </c>
      <c r="F85" s="376">
        <v>38.62144612657</v>
      </c>
      <c r="G85" s="377">
        <v>38.62144612657</v>
      </c>
      <c r="H85" s="379">
        <v>2.62364</v>
      </c>
      <c r="I85" s="376">
        <v>36.026359999999997</v>
      </c>
      <c r="J85" s="377">
        <v>-2.595086126569</v>
      </c>
      <c r="K85" s="380">
        <v>0.93280712177199998</v>
      </c>
    </row>
    <row r="86" spans="1:11" ht="14.4" customHeight="1" thickBot="1" x14ac:dyDescent="0.35">
      <c r="A86" s="398" t="s">
        <v>307</v>
      </c>
      <c r="B86" s="376">
        <v>0.302740700719</v>
      </c>
      <c r="C86" s="376">
        <v>0</v>
      </c>
      <c r="D86" s="377">
        <v>-0.302740700719</v>
      </c>
      <c r="E86" s="378">
        <v>0</v>
      </c>
      <c r="F86" s="376">
        <v>0</v>
      </c>
      <c r="G86" s="377">
        <v>0</v>
      </c>
      <c r="H86" s="379">
        <v>0</v>
      </c>
      <c r="I86" s="376">
        <v>0</v>
      </c>
      <c r="J86" s="377">
        <v>0</v>
      </c>
      <c r="K86" s="387" t="s">
        <v>228</v>
      </c>
    </row>
    <row r="87" spans="1:11" ht="14.4" customHeight="1" thickBot="1" x14ac:dyDescent="0.35">
      <c r="A87" s="397" t="s">
        <v>308</v>
      </c>
      <c r="B87" s="381">
        <v>339.30493338941801</v>
      </c>
      <c r="C87" s="381">
        <v>464.09528</v>
      </c>
      <c r="D87" s="382">
        <v>124.79034661058201</v>
      </c>
      <c r="E87" s="388">
        <v>1.3677822935370001</v>
      </c>
      <c r="F87" s="381">
        <v>631.05861150728299</v>
      </c>
      <c r="G87" s="382">
        <v>631.05861150728299</v>
      </c>
      <c r="H87" s="384">
        <v>68.274590000000003</v>
      </c>
      <c r="I87" s="381">
        <v>559.51346000000001</v>
      </c>
      <c r="J87" s="382">
        <v>-71.545151507282995</v>
      </c>
      <c r="K87" s="389">
        <v>0.88662677253300004</v>
      </c>
    </row>
    <row r="88" spans="1:11" ht="14.4" customHeight="1" thickBot="1" x14ac:dyDescent="0.35">
      <c r="A88" s="398" t="s">
        <v>309</v>
      </c>
      <c r="B88" s="376">
        <v>3.9999998740090001</v>
      </c>
      <c r="C88" s="376">
        <v>15.162509999999999</v>
      </c>
      <c r="D88" s="377">
        <v>11.16251012599</v>
      </c>
      <c r="E88" s="378">
        <v>3.7906276193949999</v>
      </c>
      <c r="F88" s="376">
        <v>57.999907690939999</v>
      </c>
      <c r="G88" s="377">
        <v>57.999907690939999</v>
      </c>
      <c r="H88" s="379">
        <v>0</v>
      </c>
      <c r="I88" s="376">
        <v>45.912999999999997</v>
      </c>
      <c r="J88" s="377">
        <v>-12.08690769094</v>
      </c>
      <c r="K88" s="380">
        <v>0.79160470814200001</v>
      </c>
    </row>
    <row r="89" spans="1:11" ht="14.4" customHeight="1" thickBot="1" x14ac:dyDescent="0.35">
      <c r="A89" s="398" t="s">
        <v>310</v>
      </c>
      <c r="B89" s="376">
        <v>318.79173733121303</v>
      </c>
      <c r="C89" s="376">
        <v>437.04372000000001</v>
      </c>
      <c r="D89" s="377">
        <v>118.25198266878699</v>
      </c>
      <c r="E89" s="378">
        <v>1.370938041427</v>
      </c>
      <c r="F89" s="376">
        <v>553.21407252571396</v>
      </c>
      <c r="G89" s="377">
        <v>553.21407252571396</v>
      </c>
      <c r="H89" s="379">
        <v>44.91695</v>
      </c>
      <c r="I89" s="376">
        <v>376.75454000000002</v>
      </c>
      <c r="J89" s="377">
        <v>-176.459532525714</v>
      </c>
      <c r="K89" s="380">
        <v>0.68102848193900001</v>
      </c>
    </row>
    <row r="90" spans="1:11" ht="14.4" customHeight="1" thickBot="1" x14ac:dyDescent="0.35">
      <c r="A90" s="398" t="s">
        <v>311</v>
      </c>
      <c r="B90" s="376">
        <v>2.9999999055069999</v>
      </c>
      <c r="C90" s="376">
        <v>3.2919999999999998</v>
      </c>
      <c r="D90" s="377">
        <v>0.29200009449199998</v>
      </c>
      <c r="E90" s="378">
        <v>1.097333367896</v>
      </c>
      <c r="F90" s="376">
        <v>2.999995225393</v>
      </c>
      <c r="G90" s="377">
        <v>2.999995225393</v>
      </c>
      <c r="H90" s="379">
        <v>6.0460000000000003</v>
      </c>
      <c r="I90" s="376">
        <v>6.0460000000000003</v>
      </c>
      <c r="J90" s="377">
        <v>3.0460047746060002</v>
      </c>
      <c r="K90" s="380">
        <v>2.0153365408130002</v>
      </c>
    </row>
    <row r="91" spans="1:11" ht="14.4" customHeight="1" thickBot="1" x14ac:dyDescent="0.35">
      <c r="A91" s="398" t="s">
        <v>312</v>
      </c>
      <c r="B91" s="376">
        <v>3.7775766687919998</v>
      </c>
      <c r="C91" s="376">
        <v>2.5167999999999999</v>
      </c>
      <c r="D91" s="377">
        <v>-1.2607766687919999</v>
      </c>
      <c r="E91" s="378">
        <v>0.66624723219799997</v>
      </c>
      <c r="F91" s="376">
        <v>3.7751249817949999</v>
      </c>
      <c r="G91" s="377">
        <v>3.7751249817949999</v>
      </c>
      <c r="H91" s="379">
        <v>3.2468400000000002</v>
      </c>
      <c r="I91" s="376">
        <v>4.6020399999999997</v>
      </c>
      <c r="J91" s="377">
        <v>0.82691501820400004</v>
      </c>
      <c r="K91" s="380">
        <v>1.2190430839219999</v>
      </c>
    </row>
    <row r="92" spans="1:11" ht="14.4" customHeight="1" thickBot="1" x14ac:dyDescent="0.35">
      <c r="A92" s="398" t="s">
        <v>313</v>
      </c>
      <c r="B92" s="376">
        <v>9.7356196098950001</v>
      </c>
      <c r="C92" s="376">
        <v>6.0802500000000004</v>
      </c>
      <c r="D92" s="377">
        <v>-3.6553696098950001</v>
      </c>
      <c r="E92" s="378">
        <v>0.62453652090300005</v>
      </c>
      <c r="F92" s="376">
        <v>13.069511083439</v>
      </c>
      <c r="G92" s="377">
        <v>13.069511083439</v>
      </c>
      <c r="H92" s="379">
        <v>14.0648</v>
      </c>
      <c r="I92" s="376">
        <v>126.19788</v>
      </c>
      <c r="J92" s="377">
        <v>113.12836891656001</v>
      </c>
      <c r="K92" s="380">
        <v>9.655899076431</v>
      </c>
    </row>
    <row r="93" spans="1:11" ht="14.4" customHeight="1" thickBot="1" x14ac:dyDescent="0.35">
      <c r="A93" s="397" t="s">
        <v>314</v>
      </c>
      <c r="B93" s="381">
        <v>1416.5218794075699</v>
      </c>
      <c r="C93" s="381">
        <v>1068.5511899999999</v>
      </c>
      <c r="D93" s="382">
        <v>-347.97068940757401</v>
      </c>
      <c r="E93" s="388">
        <v>0.75434852474400005</v>
      </c>
      <c r="F93" s="381">
        <v>614.84605306471997</v>
      </c>
      <c r="G93" s="382">
        <v>614.84605306471997</v>
      </c>
      <c r="H93" s="384">
        <v>252.86900000000099</v>
      </c>
      <c r="I93" s="381">
        <v>973.56768000000102</v>
      </c>
      <c r="J93" s="382">
        <v>358.72162693528202</v>
      </c>
      <c r="K93" s="389">
        <v>1.5834332434059999</v>
      </c>
    </row>
    <row r="94" spans="1:11" ht="14.4" customHeight="1" thickBot="1" x14ac:dyDescent="0.35">
      <c r="A94" s="398" t="s">
        <v>315</v>
      </c>
      <c r="B94" s="376">
        <v>2.5219239451469999</v>
      </c>
      <c r="C94" s="376">
        <v>1.694</v>
      </c>
      <c r="D94" s="377">
        <v>-0.82792394514699996</v>
      </c>
      <c r="E94" s="378">
        <v>0.67170939205299995</v>
      </c>
      <c r="F94" s="376">
        <v>0.47187841615800002</v>
      </c>
      <c r="G94" s="377">
        <v>0.47187841615800002</v>
      </c>
      <c r="H94" s="379">
        <v>0</v>
      </c>
      <c r="I94" s="376">
        <v>0</v>
      </c>
      <c r="J94" s="377">
        <v>-0.47187841615800002</v>
      </c>
      <c r="K94" s="380">
        <v>0</v>
      </c>
    </row>
    <row r="95" spans="1:11" ht="14.4" customHeight="1" thickBot="1" x14ac:dyDescent="0.35">
      <c r="A95" s="398" t="s">
        <v>316</v>
      </c>
      <c r="B95" s="376">
        <v>1388.9999562498699</v>
      </c>
      <c r="C95" s="376">
        <v>1063.1371899999999</v>
      </c>
      <c r="D95" s="377">
        <v>-325.86276624986601</v>
      </c>
      <c r="E95" s="378">
        <v>0.76539756910400003</v>
      </c>
      <c r="F95" s="376">
        <v>614.37417464856105</v>
      </c>
      <c r="G95" s="377">
        <v>614.37417464856105</v>
      </c>
      <c r="H95" s="379">
        <v>252.49700000000101</v>
      </c>
      <c r="I95" s="376">
        <v>912.56468000000098</v>
      </c>
      <c r="J95" s="377">
        <v>298.19050535143998</v>
      </c>
      <c r="K95" s="380">
        <v>1.485356510178</v>
      </c>
    </row>
    <row r="96" spans="1:11" ht="14.4" customHeight="1" thickBot="1" x14ac:dyDescent="0.35">
      <c r="A96" s="398" t="s">
        <v>317</v>
      </c>
      <c r="B96" s="376">
        <v>0</v>
      </c>
      <c r="C96" s="376">
        <v>3.72</v>
      </c>
      <c r="D96" s="377">
        <v>3.72</v>
      </c>
      <c r="E96" s="386" t="s">
        <v>228</v>
      </c>
      <c r="F96" s="376">
        <v>0</v>
      </c>
      <c r="G96" s="377">
        <v>0</v>
      </c>
      <c r="H96" s="379">
        <v>0.372</v>
      </c>
      <c r="I96" s="376">
        <v>61.003</v>
      </c>
      <c r="J96" s="377">
        <v>61.003</v>
      </c>
      <c r="K96" s="387" t="s">
        <v>228</v>
      </c>
    </row>
    <row r="97" spans="1:11" ht="14.4" customHeight="1" thickBot="1" x14ac:dyDescent="0.35">
      <c r="A97" s="398" t="s">
        <v>318</v>
      </c>
      <c r="B97" s="376">
        <v>24.999999212559999</v>
      </c>
      <c r="C97" s="376">
        <v>0</v>
      </c>
      <c r="D97" s="377">
        <v>-24.999999212559999</v>
      </c>
      <c r="E97" s="378">
        <v>0</v>
      </c>
      <c r="F97" s="376">
        <v>0</v>
      </c>
      <c r="G97" s="377">
        <v>0</v>
      </c>
      <c r="H97" s="379">
        <v>0</v>
      </c>
      <c r="I97" s="376">
        <v>0</v>
      </c>
      <c r="J97" s="377">
        <v>0</v>
      </c>
      <c r="K97" s="380">
        <v>0</v>
      </c>
    </row>
    <row r="98" spans="1:11" ht="14.4" customHeight="1" thickBot="1" x14ac:dyDescent="0.35">
      <c r="A98" s="395" t="s">
        <v>35</v>
      </c>
      <c r="B98" s="376">
        <v>28614.999104996401</v>
      </c>
      <c r="C98" s="376">
        <v>27959.217939999999</v>
      </c>
      <c r="D98" s="377">
        <v>-655.78116499636599</v>
      </c>
      <c r="E98" s="378">
        <v>0.97708260752999998</v>
      </c>
      <c r="F98" s="376">
        <v>28431.002566736301</v>
      </c>
      <c r="G98" s="377">
        <v>28431.002566736301</v>
      </c>
      <c r="H98" s="379">
        <v>2916.2956600000098</v>
      </c>
      <c r="I98" s="376">
        <v>29747.021850000001</v>
      </c>
      <c r="J98" s="377">
        <v>1316.0192832637299</v>
      </c>
      <c r="K98" s="380">
        <v>1.046288177146</v>
      </c>
    </row>
    <row r="99" spans="1:11" ht="14.4" customHeight="1" thickBot="1" x14ac:dyDescent="0.35">
      <c r="A99" s="401" t="s">
        <v>319</v>
      </c>
      <c r="B99" s="381">
        <v>21264.999336503599</v>
      </c>
      <c r="C99" s="381">
        <v>20822.701000000001</v>
      </c>
      <c r="D99" s="382">
        <v>-442.29833650355101</v>
      </c>
      <c r="E99" s="388">
        <v>0.979200641885</v>
      </c>
      <c r="F99" s="381">
        <v>21059.001901195901</v>
      </c>
      <c r="G99" s="382">
        <v>21059.001901195901</v>
      </c>
      <c r="H99" s="384">
        <v>2160.9570000000099</v>
      </c>
      <c r="I99" s="381">
        <v>22060.395</v>
      </c>
      <c r="J99" s="382">
        <v>1001.39309880415</v>
      </c>
      <c r="K99" s="389">
        <v>1.047551783484</v>
      </c>
    </row>
    <row r="100" spans="1:11" ht="14.4" customHeight="1" thickBot="1" x14ac:dyDescent="0.35">
      <c r="A100" s="397" t="s">
        <v>320</v>
      </c>
      <c r="B100" s="381">
        <v>20999.999338550901</v>
      </c>
      <c r="C100" s="381">
        <v>20555.767</v>
      </c>
      <c r="D100" s="382">
        <v>-444.23233855089302</v>
      </c>
      <c r="E100" s="388">
        <v>0.97884607845000005</v>
      </c>
      <c r="F100" s="381">
        <v>20770.001875105099</v>
      </c>
      <c r="G100" s="382">
        <v>20770.001875105099</v>
      </c>
      <c r="H100" s="384">
        <v>2134.07800000001</v>
      </c>
      <c r="I100" s="381">
        <v>21791.303</v>
      </c>
      <c r="J100" s="382">
        <v>1021.30112489493</v>
      </c>
      <c r="K100" s="389">
        <v>1.049171932243</v>
      </c>
    </row>
    <row r="101" spans="1:11" ht="14.4" customHeight="1" thickBot="1" x14ac:dyDescent="0.35">
      <c r="A101" s="398" t="s">
        <v>321</v>
      </c>
      <c r="B101" s="376">
        <v>20999.999338550901</v>
      </c>
      <c r="C101" s="376">
        <v>20555.767</v>
      </c>
      <c r="D101" s="377">
        <v>-444.23233855089302</v>
      </c>
      <c r="E101" s="378">
        <v>0.97884607845000005</v>
      </c>
      <c r="F101" s="376">
        <v>20770.001875105099</v>
      </c>
      <c r="G101" s="377">
        <v>20770.001875105099</v>
      </c>
      <c r="H101" s="379">
        <v>2134.07800000001</v>
      </c>
      <c r="I101" s="376">
        <v>21791.303</v>
      </c>
      <c r="J101" s="377">
        <v>1021.30112489493</v>
      </c>
      <c r="K101" s="380">
        <v>1.049171932243</v>
      </c>
    </row>
    <row r="102" spans="1:11" ht="14.4" customHeight="1" thickBot="1" x14ac:dyDescent="0.35">
      <c r="A102" s="397" t="s">
        <v>322</v>
      </c>
      <c r="B102" s="381">
        <v>0</v>
      </c>
      <c r="C102" s="381">
        <v>-11.303000000000001</v>
      </c>
      <c r="D102" s="382">
        <v>-11.303000000000001</v>
      </c>
      <c r="E102" s="383" t="s">
        <v>239</v>
      </c>
      <c r="F102" s="381">
        <v>0</v>
      </c>
      <c r="G102" s="382">
        <v>0</v>
      </c>
      <c r="H102" s="384">
        <v>0</v>
      </c>
      <c r="I102" s="381">
        <v>0</v>
      </c>
      <c r="J102" s="382">
        <v>0</v>
      </c>
      <c r="K102" s="385" t="s">
        <v>228</v>
      </c>
    </row>
    <row r="103" spans="1:11" ht="14.4" customHeight="1" thickBot="1" x14ac:dyDescent="0.35">
      <c r="A103" s="398" t="s">
        <v>323</v>
      </c>
      <c r="B103" s="376">
        <v>0</v>
      </c>
      <c r="C103" s="376">
        <v>-11.303000000000001</v>
      </c>
      <c r="D103" s="377">
        <v>-11.303000000000001</v>
      </c>
      <c r="E103" s="386" t="s">
        <v>239</v>
      </c>
      <c r="F103" s="376">
        <v>0</v>
      </c>
      <c r="G103" s="377">
        <v>0</v>
      </c>
      <c r="H103" s="379">
        <v>0</v>
      </c>
      <c r="I103" s="376">
        <v>0</v>
      </c>
      <c r="J103" s="377">
        <v>0</v>
      </c>
      <c r="K103" s="387" t="s">
        <v>228</v>
      </c>
    </row>
    <row r="104" spans="1:11" ht="14.4" customHeight="1" thickBot="1" x14ac:dyDescent="0.35">
      <c r="A104" s="397" t="s">
        <v>324</v>
      </c>
      <c r="B104" s="381">
        <v>200</v>
      </c>
      <c r="C104" s="381">
        <v>221.05</v>
      </c>
      <c r="D104" s="382">
        <v>21.05</v>
      </c>
      <c r="E104" s="388">
        <v>1.1052500000000001</v>
      </c>
      <c r="F104" s="381">
        <v>230.00002076428399</v>
      </c>
      <c r="G104" s="382">
        <v>230.00002076428399</v>
      </c>
      <c r="H104" s="384">
        <v>18.82</v>
      </c>
      <c r="I104" s="381">
        <v>209.04</v>
      </c>
      <c r="J104" s="382">
        <v>-20.960020764283001</v>
      </c>
      <c r="K104" s="389">
        <v>0.90886948316500005</v>
      </c>
    </row>
    <row r="105" spans="1:11" ht="14.4" customHeight="1" thickBot="1" x14ac:dyDescent="0.35">
      <c r="A105" s="398" t="s">
        <v>325</v>
      </c>
      <c r="B105" s="376">
        <v>200</v>
      </c>
      <c r="C105" s="376">
        <v>221.05</v>
      </c>
      <c r="D105" s="377">
        <v>21.05</v>
      </c>
      <c r="E105" s="378">
        <v>1.1052500000000001</v>
      </c>
      <c r="F105" s="376">
        <v>230.00002076428399</v>
      </c>
      <c r="G105" s="377">
        <v>230.00002076428399</v>
      </c>
      <c r="H105" s="379">
        <v>18.82</v>
      </c>
      <c r="I105" s="376">
        <v>209.04</v>
      </c>
      <c r="J105" s="377">
        <v>-20.960020764283001</v>
      </c>
      <c r="K105" s="380">
        <v>0.90886948316500005</v>
      </c>
    </row>
    <row r="106" spans="1:11" ht="14.4" customHeight="1" thickBot="1" x14ac:dyDescent="0.35">
      <c r="A106" s="397" t="s">
        <v>326</v>
      </c>
      <c r="B106" s="381">
        <v>64.999997952656997</v>
      </c>
      <c r="C106" s="381">
        <v>57.186999999999998</v>
      </c>
      <c r="D106" s="382">
        <v>-7.8129979526569997</v>
      </c>
      <c r="E106" s="388">
        <v>0.87980002771099997</v>
      </c>
      <c r="F106" s="381">
        <v>59.000005326489998</v>
      </c>
      <c r="G106" s="382">
        <v>59.000005326489998</v>
      </c>
      <c r="H106" s="384">
        <v>8.0589999999999993</v>
      </c>
      <c r="I106" s="381">
        <v>60.052</v>
      </c>
      <c r="J106" s="382">
        <v>1.051994673509</v>
      </c>
      <c r="K106" s="389">
        <v>1.0178304165850001</v>
      </c>
    </row>
    <row r="107" spans="1:11" ht="14.4" customHeight="1" thickBot="1" x14ac:dyDescent="0.35">
      <c r="A107" s="398" t="s">
        <v>327</v>
      </c>
      <c r="B107" s="376">
        <v>64.999997952656997</v>
      </c>
      <c r="C107" s="376">
        <v>57.186999999999998</v>
      </c>
      <c r="D107" s="377">
        <v>-7.8129979526569997</v>
      </c>
      <c r="E107" s="378">
        <v>0.87980002771099997</v>
      </c>
      <c r="F107" s="376">
        <v>59.000005326489998</v>
      </c>
      <c r="G107" s="377">
        <v>59.000005326489998</v>
      </c>
      <c r="H107" s="379">
        <v>8.0589999999999993</v>
      </c>
      <c r="I107" s="376">
        <v>60.052</v>
      </c>
      <c r="J107" s="377">
        <v>1.051994673509</v>
      </c>
      <c r="K107" s="380">
        <v>1.0178304165850001</v>
      </c>
    </row>
    <row r="108" spans="1:11" ht="14.4" customHeight="1" thickBot="1" x14ac:dyDescent="0.35">
      <c r="A108" s="396" t="s">
        <v>328</v>
      </c>
      <c r="B108" s="376">
        <v>7139.9997751072997</v>
      </c>
      <c r="C108" s="376">
        <v>6930.4989999999998</v>
      </c>
      <c r="D108" s="377">
        <v>-209.50077510730301</v>
      </c>
      <c r="E108" s="378">
        <v>0.97065815382200005</v>
      </c>
      <c r="F108" s="376">
        <v>7061.0006374635004</v>
      </c>
      <c r="G108" s="377">
        <v>7061.0006374635004</v>
      </c>
      <c r="H108" s="379">
        <v>723.20540000000301</v>
      </c>
      <c r="I108" s="376">
        <v>7358.8572700000004</v>
      </c>
      <c r="J108" s="377">
        <v>297.8566325365</v>
      </c>
      <c r="K108" s="380">
        <v>1.042183345934</v>
      </c>
    </row>
    <row r="109" spans="1:11" ht="14.4" customHeight="1" thickBot="1" x14ac:dyDescent="0.35">
      <c r="A109" s="397" t="s">
        <v>329</v>
      </c>
      <c r="B109" s="381">
        <v>1889.99994046958</v>
      </c>
      <c r="C109" s="381">
        <v>1857.8985</v>
      </c>
      <c r="D109" s="382">
        <v>-32.101440469579003</v>
      </c>
      <c r="E109" s="388">
        <v>0.98301511032699995</v>
      </c>
      <c r="F109" s="381">
        <v>1869.00016873237</v>
      </c>
      <c r="G109" s="382">
        <v>1869.00016873237</v>
      </c>
      <c r="H109" s="384">
        <v>192.897400000001</v>
      </c>
      <c r="I109" s="381">
        <v>1970.3727699999999</v>
      </c>
      <c r="J109" s="382">
        <v>101.372601267627</v>
      </c>
      <c r="K109" s="389">
        <v>1.0542389470919999</v>
      </c>
    </row>
    <row r="110" spans="1:11" ht="14.4" customHeight="1" thickBot="1" x14ac:dyDescent="0.35">
      <c r="A110" s="398" t="s">
        <v>330</v>
      </c>
      <c r="B110" s="376">
        <v>1889.99994046958</v>
      </c>
      <c r="C110" s="376">
        <v>1857.8985</v>
      </c>
      <c r="D110" s="377">
        <v>-32.101440469579003</v>
      </c>
      <c r="E110" s="378">
        <v>0.98301511032699995</v>
      </c>
      <c r="F110" s="376">
        <v>1869.00016873237</v>
      </c>
      <c r="G110" s="377">
        <v>1869.00016873237</v>
      </c>
      <c r="H110" s="379">
        <v>192.897400000001</v>
      </c>
      <c r="I110" s="376">
        <v>1970.3727699999999</v>
      </c>
      <c r="J110" s="377">
        <v>101.372601267627</v>
      </c>
      <c r="K110" s="380">
        <v>1.0542389470919999</v>
      </c>
    </row>
    <row r="111" spans="1:11" ht="14.4" customHeight="1" thickBot="1" x14ac:dyDescent="0.35">
      <c r="A111" s="397" t="s">
        <v>331</v>
      </c>
      <c r="B111" s="381">
        <v>5249.9998346377197</v>
      </c>
      <c r="C111" s="381">
        <v>5076.4444999999996</v>
      </c>
      <c r="D111" s="382">
        <v>-173.55533463772301</v>
      </c>
      <c r="E111" s="388">
        <v>0.96694183998000005</v>
      </c>
      <c r="F111" s="381">
        <v>5192.0004687311302</v>
      </c>
      <c r="G111" s="382">
        <v>5192.0004687311302</v>
      </c>
      <c r="H111" s="384">
        <v>530.30800000000204</v>
      </c>
      <c r="I111" s="381">
        <v>5388.4844999999996</v>
      </c>
      <c r="J111" s="382">
        <v>196.484031268873</v>
      </c>
      <c r="K111" s="389">
        <v>1.037843608153</v>
      </c>
    </row>
    <row r="112" spans="1:11" ht="14.4" customHeight="1" thickBot="1" x14ac:dyDescent="0.35">
      <c r="A112" s="398" t="s">
        <v>332</v>
      </c>
      <c r="B112" s="376">
        <v>5249.9998346377197</v>
      </c>
      <c r="C112" s="376">
        <v>5076.4444999999996</v>
      </c>
      <c r="D112" s="377">
        <v>-173.55533463772301</v>
      </c>
      <c r="E112" s="378">
        <v>0.96694183998000005</v>
      </c>
      <c r="F112" s="376">
        <v>5192.0004687311302</v>
      </c>
      <c r="G112" s="377">
        <v>5192.0004687311302</v>
      </c>
      <c r="H112" s="379">
        <v>530.30800000000204</v>
      </c>
      <c r="I112" s="376">
        <v>5388.4844999999996</v>
      </c>
      <c r="J112" s="377">
        <v>196.484031268873</v>
      </c>
      <c r="K112" s="380">
        <v>1.037843608153</v>
      </c>
    </row>
    <row r="113" spans="1:11" ht="14.4" customHeight="1" thickBot="1" x14ac:dyDescent="0.35">
      <c r="A113" s="397" t="s">
        <v>333</v>
      </c>
      <c r="B113" s="381">
        <v>0</v>
      </c>
      <c r="C113" s="381">
        <v>-1.018</v>
      </c>
      <c r="D113" s="382">
        <v>-1.018</v>
      </c>
      <c r="E113" s="383" t="s">
        <v>239</v>
      </c>
      <c r="F113" s="381">
        <v>0</v>
      </c>
      <c r="G113" s="382">
        <v>0</v>
      </c>
      <c r="H113" s="384">
        <v>0</v>
      </c>
      <c r="I113" s="381">
        <v>0</v>
      </c>
      <c r="J113" s="382">
        <v>0</v>
      </c>
      <c r="K113" s="385" t="s">
        <v>228</v>
      </c>
    </row>
    <row r="114" spans="1:11" ht="14.4" customHeight="1" thickBot="1" x14ac:dyDescent="0.35">
      <c r="A114" s="398" t="s">
        <v>334</v>
      </c>
      <c r="B114" s="376">
        <v>0</v>
      </c>
      <c r="C114" s="376">
        <v>-1.018</v>
      </c>
      <c r="D114" s="377">
        <v>-1.018</v>
      </c>
      <c r="E114" s="386" t="s">
        <v>239</v>
      </c>
      <c r="F114" s="376">
        <v>0</v>
      </c>
      <c r="G114" s="377">
        <v>0</v>
      </c>
      <c r="H114" s="379">
        <v>0</v>
      </c>
      <c r="I114" s="376">
        <v>0</v>
      </c>
      <c r="J114" s="377">
        <v>0</v>
      </c>
      <c r="K114" s="387" t="s">
        <v>228</v>
      </c>
    </row>
    <row r="115" spans="1:11" ht="14.4" customHeight="1" thickBot="1" x14ac:dyDescent="0.35">
      <c r="A115" s="397" t="s">
        <v>335</v>
      </c>
      <c r="B115" s="381">
        <v>0</v>
      </c>
      <c r="C115" s="381">
        <v>-2.8260000000000001</v>
      </c>
      <c r="D115" s="382">
        <v>-2.8260000000000001</v>
      </c>
      <c r="E115" s="383" t="s">
        <v>239</v>
      </c>
      <c r="F115" s="381">
        <v>0</v>
      </c>
      <c r="G115" s="382">
        <v>0</v>
      </c>
      <c r="H115" s="384">
        <v>0</v>
      </c>
      <c r="I115" s="381">
        <v>0</v>
      </c>
      <c r="J115" s="382">
        <v>0</v>
      </c>
      <c r="K115" s="385" t="s">
        <v>228</v>
      </c>
    </row>
    <row r="116" spans="1:11" ht="14.4" customHeight="1" thickBot="1" x14ac:dyDescent="0.35">
      <c r="A116" s="398" t="s">
        <v>336</v>
      </c>
      <c r="B116" s="376">
        <v>0</v>
      </c>
      <c r="C116" s="376">
        <v>-2.8260000000000001</v>
      </c>
      <c r="D116" s="377">
        <v>-2.8260000000000001</v>
      </c>
      <c r="E116" s="386" t="s">
        <v>239</v>
      </c>
      <c r="F116" s="376">
        <v>0</v>
      </c>
      <c r="G116" s="377">
        <v>0</v>
      </c>
      <c r="H116" s="379">
        <v>0</v>
      </c>
      <c r="I116" s="376">
        <v>0</v>
      </c>
      <c r="J116" s="377">
        <v>0</v>
      </c>
      <c r="K116" s="387" t="s">
        <v>228</v>
      </c>
    </row>
    <row r="117" spans="1:11" ht="14.4" customHeight="1" thickBot="1" x14ac:dyDescent="0.35">
      <c r="A117" s="396" t="s">
        <v>337</v>
      </c>
      <c r="B117" s="376">
        <v>209.99999338550899</v>
      </c>
      <c r="C117" s="376">
        <v>206.01794000000001</v>
      </c>
      <c r="D117" s="377">
        <v>-3.9820533855079998</v>
      </c>
      <c r="E117" s="378">
        <v>0.981037840424</v>
      </c>
      <c r="F117" s="376">
        <v>311.00002807692198</v>
      </c>
      <c r="G117" s="377">
        <v>311.00002807692198</v>
      </c>
      <c r="H117" s="379">
        <v>32.13326</v>
      </c>
      <c r="I117" s="376">
        <v>327.76958000000002</v>
      </c>
      <c r="J117" s="377">
        <v>16.769551923077</v>
      </c>
      <c r="K117" s="380">
        <v>1.0539213839520001</v>
      </c>
    </row>
    <row r="118" spans="1:11" ht="14.4" customHeight="1" thickBot="1" x14ac:dyDescent="0.35">
      <c r="A118" s="397" t="s">
        <v>338</v>
      </c>
      <c r="B118" s="381">
        <v>209.99999338550899</v>
      </c>
      <c r="C118" s="381">
        <v>206.01794000000001</v>
      </c>
      <c r="D118" s="382">
        <v>-3.9820533855079998</v>
      </c>
      <c r="E118" s="388">
        <v>0.981037840424</v>
      </c>
      <c r="F118" s="381">
        <v>311.00002807692198</v>
      </c>
      <c r="G118" s="382">
        <v>311.00002807692198</v>
      </c>
      <c r="H118" s="384">
        <v>32.13326</v>
      </c>
      <c r="I118" s="381">
        <v>327.76958000000002</v>
      </c>
      <c r="J118" s="382">
        <v>16.769551923077</v>
      </c>
      <c r="K118" s="389">
        <v>1.0539213839520001</v>
      </c>
    </row>
    <row r="119" spans="1:11" ht="14.4" customHeight="1" thickBot="1" x14ac:dyDescent="0.35">
      <c r="A119" s="398" t="s">
        <v>339</v>
      </c>
      <c r="B119" s="376">
        <v>209.99999338550899</v>
      </c>
      <c r="C119" s="376">
        <v>206.01794000000001</v>
      </c>
      <c r="D119" s="377">
        <v>-3.9820533855079998</v>
      </c>
      <c r="E119" s="378">
        <v>0.981037840424</v>
      </c>
      <c r="F119" s="376">
        <v>311.00002807692198</v>
      </c>
      <c r="G119" s="377">
        <v>311.00002807692198</v>
      </c>
      <c r="H119" s="379">
        <v>32.13326</v>
      </c>
      <c r="I119" s="376">
        <v>327.76958000000002</v>
      </c>
      <c r="J119" s="377">
        <v>16.769551923077</v>
      </c>
      <c r="K119" s="380">
        <v>1.0539213839520001</v>
      </c>
    </row>
    <row r="120" spans="1:11" ht="14.4" customHeight="1" thickBot="1" x14ac:dyDescent="0.35">
      <c r="A120" s="395" t="s">
        <v>340</v>
      </c>
      <c r="B120" s="376">
        <v>0.102009169451</v>
      </c>
      <c r="C120" s="376">
        <v>0</v>
      </c>
      <c r="D120" s="377">
        <v>-0.102009169451</v>
      </c>
      <c r="E120" s="378">
        <v>0</v>
      </c>
      <c r="F120" s="376">
        <v>0</v>
      </c>
      <c r="G120" s="377">
        <v>0</v>
      </c>
      <c r="H120" s="379">
        <v>0</v>
      </c>
      <c r="I120" s="376">
        <v>0</v>
      </c>
      <c r="J120" s="377">
        <v>0</v>
      </c>
      <c r="K120" s="380">
        <v>0</v>
      </c>
    </row>
    <row r="121" spans="1:11" ht="14.4" customHeight="1" thickBot="1" x14ac:dyDescent="0.35">
      <c r="A121" s="396" t="s">
        <v>341</v>
      </c>
      <c r="B121" s="376">
        <v>0.102009169451</v>
      </c>
      <c r="C121" s="376">
        <v>0</v>
      </c>
      <c r="D121" s="377">
        <v>-0.102009169451</v>
      </c>
      <c r="E121" s="378">
        <v>0</v>
      </c>
      <c r="F121" s="376">
        <v>0</v>
      </c>
      <c r="G121" s="377">
        <v>0</v>
      </c>
      <c r="H121" s="379">
        <v>0</v>
      </c>
      <c r="I121" s="376">
        <v>0</v>
      </c>
      <c r="J121" s="377">
        <v>0</v>
      </c>
      <c r="K121" s="380">
        <v>0</v>
      </c>
    </row>
    <row r="122" spans="1:11" ht="14.4" customHeight="1" thickBot="1" x14ac:dyDescent="0.35">
      <c r="A122" s="397" t="s">
        <v>342</v>
      </c>
      <c r="B122" s="381">
        <v>0.102009169451</v>
      </c>
      <c r="C122" s="381">
        <v>0</v>
      </c>
      <c r="D122" s="382">
        <v>-0.102009169451</v>
      </c>
      <c r="E122" s="388">
        <v>0</v>
      </c>
      <c r="F122" s="381">
        <v>0</v>
      </c>
      <c r="G122" s="382">
        <v>0</v>
      </c>
      <c r="H122" s="384">
        <v>0</v>
      </c>
      <c r="I122" s="381">
        <v>0</v>
      </c>
      <c r="J122" s="382">
        <v>0</v>
      </c>
      <c r="K122" s="389">
        <v>0</v>
      </c>
    </row>
    <row r="123" spans="1:11" ht="14.4" customHeight="1" thickBot="1" x14ac:dyDescent="0.35">
      <c r="A123" s="398" t="s">
        <v>343</v>
      </c>
      <c r="B123" s="376">
        <v>0.102009169451</v>
      </c>
      <c r="C123" s="376">
        <v>0</v>
      </c>
      <c r="D123" s="377">
        <v>-0.102009169451</v>
      </c>
      <c r="E123" s="378">
        <v>0</v>
      </c>
      <c r="F123" s="376">
        <v>0</v>
      </c>
      <c r="G123" s="377">
        <v>0</v>
      </c>
      <c r="H123" s="379">
        <v>0</v>
      </c>
      <c r="I123" s="376">
        <v>0</v>
      </c>
      <c r="J123" s="377">
        <v>0</v>
      </c>
      <c r="K123" s="380">
        <v>0</v>
      </c>
    </row>
    <row r="124" spans="1:11" ht="14.4" customHeight="1" thickBot="1" x14ac:dyDescent="0.35">
      <c r="A124" s="395" t="s">
        <v>344</v>
      </c>
      <c r="B124" s="376">
        <v>0</v>
      </c>
      <c r="C124" s="376">
        <v>16.817699999999999</v>
      </c>
      <c r="D124" s="377">
        <v>16.817699999999999</v>
      </c>
      <c r="E124" s="386" t="s">
        <v>228</v>
      </c>
      <c r="F124" s="376">
        <v>0</v>
      </c>
      <c r="G124" s="377">
        <v>0</v>
      </c>
      <c r="H124" s="379">
        <v>26.88458</v>
      </c>
      <c r="I124" s="376">
        <v>210.66965999999999</v>
      </c>
      <c r="J124" s="377">
        <v>210.66965999999999</v>
      </c>
      <c r="K124" s="387" t="s">
        <v>228</v>
      </c>
    </row>
    <row r="125" spans="1:11" ht="14.4" customHeight="1" thickBot="1" x14ac:dyDescent="0.35">
      <c r="A125" s="396" t="s">
        <v>345</v>
      </c>
      <c r="B125" s="376">
        <v>0</v>
      </c>
      <c r="C125" s="376">
        <v>0</v>
      </c>
      <c r="D125" s="377">
        <v>0</v>
      </c>
      <c r="E125" s="378">
        <v>1</v>
      </c>
      <c r="F125" s="376">
        <v>0</v>
      </c>
      <c r="G125" s="377">
        <v>0</v>
      </c>
      <c r="H125" s="379">
        <v>0.3</v>
      </c>
      <c r="I125" s="376">
        <v>12.65</v>
      </c>
      <c r="J125" s="377">
        <v>12.65</v>
      </c>
      <c r="K125" s="387" t="s">
        <v>239</v>
      </c>
    </row>
    <row r="126" spans="1:11" ht="14.4" customHeight="1" thickBot="1" x14ac:dyDescent="0.35">
      <c r="A126" s="400" t="s">
        <v>346</v>
      </c>
      <c r="B126" s="376">
        <v>0</v>
      </c>
      <c r="C126" s="376">
        <v>0</v>
      </c>
      <c r="D126" s="377">
        <v>0</v>
      </c>
      <c r="E126" s="378">
        <v>1</v>
      </c>
      <c r="F126" s="376">
        <v>0</v>
      </c>
      <c r="G126" s="377">
        <v>0</v>
      </c>
      <c r="H126" s="379">
        <v>0.3</v>
      </c>
      <c r="I126" s="376">
        <v>12.65</v>
      </c>
      <c r="J126" s="377">
        <v>12.65</v>
      </c>
      <c r="K126" s="387" t="s">
        <v>239</v>
      </c>
    </row>
    <row r="127" spans="1:11" ht="14.4" customHeight="1" thickBot="1" x14ac:dyDescent="0.35">
      <c r="A127" s="398" t="s">
        <v>347</v>
      </c>
      <c r="B127" s="376">
        <v>0</v>
      </c>
      <c r="C127" s="376">
        <v>0</v>
      </c>
      <c r="D127" s="377">
        <v>0</v>
      </c>
      <c r="E127" s="378">
        <v>1</v>
      </c>
      <c r="F127" s="376">
        <v>0</v>
      </c>
      <c r="G127" s="377">
        <v>0</v>
      </c>
      <c r="H127" s="379">
        <v>0.3</v>
      </c>
      <c r="I127" s="376">
        <v>12.65</v>
      </c>
      <c r="J127" s="377">
        <v>12.65</v>
      </c>
      <c r="K127" s="387" t="s">
        <v>239</v>
      </c>
    </row>
    <row r="128" spans="1:11" ht="14.4" customHeight="1" thickBot="1" x14ac:dyDescent="0.35">
      <c r="A128" s="396" t="s">
        <v>348</v>
      </c>
      <c r="B128" s="376">
        <v>0</v>
      </c>
      <c r="C128" s="376">
        <v>16.817699999999999</v>
      </c>
      <c r="D128" s="377">
        <v>16.817699999999999</v>
      </c>
      <c r="E128" s="386" t="s">
        <v>228</v>
      </c>
      <c r="F128" s="376">
        <v>0</v>
      </c>
      <c r="G128" s="377">
        <v>0</v>
      </c>
      <c r="H128" s="379">
        <v>26.584579999999999</v>
      </c>
      <c r="I128" s="376">
        <v>198.01965999999999</v>
      </c>
      <c r="J128" s="377">
        <v>198.01965999999999</v>
      </c>
      <c r="K128" s="387" t="s">
        <v>228</v>
      </c>
    </row>
    <row r="129" spans="1:11" ht="14.4" customHeight="1" thickBot="1" x14ac:dyDescent="0.35">
      <c r="A129" s="397" t="s">
        <v>349</v>
      </c>
      <c r="B129" s="381">
        <v>0</v>
      </c>
      <c r="C129" s="381">
        <v>16.817699999999999</v>
      </c>
      <c r="D129" s="382">
        <v>16.817699999999999</v>
      </c>
      <c r="E129" s="383" t="s">
        <v>228</v>
      </c>
      <c r="F129" s="381">
        <v>0</v>
      </c>
      <c r="G129" s="382">
        <v>0</v>
      </c>
      <c r="H129" s="384">
        <v>26.584579999999999</v>
      </c>
      <c r="I129" s="381">
        <v>198.01965999999999</v>
      </c>
      <c r="J129" s="382">
        <v>198.01965999999999</v>
      </c>
      <c r="K129" s="385" t="s">
        <v>228</v>
      </c>
    </row>
    <row r="130" spans="1:11" ht="14.4" customHeight="1" thickBot="1" x14ac:dyDescent="0.35">
      <c r="A130" s="398" t="s">
        <v>350</v>
      </c>
      <c r="B130" s="376">
        <v>0</v>
      </c>
      <c r="C130" s="376">
        <v>2.5177</v>
      </c>
      <c r="D130" s="377">
        <v>2.5177</v>
      </c>
      <c r="E130" s="386" t="s">
        <v>228</v>
      </c>
      <c r="F130" s="376">
        <v>0</v>
      </c>
      <c r="G130" s="377">
        <v>0</v>
      </c>
      <c r="H130" s="379">
        <v>26.584579999999999</v>
      </c>
      <c r="I130" s="376">
        <v>41.816659999999999</v>
      </c>
      <c r="J130" s="377">
        <v>41.816659999999999</v>
      </c>
      <c r="K130" s="387" t="s">
        <v>228</v>
      </c>
    </row>
    <row r="131" spans="1:11" ht="14.4" customHeight="1" thickBot="1" x14ac:dyDescent="0.35">
      <c r="A131" s="398" t="s">
        <v>351</v>
      </c>
      <c r="B131" s="376">
        <v>0</v>
      </c>
      <c r="C131" s="376">
        <v>9.4</v>
      </c>
      <c r="D131" s="377">
        <v>9.4</v>
      </c>
      <c r="E131" s="386" t="s">
        <v>239</v>
      </c>
      <c r="F131" s="376">
        <v>0</v>
      </c>
      <c r="G131" s="377">
        <v>0</v>
      </c>
      <c r="H131" s="379">
        <v>0</v>
      </c>
      <c r="I131" s="376">
        <v>129.69300000000001</v>
      </c>
      <c r="J131" s="377">
        <v>129.69300000000001</v>
      </c>
      <c r="K131" s="387" t="s">
        <v>228</v>
      </c>
    </row>
    <row r="132" spans="1:11" ht="14.4" customHeight="1" thickBot="1" x14ac:dyDescent="0.35">
      <c r="A132" s="398" t="s">
        <v>352</v>
      </c>
      <c r="B132" s="376">
        <v>0</v>
      </c>
      <c r="C132" s="376">
        <v>4.9000000000000004</v>
      </c>
      <c r="D132" s="377">
        <v>4.9000000000000004</v>
      </c>
      <c r="E132" s="386" t="s">
        <v>239</v>
      </c>
      <c r="F132" s="376">
        <v>0</v>
      </c>
      <c r="G132" s="377">
        <v>0</v>
      </c>
      <c r="H132" s="379">
        <v>0</v>
      </c>
      <c r="I132" s="376">
        <v>24.95</v>
      </c>
      <c r="J132" s="377">
        <v>24.95</v>
      </c>
      <c r="K132" s="387" t="s">
        <v>228</v>
      </c>
    </row>
    <row r="133" spans="1:11" ht="14.4" customHeight="1" thickBot="1" x14ac:dyDescent="0.35">
      <c r="A133" s="398" t="s">
        <v>353</v>
      </c>
      <c r="B133" s="376">
        <v>0</v>
      </c>
      <c r="C133" s="376">
        <v>0</v>
      </c>
      <c r="D133" s="377">
        <v>0</v>
      </c>
      <c r="E133" s="386" t="s">
        <v>228</v>
      </c>
      <c r="F133" s="376">
        <v>0</v>
      </c>
      <c r="G133" s="377">
        <v>0</v>
      </c>
      <c r="H133" s="379">
        <v>0</v>
      </c>
      <c r="I133" s="376">
        <v>1.56</v>
      </c>
      <c r="J133" s="377">
        <v>1.56</v>
      </c>
      <c r="K133" s="387" t="s">
        <v>239</v>
      </c>
    </row>
    <row r="134" spans="1:11" ht="14.4" customHeight="1" thickBot="1" x14ac:dyDescent="0.35">
      <c r="A134" s="395" t="s">
        <v>354</v>
      </c>
      <c r="B134" s="376">
        <v>809.99997448694501</v>
      </c>
      <c r="C134" s="376">
        <v>1003.32107</v>
      </c>
      <c r="D134" s="377">
        <v>193.32109551305501</v>
      </c>
      <c r="E134" s="378">
        <v>1.238668026669</v>
      </c>
      <c r="F134" s="376">
        <v>605.001397102091</v>
      </c>
      <c r="G134" s="377">
        <v>605.001397102091</v>
      </c>
      <c r="H134" s="379">
        <v>221.83700000000101</v>
      </c>
      <c r="I134" s="376">
        <v>1321.2327600000001</v>
      </c>
      <c r="J134" s="377">
        <v>716.23136289791</v>
      </c>
      <c r="K134" s="380">
        <v>2.1838507585740001</v>
      </c>
    </row>
    <row r="135" spans="1:11" ht="14.4" customHeight="1" thickBot="1" x14ac:dyDescent="0.35">
      <c r="A135" s="396" t="s">
        <v>355</v>
      </c>
      <c r="B135" s="376">
        <v>809.99997448694501</v>
      </c>
      <c r="C135" s="376">
        <v>846.35799999999995</v>
      </c>
      <c r="D135" s="377">
        <v>36.358025513054002</v>
      </c>
      <c r="E135" s="378">
        <v>1.044886452664</v>
      </c>
      <c r="F135" s="376">
        <v>605.001397102091</v>
      </c>
      <c r="G135" s="377">
        <v>605.001397102091</v>
      </c>
      <c r="H135" s="379">
        <v>221.83700000000101</v>
      </c>
      <c r="I135" s="376">
        <v>1094.05</v>
      </c>
      <c r="J135" s="377">
        <v>489.04860289790997</v>
      </c>
      <c r="K135" s="380">
        <v>1.8083429315040001</v>
      </c>
    </row>
    <row r="136" spans="1:11" ht="14.4" customHeight="1" thickBot="1" x14ac:dyDescent="0.35">
      <c r="A136" s="397" t="s">
        <v>356</v>
      </c>
      <c r="B136" s="381">
        <v>809.99997448694501</v>
      </c>
      <c r="C136" s="381">
        <v>827.38599999999997</v>
      </c>
      <c r="D136" s="382">
        <v>17.386025513054001</v>
      </c>
      <c r="E136" s="388">
        <v>1.021464229704</v>
      </c>
      <c r="F136" s="381">
        <v>605.001397102091</v>
      </c>
      <c r="G136" s="382">
        <v>605.001397102091</v>
      </c>
      <c r="H136" s="384">
        <v>124.513000000001</v>
      </c>
      <c r="I136" s="381">
        <v>890.61100000000101</v>
      </c>
      <c r="J136" s="382">
        <v>285.60960289791001</v>
      </c>
      <c r="K136" s="389">
        <v>1.472080898103</v>
      </c>
    </row>
    <row r="137" spans="1:11" ht="14.4" customHeight="1" thickBot="1" x14ac:dyDescent="0.35">
      <c r="A137" s="398" t="s">
        <v>357</v>
      </c>
      <c r="B137" s="376">
        <v>66.999997889661003</v>
      </c>
      <c r="C137" s="376">
        <v>69.561000000000007</v>
      </c>
      <c r="D137" s="377">
        <v>2.5610021103379998</v>
      </c>
      <c r="E137" s="378">
        <v>1.038223913298</v>
      </c>
      <c r="F137" s="376">
        <v>77.000177812993002</v>
      </c>
      <c r="G137" s="377">
        <v>77.000177812993002</v>
      </c>
      <c r="H137" s="379">
        <v>65.430999999999997</v>
      </c>
      <c r="I137" s="376">
        <v>313.00400000000002</v>
      </c>
      <c r="J137" s="377">
        <v>236.00382218700699</v>
      </c>
      <c r="K137" s="380">
        <v>4.0649776258979999</v>
      </c>
    </row>
    <row r="138" spans="1:11" ht="14.4" customHeight="1" thickBot="1" x14ac:dyDescent="0.35">
      <c r="A138" s="398" t="s">
        <v>358</v>
      </c>
      <c r="B138" s="376">
        <v>572.999981951878</v>
      </c>
      <c r="C138" s="376">
        <v>572.88300000000004</v>
      </c>
      <c r="D138" s="377">
        <v>-0.116981951877</v>
      </c>
      <c r="E138" s="378">
        <v>0.99979584300900004</v>
      </c>
      <c r="F138" s="376">
        <v>291.00067199455901</v>
      </c>
      <c r="G138" s="377">
        <v>291.00067199455901</v>
      </c>
      <c r="H138" s="379">
        <v>17.997</v>
      </c>
      <c r="I138" s="376">
        <v>255.16300000000001</v>
      </c>
      <c r="J138" s="377">
        <v>-35.837671994559003</v>
      </c>
      <c r="K138" s="380">
        <v>0.87684677238300002</v>
      </c>
    </row>
    <row r="139" spans="1:11" ht="14.4" customHeight="1" thickBot="1" x14ac:dyDescent="0.35">
      <c r="A139" s="398" t="s">
        <v>359</v>
      </c>
      <c r="B139" s="376">
        <v>41.999998677100997</v>
      </c>
      <c r="C139" s="376">
        <v>63.832000000000001</v>
      </c>
      <c r="D139" s="377">
        <v>21.832001322899</v>
      </c>
      <c r="E139" s="378">
        <v>1.5198095716790001</v>
      </c>
      <c r="F139" s="376">
        <v>117.00027018338</v>
      </c>
      <c r="G139" s="377">
        <v>117.00027018338</v>
      </c>
      <c r="H139" s="379">
        <v>9.7810000000000006</v>
      </c>
      <c r="I139" s="376">
        <v>117.372</v>
      </c>
      <c r="J139" s="377">
        <v>0.37172981661999999</v>
      </c>
      <c r="K139" s="380">
        <v>1.0031771705820001</v>
      </c>
    </row>
    <row r="140" spans="1:11" ht="14.4" customHeight="1" thickBot="1" x14ac:dyDescent="0.35">
      <c r="A140" s="398" t="s">
        <v>360</v>
      </c>
      <c r="B140" s="376">
        <v>0</v>
      </c>
      <c r="C140" s="376">
        <v>0</v>
      </c>
      <c r="D140" s="377">
        <v>0</v>
      </c>
      <c r="E140" s="378">
        <v>1</v>
      </c>
      <c r="F140" s="376">
        <v>0</v>
      </c>
      <c r="G140" s="377">
        <v>0</v>
      </c>
      <c r="H140" s="379">
        <v>21.321999999999999</v>
      </c>
      <c r="I140" s="376">
        <v>85.287999999999997</v>
      </c>
      <c r="J140" s="377">
        <v>85.287999999999997</v>
      </c>
      <c r="K140" s="387" t="s">
        <v>239</v>
      </c>
    </row>
    <row r="141" spans="1:11" ht="14.4" customHeight="1" thickBot="1" x14ac:dyDescent="0.35">
      <c r="A141" s="398" t="s">
        <v>361</v>
      </c>
      <c r="B141" s="376">
        <v>127.999995968305</v>
      </c>
      <c r="C141" s="376">
        <v>121.11</v>
      </c>
      <c r="D141" s="377">
        <v>-6.8899959683049996</v>
      </c>
      <c r="E141" s="378">
        <v>0.94617190480199997</v>
      </c>
      <c r="F141" s="376">
        <v>120.000277111158</v>
      </c>
      <c r="G141" s="377">
        <v>120.000277111158</v>
      </c>
      <c r="H141" s="379">
        <v>9.9819999999999993</v>
      </c>
      <c r="I141" s="376">
        <v>119.78400000000001</v>
      </c>
      <c r="J141" s="377">
        <v>-0.216277111158</v>
      </c>
      <c r="K141" s="380">
        <v>0.99819769490200005</v>
      </c>
    </row>
    <row r="142" spans="1:11" ht="14.4" customHeight="1" thickBot="1" x14ac:dyDescent="0.35">
      <c r="A142" s="397" t="s">
        <v>362</v>
      </c>
      <c r="B142" s="381">
        <v>0</v>
      </c>
      <c r="C142" s="381">
        <v>18.972000000000001</v>
      </c>
      <c r="D142" s="382">
        <v>18.972000000000001</v>
      </c>
      <c r="E142" s="383" t="s">
        <v>228</v>
      </c>
      <c r="F142" s="381">
        <v>0</v>
      </c>
      <c r="G142" s="382">
        <v>0</v>
      </c>
      <c r="H142" s="384">
        <v>97.323999999999998</v>
      </c>
      <c r="I142" s="381">
        <v>203.43899999999999</v>
      </c>
      <c r="J142" s="382">
        <v>203.43899999999999</v>
      </c>
      <c r="K142" s="385" t="s">
        <v>228</v>
      </c>
    </row>
    <row r="143" spans="1:11" ht="14.4" customHeight="1" thickBot="1" x14ac:dyDescent="0.35">
      <c r="A143" s="398" t="s">
        <v>363</v>
      </c>
      <c r="B143" s="376">
        <v>0</v>
      </c>
      <c r="C143" s="376">
        <v>2.7370000000000001</v>
      </c>
      <c r="D143" s="377">
        <v>2.7370000000000001</v>
      </c>
      <c r="E143" s="386" t="s">
        <v>228</v>
      </c>
      <c r="F143" s="376">
        <v>0</v>
      </c>
      <c r="G143" s="377">
        <v>0</v>
      </c>
      <c r="H143" s="379">
        <v>97.323999999999998</v>
      </c>
      <c r="I143" s="376">
        <v>203.43899999999999</v>
      </c>
      <c r="J143" s="377">
        <v>203.43899999999999</v>
      </c>
      <c r="K143" s="387" t="s">
        <v>228</v>
      </c>
    </row>
    <row r="144" spans="1:11" ht="14.4" customHeight="1" thickBot="1" x14ac:dyDescent="0.35">
      <c r="A144" s="398" t="s">
        <v>364</v>
      </c>
      <c r="B144" s="376">
        <v>0</v>
      </c>
      <c r="C144" s="376">
        <v>16.234999999999999</v>
      </c>
      <c r="D144" s="377">
        <v>16.234999999999999</v>
      </c>
      <c r="E144" s="386" t="s">
        <v>239</v>
      </c>
      <c r="F144" s="376">
        <v>0</v>
      </c>
      <c r="G144" s="377">
        <v>0</v>
      </c>
      <c r="H144" s="379">
        <v>0</v>
      </c>
      <c r="I144" s="376">
        <v>0</v>
      </c>
      <c r="J144" s="377">
        <v>0</v>
      </c>
      <c r="K144" s="387" t="s">
        <v>228</v>
      </c>
    </row>
    <row r="145" spans="1:11" ht="14.4" customHeight="1" thickBot="1" x14ac:dyDescent="0.35">
      <c r="A145" s="396" t="s">
        <v>365</v>
      </c>
      <c r="B145" s="376">
        <v>0</v>
      </c>
      <c r="C145" s="376">
        <v>156.96306999999999</v>
      </c>
      <c r="D145" s="377">
        <v>156.96306999999999</v>
      </c>
      <c r="E145" s="386" t="s">
        <v>228</v>
      </c>
      <c r="F145" s="376">
        <v>0</v>
      </c>
      <c r="G145" s="377">
        <v>0</v>
      </c>
      <c r="H145" s="379">
        <v>0</v>
      </c>
      <c r="I145" s="376">
        <v>227.18276</v>
      </c>
      <c r="J145" s="377">
        <v>227.18276</v>
      </c>
      <c r="K145" s="387" t="s">
        <v>228</v>
      </c>
    </row>
    <row r="146" spans="1:11" ht="14.4" customHeight="1" thickBot="1" x14ac:dyDescent="0.35">
      <c r="A146" s="397" t="s">
        <v>366</v>
      </c>
      <c r="B146" s="381">
        <v>0</v>
      </c>
      <c r="C146" s="381">
        <v>0</v>
      </c>
      <c r="D146" s="382">
        <v>0</v>
      </c>
      <c r="E146" s="388">
        <v>1</v>
      </c>
      <c r="F146" s="381">
        <v>0</v>
      </c>
      <c r="G146" s="382">
        <v>0</v>
      </c>
      <c r="H146" s="384">
        <v>0</v>
      </c>
      <c r="I146" s="381">
        <v>183.90185</v>
      </c>
      <c r="J146" s="382">
        <v>183.90185</v>
      </c>
      <c r="K146" s="385" t="s">
        <v>239</v>
      </c>
    </row>
    <row r="147" spans="1:11" ht="14.4" customHeight="1" thickBot="1" x14ac:dyDescent="0.35">
      <c r="A147" s="398" t="s">
        <v>367</v>
      </c>
      <c r="B147" s="376">
        <v>0</v>
      </c>
      <c r="C147" s="376">
        <v>0</v>
      </c>
      <c r="D147" s="377">
        <v>0</v>
      </c>
      <c r="E147" s="378">
        <v>1</v>
      </c>
      <c r="F147" s="376">
        <v>0</v>
      </c>
      <c r="G147" s="377">
        <v>0</v>
      </c>
      <c r="H147" s="379">
        <v>0</v>
      </c>
      <c r="I147" s="376">
        <v>183.90185</v>
      </c>
      <c r="J147" s="377">
        <v>183.90185</v>
      </c>
      <c r="K147" s="387" t="s">
        <v>239</v>
      </c>
    </row>
    <row r="148" spans="1:11" ht="14.4" customHeight="1" thickBot="1" x14ac:dyDescent="0.35">
      <c r="A148" s="397" t="s">
        <v>368</v>
      </c>
      <c r="B148" s="381">
        <v>0</v>
      </c>
      <c r="C148" s="381">
        <v>41.79759</v>
      </c>
      <c r="D148" s="382">
        <v>41.79759</v>
      </c>
      <c r="E148" s="383" t="s">
        <v>228</v>
      </c>
      <c r="F148" s="381">
        <v>0</v>
      </c>
      <c r="G148" s="382">
        <v>0</v>
      </c>
      <c r="H148" s="384">
        <v>0</v>
      </c>
      <c r="I148" s="381">
        <v>15.208909999999999</v>
      </c>
      <c r="J148" s="382">
        <v>15.208909999999999</v>
      </c>
      <c r="K148" s="385" t="s">
        <v>228</v>
      </c>
    </row>
    <row r="149" spans="1:11" ht="14.4" customHeight="1" thickBot="1" x14ac:dyDescent="0.35">
      <c r="A149" s="398" t="s">
        <v>369</v>
      </c>
      <c r="B149" s="376">
        <v>0</v>
      </c>
      <c r="C149" s="376">
        <v>7.8570900000000004</v>
      </c>
      <c r="D149" s="377">
        <v>7.8570900000000004</v>
      </c>
      <c r="E149" s="386" t="s">
        <v>239</v>
      </c>
      <c r="F149" s="376">
        <v>0</v>
      </c>
      <c r="G149" s="377">
        <v>0</v>
      </c>
      <c r="H149" s="379">
        <v>0</v>
      </c>
      <c r="I149" s="376">
        <v>12.196009999999999</v>
      </c>
      <c r="J149" s="377">
        <v>12.196009999999999</v>
      </c>
      <c r="K149" s="387" t="s">
        <v>228</v>
      </c>
    </row>
    <row r="150" spans="1:11" ht="14.4" customHeight="1" thickBot="1" x14ac:dyDescent="0.35">
      <c r="A150" s="398" t="s">
        <v>370</v>
      </c>
      <c r="B150" s="376">
        <v>0</v>
      </c>
      <c r="C150" s="376">
        <v>33.9405</v>
      </c>
      <c r="D150" s="377">
        <v>33.9405</v>
      </c>
      <c r="E150" s="386" t="s">
        <v>228</v>
      </c>
      <c r="F150" s="376">
        <v>0</v>
      </c>
      <c r="G150" s="377">
        <v>0</v>
      </c>
      <c r="H150" s="379">
        <v>0</v>
      </c>
      <c r="I150" s="376">
        <v>0</v>
      </c>
      <c r="J150" s="377">
        <v>0</v>
      </c>
      <c r="K150" s="387" t="s">
        <v>228</v>
      </c>
    </row>
    <row r="151" spans="1:11" ht="14.4" customHeight="1" thickBot="1" x14ac:dyDescent="0.35">
      <c r="A151" s="398" t="s">
        <v>371</v>
      </c>
      <c r="B151" s="376">
        <v>0</v>
      </c>
      <c r="C151" s="376">
        <v>0</v>
      </c>
      <c r="D151" s="377">
        <v>0</v>
      </c>
      <c r="E151" s="378">
        <v>1</v>
      </c>
      <c r="F151" s="376">
        <v>0</v>
      </c>
      <c r="G151" s="377">
        <v>0</v>
      </c>
      <c r="H151" s="379">
        <v>0</v>
      </c>
      <c r="I151" s="376">
        <v>3.0129000000000001</v>
      </c>
      <c r="J151" s="377">
        <v>3.0129000000000001</v>
      </c>
      <c r="K151" s="387" t="s">
        <v>239</v>
      </c>
    </row>
    <row r="152" spans="1:11" ht="14.4" customHeight="1" thickBot="1" x14ac:dyDescent="0.35">
      <c r="A152" s="397" t="s">
        <v>372</v>
      </c>
      <c r="B152" s="381">
        <v>0</v>
      </c>
      <c r="C152" s="381">
        <v>115.16548</v>
      </c>
      <c r="D152" s="382">
        <v>115.16548</v>
      </c>
      <c r="E152" s="383" t="s">
        <v>239</v>
      </c>
      <c r="F152" s="381">
        <v>0</v>
      </c>
      <c r="G152" s="382">
        <v>0</v>
      </c>
      <c r="H152" s="384">
        <v>0</v>
      </c>
      <c r="I152" s="381">
        <v>28.071999999999999</v>
      </c>
      <c r="J152" s="382">
        <v>28.071999999999999</v>
      </c>
      <c r="K152" s="385" t="s">
        <v>228</v>
      </c>
    </row>
    <row r="153" spans="1:11" ht="14.4" customHeight="1" thickBot="1" x14ac:dyDescent="0.35">
      <c r="A153" s="398" t="s">
        <v>373</v>
      </c>
      <c r="B153" s="376">
        <v>0</v>
      </c>
      <c r="C153" s="376">
        <v>115.16548</v>
      </c>
      <c r="D153" s="377">
        <v>115.16548</v>
      </c>
      <c r="E153" s="386" t="s">
        <v>239</v>
      </c>
      <c r="F153" s="376">
        <v>0</v>
      </c>
      <c r="G153" s="377">
        <v>0</v>
      </c>
      <c r="H153" s="379">
        <v>0</v>
      </c>
      <c r="I153" s="376">
        <v>28.071999999999999</v>
      </c>
      <c r="J153" s="377">
        <v>28.071999999999999</v>
      </c>
      <c r="K153" s="387" t="s">
        <v>228</v>
      </c>
    </row>
    <row r="154" spans="1:11" ht="14.4" customHeight="1" thickBot="1" x14ac:dyDescent="0.35">
      <c r="A154" s="394" t="s">
        <v>374</v>
      </c>
      <c r="B154" s="376">
        <v>31921.5512290064</v>
      </c>
      <c r="C154" s="376">
        <v>30524.14892</v>
      </c>
      <c r="D154" s="377">
        <v>-1397.4023090063599</v>
      </c>
      <c r="E154" s="378">
        <v>0.95622385958</v>
      </c>
      <c r="F154" s="376">
        <v>30048.153771825899</v>
      </c>
      <c r="G154" s="377">
        <v>30048.153771825899</v>
      </c>
      <c r="H154" s="379">
        <v>2765.31477</v>
      </c>
      <c r="I154" s="376">
        <v>29420.12213</v>
      </c>
      <c r="J154" s="377">
        <v>-628.03164182586602</v>
      </c>
      <c r="K154" s="380">
        <v>0.97909916041400002</v>
      </c>
    </row>
    <row r="155" spans="1:11" ht="14.4" customHeight="1" thickBot="1" x14ac:dyDescent="0.35">
      <c r="A155" s="395" t="s">
        <v>375</v>
      </c>
      <c r="B155" s="376">
        <v>31753.5512290064</v>
      </c>
      <c r="C155" s="376">
        <v>30164.274860000001</v>
      </c>
      <c r="D155" s="377">
        <v>-1589.27636900636</v>
      </c>
      <c r="E155" s="378">
        <v>0.94994964948799998</v>
      </c>
      <c r="F155" s="376">
        <v>29754.1097563564</v>
      </c>
      <c r="G155" s="377">
        <v>29754.1097563564</v>
      </c>
      <c r="H155" s="379">
        <v>2763.5658800000001</v>
      </c>
      <c r="I155" s="376">
        <v>29106.618689999999</v>
      </c>
      <c r="J155" s="377">
        <v>-647.49106635644398</v>
      </c>
      <c r="K155" s="380">
        <v>0.97823860059400003</v>
      </c>
    </row>
    <row r="156" spans="1:11" ht="14.4" customHeight="1" thickBot="1" x14ac:dyDescent="0.35">
      <c r="A156" s="396" t="s">
        <v>376</v>
      </c>
      <c r="B156" s="376">
        <v>31753.5512290064</v>
      </c>
      <c r="C156" s="376">
        <v>30164.274860000001</v>
      </c>
      <c r="D156" s="377">
        <v>-1589.27636900636</v>
      </c>
      <c r="E156" s="378">
        <v>0.94994964948799998</v>
      </c>
      <c r="F156" s="376">
        <v>29754.1097563564</v>
      </c>
      <c r="G156" s="377">
        <v>29754.1097563564</v>
      </c>
      <c r="H156" s="379">
        <v>2763.5658800000001</v>
      </c>
      <c r="I156" s="376">
        <v>29106.618689999999</v>
      </c>
      <c r="J156" s="377">
        <v>-647.49106635644398</v>
      </c>
      <c r="K156" s="380">
        <v>0.97823860059400003</v>
      </c>
    </row>
    <row r="157" spans="1:11" ht="14.4" customHeight="1" thickBot="1" x14ac:dyDescent="0.35">
      <c r="A157" s="397" t="s">
        <v>377</v>
      </c>
      <c r="B157" s="381">
        <v>10546.551229000799</v>
      </c>
      <c r="C157" s="381">
        <v>10134.549059999999</v>
      </c>
      <c r="D157" s="382">
        <v>-412.00216900082501</v>
      </c>
      <c r="E157" s="388">
        <v>0.96093489140999999</v>
      </c>
      <c r="F157" s="381">
        <v>10078.3264069741</v>
      </c>
      <c r="G157" s="382">
        <v>10078.3264069741</v>
      </c>
      <c r="H157" s="384">
        <v>1080.7178799999999</v>
      </c>
      <c r="I157" s="381">
        <v>9719.1640000000007</v>
      </c>
      <c r="J157" s="382">
        <v>-359.16240697404999</v>
      </c>
      <c r="K157" s="389">
        <v>0.96436289196500002</v>
      </c>
    </row>
    <row r="158" spans="1:11" ht="14.4" customHeight="1" thickBot="1" x14ac:dyDescent="0.35">
      <c r="A158" s="398" t="s">
        <v>378</v>
      </c>
      <c r="B158" s="376">
        <v>4.5512290008239997</v>
      </c>
      <c r="C158" s="376">
        <v>2.1486399999999999</v>
      </c>
      <c r="D158" s="377">
        <v>-2.4025890008239998</v>
      </c>
      <c r="E158" s="378">
        <v>0.472101052179</v>
      </c>
      <c r="F158" s="376">
        <v>2.3760253773320001</v>
      </c>
      <c r="G158" s="377">
        <v>2.3760253773320001</v>
      </c>
      <c r="H158" s="379">
        <v>33.043999999999997</v>
      </c>
      <c r="I158" s="376">
        <v>33.20928</v>
      </c>
      <c r="J158" s="377">
        <v>30.833254622666999</v>
      </c>
      <c r="K158" s="380">
        <v>13.976820414804999</v>
      </c>
    </row>
    <row r="159" spans="1:11" ht="14.4" customHeight="1" thickBot="1" x14ac:dyDescent="0.35">
      <c r="A159" s="398" t="s">
        <v>379</v>
      </c>
      <c r="B159" s="376">
        <v>46</v>
      </c>
      <c r="C159" s="376">
        <v>45.496000000000002</v>
      </c>
      <c r="D159" s="377">
        <v>-0.504</v>
      </c>
      <c r="E159" s="378">
        <v>0.98904347826000005</v>
      </c>
      <c r="F159" s="376">
        <v>27.565708133326002</v>
      </c>
      <c r="G159" s="377">
        <v>27.565708133326002</v>
      </c>
      <c r="H159" s="379">
        <v>0</v>
      </c>
      <c r="I159" s="376">
        <v>35.164999999999999</v>
      </c>
      <c r="J159" s="377">
        <v>7.5992918666730001</v>
      </c>
      <c r="K159" s="380">
        <v>1.2756791818990001</v>
      </c>
    </row>
    <row r="160" spans="1:11" ht="14.4" customHeight="1" thickBot="1" x14ac:dyDescent="0.35">
      <c r="A160" s="398" t="s">
        <v>380</v>
      </c>
      <c r="B160" s="376">
        <v>10496</v>
      </c>
      <c r="C160" s="376">
        <v>10086.904420000001</v>
      </c>
      <c r="D160" s="377">
        <v>-409.09558000000101</v>
      </c>
      <c r="E160" s="378">
        <v>0.96102366806399997</v>
      </c>
      <c r="F160" s="376">
        <v>10048.384673463401</v>
      </c>
      <c r="G160" s="377">
        <v>10048.384673463401</v>
      </c>
      <c r="H160" s="379">
        <v>1047.6738800000001</v>
      </c>
      <c r="I160" s="376">
        <v>9650.7897200000007</v>
      </c>
      <c r="J160" s="377">
        <v>-397.59495346339099</v>
      </c>
      <c r="K160" s="380">
        <v>0.96043195335499998</v>
      </c>
    </row>
    <row r="161" spans="1:11" ht="14.4" customHeight="1" thickBot="1" x14ac:dyDescent="0.35">
      <c r="A161" s="397" t="s">
        <v>381</v>
      </c>
      <c r="B161" s="381">
        <v>6527.0000000017099</v>
      </c>
      <c r="C161" s="381">
        <v>6101.6289999999999</v>
      </c>
      <c r="D161" s="382">
        <v>-425.371000001705</v>
      </c>
      <c r="E161" s="388">
        <v>0.93482901792499995</v>
      </c>
      <c r="F161" s="381">
        <v>6252.7820034762099</v>
      </c>
      <c r="G161" s="382">
        <v>6252.7820034762099</v>
      </c>
      <c r="H161" s="384">
        <v>543.78599999999994</v>
      </c>
      <c r="I161" s="381">
        <v>5729.7915999999996</v>
      </c>
      <c r="J161" s="382">
        <v>-522.99040347621201</v>
      </c>
      <c r="K161" s="389">
        <v>0.91635876587599996</v>
      </c>
    </row>
    <row r="162" spans="1:11" ht="14.4" customHeight="1" thickBot="1" x14ac:dyDescent="0.35">
      <c r="A162" s="398" t="s">
        <v>382</v>
      </c>
      <c r="B162" s="376">
        <v>6512.0000000016998</v>
      </c>
      <c r="C162" s="376">
        <v>6096.1769999999997</v>
      </c>
      <c r="D162" s="377">
        <v>-415.82300000170198</v>
      </c>
      <c r="E162" s="378">
        <v>0.93614511670699996</v>
      </c>
      <c r="F162" s="376">
        <v>6241.00062577669</v>
      </c>
      <c r="G162" s="377">
        <v>6241.00062577669</v>
      </c>
      <c r="H162" s="379">
        <v>543.78599999999994</v>
      </c>
      <c r="I162" s="376">
        <v>5726.1346000000003</v>
      </c>
      <c r="J162" s="377">
        <v>-514.86602577668998</v>
      </c>
      <c r="K162" s="380">
        <v>0.91750264794799996</v>
      </c>
    </row>
    <row r="163" spans="1:11" ht="14.4" customHeight="1" thickBot="1" x14ac:dyDescent="0.35">
      <c r="A163" s="398" t="s">
        <v>383</v>
      </c>
      <c r="B163" s="376">
        <v>15.000000000003</v>
      </c>
      <c r="C163" s="376">
        <v>5.452</v>
      </c>
      <c r="D163" s="377">
        <v>-9.5480000000030003</v>
      </c>
      <c r="E163" s="378">
        <v>0.36346666666600003</v>
      </c>
      <c r="F163" s="376">
        <v>11.781377699521</v>
      </c>
      <c r="G163" s="377">
        <v>11.781377699521</v>
      </c>
      <c r="H163" s="379">
        <v>0</v>
      </c>
      <c r="I163" s="376">
        <v>3.657</v>
      </c>
      <c r="J163" s="377">
        <v>-8.1243776995210002</v>
      </c>
      <c r="K163" s="380">
        <v>0.31040512351499999</v>
      </c>
    </row>
    <row r="164" spans="1:11" ht="14.4" customHeight="1" thickBot="1" x14ac:dyDescent="0.35">
      <c r="A164" s="397" t="s">
        <v>384</v>
      </c>
      <c r="B164" s="381">
        <v>14680.0000000038</v>
      </c>
      <c r="C164" s="381">
        <v>13928.096799999999</v>
      </c>
      <c r="D164" s="382">
        <v>-751.90320000383099</v>
      </c>
      <c r="E164" s="388">
        <v>0.94878043596700001</v>
      </c>
      <c r="F164" s="381">
        <v>13423.001345906199</v>
      </c>
      <c r="G164" s="382">
        <v>13423.001345906199</v>
      </c>
      <c r="H164" s="384">
        <v>1139.0619999999999</v>
      </c>
      <c r="I164" s="381">
        <v>13671.55255</v>
      </c>
      <c r="J164" s="382">
        <v>248.55120409381399</v>
      </c>
      <c r="K164" s="389">
        <v>1.018516812871</v>
      </c>
    </row>
    <row r="165" spans="1:11" ht="14.4" customHeight="1" thickBot="1" x14ac:dyDescent="0.35">
      <c r="A165" s="398" t="s">
        <v>385</v>
      </c>
      <c r="B165" s="376">
        <v>14680.0000000038</v>
      </c>
      <c r="C165" s="376">
        <v>13928.096799999999</v>
      </c>
      <c r="D165" s="377">
        <v>-751.90320000383099</v>
      </c>
      <c r="E165" s="378">
        <v>0.94878043596700001</v>
      </c>
      <c r="F165" s="376">
        <v>13423.001345906199</v>
      </c>
      <c r="G165" s="377">
        <v>13423.001345906199</v>
      </c>
      <c r="H165" s="379">
        <v>1139.0619999999999</v>
      </c>
      <c r="I165" s="376">
        <v>13671.55255</v>
      </c>
      <c r="J165" s="377">
        <v>248.55120409381399</v>
      </c>
      <c r="K165" s="380">
        <v>1.018516812871</v>
      </c>
    </row>
    <row r="166" spans="1:11" ht="14.4" customHeight="1" thickBot="1" x14ac:dyDescent="0.35">
      <c r="A166" s="397" t="s">
        <v>386</v>
      </c>
      <c r="B166" s="381">
        <v>0</v>
      </c>
      <c r="C166" s="381">
        <v>0</v>
      </c>
      <c r="D166" s="382">
        <v>0</v>
      </c>
      <c r="E166" s="388">
        <v>1</v>
      </c>
      <c r="F166" s="381">
        <v>0</v>
      </c>
      <c r="G166" s="382">
        <v>0</v>
      </c>
      <c r="H166" s="384">
        <v>0</v>
      </c>
      <c r="I166" s="381">
        <v>-13.88946</v>
      </c>
      <c r="J166" s="382">
        <v>-13.88946</v>
      </c>
      <c r="K166" s="385" t="s">
        <v>239</v>
      </c>
    </row>
    <row r="167" spans="1:11" ht="14.4" customHeight="1" thickBot="1" x14ac:dyDescent="0.35">
      <c r="A167" s="398" t="s">
        <v>387</v>
      </c>
      <c r="B167" s="376">
        <v>0</v>
      </c>
      <c r="C167" s="376">
        <v>0</v>
      </c>
      <c r="D167" s="377">
        <v>0</v>
      </c>
      <c r="E167" s="378">
        <v>1</v>
      </c>
      <c r="F167" s="376">
        <v>0</v>
      </c>
      <c r="G167" s="377">
        <v>0</v>
      </c>
      <c r="H167" s="379">
        <v>0</v>
      </c>
      <c r="I167" s="376">
        <v>-13.88946</v>
      </c>
      <c r="J167" s="377">
        <v>-13.88946</v>
      </c>
      <c r="K167" s="387" t="s">
        <v>239</v>
      </c>
    </row>
    <row r="168" spans="1:11" ht="14.4" customHeight="1" thickBot="1" x14ac:dyDescent="0.35">
      <c r="A168" s="395" t="s">
        <v>388</v>
      </c>
      <c r="B168" s="376">
        <v>168</v>
      </c>
      <c r="C168" s="376">
        <v>359.87405999999999</v>
      </c>
      <c r="D168" s="377">
        <v>191.87405999999999</v>
      </c>
      <c r="E168" s="378">
        <v>2.1421074999999998</v>
      </c>
      <c r="F168" s="376">
        <v>294.04401546941898</v>
      </c>
      <c r="G168" s="377">
        <v>294.04401546941898</v>
      </c>
      <c r="H168" s="379">
        <v>1.7488900000000001</v>
      </c>
      <c r="I168" s="376">
        <v>313.50344000000001</v>
      </c>
      <c r="J168" s="377">
        <v>19.459424530581</v>
      </c>
      <c r="K168" s="380">
        <v>1.066178611047</v>
      </c>
    </row>
    <row r="169" spans="1:11" ht="14.4" customHeight="1" thickBot="1" x14ac:dyDescent="0.35">
      <c r="A169" s="401" t="s">
        <v>389</v>
      </c>
      <c r="B169" s="381">
        <v>168</v>
      </c>
      <c r="C169" s="381">
        <v>359.87405999999999</v>
      </c>
      <c r="D169" s="382">
        <v>191.87405999999999</v>
      </c>
      <c r="E169" s="388">
        <v>2.1421074999999998</v>
      </c>
      <c r="F169" s="381">
        <v>294.04401546941898</v>
      </c>
      <c r="G169" s="382">
        <v>294.04401546941898</v>
      </c>
      <c r="H169" s="384">
        <v>1.7488900000000001</v>
      </c>
      <c r="I169" s="381">
        <v>313.50344000000001</v>
      </c>
      <c r="J169" s="382">
        <v>19.459424530581</v>
      </c>
      <c r="K169" s="389">
        <v>1.066178611047</v>
      </c>
    </row>
    <row r="170" spans="1:11" ht="14.4" customHeight="1" thickBot="1" x14ac:dyDescent="0.35">
      <c r="A170" s="397" t="s">
        <v>390</v>
      </c>
      <c r="B170" s="381">
        <v>0</v>
      </c>
      <c r="C170" s="381">
        <v>2.7837100000000001</v>
      </c>
      <c r="D170" s="382">
        <v>2.7837100000000001</v>
      </c>
      <c r="E170" s="383" t="s">
        <v>228</v>
      </c>
      <c r="F170" s="381">
        <v>0</v>
      </c>
      <c r="G170" s="382">
        <v>0</v>
      </c>
      <c r="H170" s="384">
        <v>0</v>
      </c>
      <c r="I170" s="381">
        <v>15.904540000000001</v>
      </c>
      <c r="J170" s="382">
        <v>15.904540000000001</v>
      </c>
      <c r="K170" s="385" t="s">
        <v>228</v>
      </c>
    </row>
    <row r="171" spans="1:11" ht="14.4" customHeight="1" thickBot="1" x14ac:dyDescent="0.35">
      <c r="A171" s="398" t="s">
        <v>391</v>
      </c>
      <c r="B171" s="376">
        <v>0</v>
      </c>
      <c r="C171" s="376">
        <v>7.1000000000000002E-4</v>
      </c>
      <c r="D171" s="377">
        <v>7.1000000000000002E-4</v>
      </c>
      <c r="E171" s="386" t="s">
        <v>228</v>
      </c>
      <c r="F171" s="376">
        <v>0</v>
      </c>
      <c r="G171" s="377">
        <v>0</v>
      </c>
      <c r="H171" s="379">
        <v>0</v>
      </c>
      <c r="I171" s="376">
        <v>5.4000000000000001E-4</v>
      </c>
      <c r="J171" s="377">
        <v>5.4000000000000001E-4</v>
      </c>
      <c r="K171" s="387" t="s">
        <v>228</v>
      </c>
    </row>
    <row r="172" spans="1:11" ht="14.4" customHeight="1" thickBot="1" x14ac:dyDescent="0.35">
      <c r="A172" s="398" t="s">
        <v>392</v>
      </c>
      <c r="B172" s="376">
        <v>0</v>
      </c>
      <c r="C172" s="376">
        <v>2.7829999999999999</v>
      </c>
      <c r="D172" s="377">
        <v>2.7829999999999999</v>
      </c>
      <c r="E172" s="386" t="s">
        <v>239</v>
      </c>
      <c r="F172" s="376">
        <v>0</v>
      </c>
      <c r="G172" s="377">
        <v>0</v>
      </c>
      <c r="H172" s="379">
        <v>0</v>
      </c>
      <c r="I172" s="376">
        <v>12.35</v>
      </c>
      <c r="J172" s="377">
        <v>12.35</v>
      </c>
      <c r="K172" s="387" t="s">
        <v>239</v>
      </c>
    </row>
    <row r="173" spans="1:11" ht="14.4" customHeight="1" thickBot="1" x14ac:dyDescent="0.35">
      <c r="A173" s="398" t="s">
        <v>393</v>
      </c>
      <c r="B173" s="376">
        <v>0</v>
      </c>
      <c r="C173" s="376">
        <v>0</v>
      </c>
      <c r="D173" s="377">
        <v>0</v>
      </c>
      <c r="E173" s="378">
        <v>1</v>
      </c>
      <c r="F173" s="376">
        <v>0</v>
      </c>
      <c r="G173" s="377">
        <v>0</v>
      </c>
      <c r="H173" s="379">
        <v>0</v>
      </c>
      <c r="I173" s="376">
        <v>3.5539999999999998</v>
      </c>
      <c r="J173" s="377">
        <v>3.5539999999999998</v>
      </c>
      <c r="K173" s="387" t="s">
        <v>239</v>
      </c>
    </row>
    <row r="174" spans="1:11" ht="14.4" customHeight="1" thickBot="1" x14ac:dyDescent="0.35">
      <c r="A174" s="397" t="s">
        <v>394</v>
      </c>
      <c r="B174" s="381">
        <v>168</v>
      </c>
      <c r="C174" s="381">
        <v>357.09035</v>
      </c>
      <c r="D174" s="382">
        <v>189.09035</v>
      </c>
      <c r="E174" s="388">
        <v>2.1255377976190002</v>
      </c>
      <c r="F174" s="381">
        <v>294.04401546941898</v>
      </c>
      <c r="G174" s="382">
        <v>294.04401546941898</v>
      </c>
      <c r="H174" s="384">
        <v>1.7488900000000001</v>
      </c>
      <c r="I174" s="381">
        <v>297.59890000000001</v>
      </c>
      <c r="J174" s="382">
        <v>3.5548845305799999</v>
      </c>
      <c r="K174" s="389">
        <v>1.012089634012</v>
      </c>
    </row>
    <row r="175" spans="1:11" ht="14.4" customHeight="1" thickBot="1" x14ac:dyDescent="0.35">
      <c r="A175" s="398" t="s">
        <v>395</v>
      </c>
      <c r="B175" s="376">
        <v>0</v>
      </c>
      <c r="C175" s="376">
        <v>1.7190000000000001</v>
      </c>
      <c r="D175" s="377">
        <v>1.7190000000000001</v>
      </c>
      <c r="E175" s="386" t="s">
        <v>228</v>
      </c>
      <c r="F175" s="376">
        <v>1.674890349697</v>
      </c>
      <c r="G175" s="377">
        <v>1.674890349697</v>
      </c>
      <c r="H175" s="379">
        <v>9.6000000000000002E-2</v>
      </c>
      <c r="I175" s="376">
        <v>1.401</v>
      </c>
      <c r="J175" s="377">
        <v>-0.27389034969699999</v>
      </c>
      <c r="K175" s="380">
        <v>0.83647266834699996</v>
      </c>
    </row>
    <row r="176" spans="1:11" ht="14.4" customHeight="1" thickBot="1" x14ac:dyDescent="0.35">
      <c r="A176" s="398" t="s">
        <v>396</v>
      </c>
      <c r="B176" s="376">
        <v>168</v>
      </c>
      <c r="C176" s="376">
        <v>355.37135000000001</v>
      </c>
      <c r="D176" s="377">
        <v>187.37135000000001</v>
      </c>
      <c r="E176" s="378">
        <v>2.1153056547609999</v>
      </c>
      <c r="F176" s="376">
        <v>292.36912511972201</v>
      </c>
      <c r="G176" s="377">
        <v>292.36912511972201</v>
      </c>
      <c r="H176" s="379">
        <v>1.65289</v>
      </c>
      <c r="I176" s="376">
        <v>296.1979</v>
      </c>
      <c r="J176" s="377">
        <v>3.8287748802779999</v>
      </c>
      <c r="K176" s="380">
        <v>1.013095688126</v>
      </c>
    </row>
    <row r="177" spans="1:11" ht="14.4" customHeight="1" thickBot="1" x14ac:dyDescent="0.35">
      <c r="A177" s="394" t="s">
        <v>397</v>
      </c>
      <c r="B177" s="376">
        <v>3582.4806220491801</v>
      </c>
      <c r="C177" s="376">
        <v>3465.1840499999998</v>
      </c>
      <c r="D177" s="377">
        <v>-117.29657204917901</v>
      </c>
      <c r="E177" s="378">
        <v>0.96725828150199999</v>
      </c>
      <c r="F177" s="376">
        <v>3766.3125080807699</v>
      </c>
      <c r="G177" s="377">
        <v>3766.3125080807699</v>
      </c>
      <c r="H177" s="379">
        <v>383.94528000000003</v>
      </c>
      <c r="I177" s="376">
        <v>3814.43525</v>
      </c>
      <c r="J177" s="377">
        <v>48.122741919227998</v>
      </c>
      <c r="K177" s="380">
        <v>1.0127771505459999</v>
      </c>
    </row>
    <row r="178" spans="1:11" ht="14.4" customHeight="1" thickBot="1" x14ac:dyDescent="0.35">
      <c r="A178" s="399" t="s">
        <v>398</v>
      </c>
      <c r="B178" s="381">
        <v>3582.4806220491801</v>
      </c>
      <c r="C178" s="381">
        <v>3465.1840499999998</v>
      </c>
      <c r="D178" s="382">
        <v>-117.29657204917901</v>
      </c>
      <c r="E178" s="388">
        <v>0.96725828150199999</v>
      </c>
      <c r="F178" s="381">
        <v>3766.3125080807699</v>
      </c>
      <c r="G178" s="382">
        <v>3766.3125080807699</v>
      </c>
      <c r="H178" s="384">
        <v>383.94528000000003</v>
      </c>
      <c r="I178" s="381">
        <v>3814.43525</v>
      </c>
      <c r="J178" s="382">
        <v>48.122741919227998</v>
      </c>
      <c r="K178" s="389">
        <v>1.0127771505459999</v>
      </c>
    </row>
    <row r="179" spans="1:11" ht="14.4" customHeight="1" thickBot="1" x14ac:dyDescent="0.35">
      <c r="A179" s="401" t="s">
        <v>41</v>
      </c>
      <c r="B179" s="381">
        <v>3582.4806220491801</v>
      </c>
      <c r="C179" s="381">
        <v>3465.1840499999998</v>
      </c>
      <c r="D179" s="382">
        <v>-117.29657204917901</v>
      </c>
      <c r="E179" s="388">
        <v>0.96725828150199999</v>
      </c>
      <c r="F179" s="381">
        <v>3766.3125080807699</v>
      </c>
      <c r="G179" s="382">
        <v>3766.3125080807699</v>
      </c>
      <c r="H179" s="384">
        <v>383.94528000000003</v>
      </c>
      <c r="I179" s="381">
        <v>3814.43525</v>
      </c>
      <c r="J179" s="382">
        <v>48.122741919227998</v>
      </c>
      <c r="K179" s="389">
        <v>1.0127771505459999</v>
      </c>
    </row>
    <row r="180" spans="1:11" ht="14.4" customHeight="1" thickBot="1" x14ac:dyDescent="0.35">
      <c r="A180" s="397" t="s">
        <v>399</v>
      </c>
      <c r="B180" s="381">
        <v>50.367290098094003</v>
      </c>
      <c r="C180" s="381">
        <v>43.792749999999998</v>
      </c>
      <c r="D180" s="382">
        <v>-6.5745400980940003</v>
      </c>
      <c r="E180" s="388">
        <v>0.86946805981999997</v>
      </c>
      <c r="F180" s="381">
        <v>50.835875060672997</v>
      </c>
      <c r="G180" s="382">
        <v>50.835875060672997</v>
      </c>
      <c r="H180" s="384">
        <v>3.9180000000000001</v>
      </c>
      <c r="I180" s="381">
        <v>47.015999999999998</v>
      </c>
      <c r="J180" s="382">
        <v>-3.8198750606730001</v>
      </c>
      <c r="K180" s="389">
        <v>0.92485867399499999</v>
      </c>
    </row>
    <row r="181" spans="1:11" ht="14.4" customHeight="1" thickBot="1" x14ac:dyDescent="0.35">
      <c r="A181" s="398" t="s">
        <v>400</v>
      </c>
      <c r="B181" s="376">
        <v>50.367290098094003</v>
      </c>
      <c r="C181" s="376">
        <v>43.792749999999998</v>
      </c>
      <c r="D181" s="377">
        <v>-6.5745400980940003</v>
      </c>
      <c r="E181" s="378">
        <v>0.86946805981999997</v>
      </c>
      <c r="F181" s="376">
        <v>50.835875060672997</v>
      </c>
      <c r="G181" s="377">
        <v>50.835875060672997</v>
      </c>
      <c r="H181" s="379">
        <v>3.9180000000000001</v>
      </c>
      <c r="I181" s="376">
        <v>47.015999999999998</v>
      </c>
      <c r="J181" s="377">
        <v>-3.8198750606730001</v>
      </c>
      <c r="K181" s="380">
        <v>0.92485867399499999</v>
      </c>
    </row>
    <row r="182" spans="1:11" ht="14.4" customHeight="1" thickBot="1" x14ac:dyDescent="0.35">
      <c r="A182" s="397" t="s">
        <v>401</v>
      </c>
      <c r="B182" s="381">
        <v>75.965065872737</v>
      </c>
      <c r="C182" s="381">
        <v>76.467759999999998</v>
      </c>
      <c r="D182" s="382">
        <v>0.50269412726200002</v>
      </c>
      <c r="E182" s="388">
        <v>1.0066174381799999</v>
      </c>
      <c r="F182" s="381">
        <v>89.918518263607993</v>
      </c>
      <c r="G182" s="382">
        <v>89.918518263607993</v>
      </c>
      <c r="H182" s="384">
        <v>8.1213999999999995</v>
      </c>
      <c r="I182" s="381">
        <v>85.131159999999994</v>
      </c>
      <c r="J182" s="382">
        <v>-4.7873582636079997</v>
      </c>
      <c r="K182" s="389">
        <v>0.94675892845999998</v>
      </c>
    </row>
    <row r="183" spans="1:11" ht="14.4" customHeight="1" thickBot="1" x14ac:dyDescent="0.35">
      <c r="A183" s="398" t="s">
        <v>402</v>
      </c>
      <c r="B183" s="376">
        <v>29.767342166795999</v>
      </c>
      <c r="C183" s="376">
        <v>35.89</v>
      </c>
      <c r="D183" s="377">
        <v>6.1226578332030002</v>
      </c>
      <c r="E183" s="378">
        <v>1.205683725436</v>
      </c>
      <c r="F183" s="376">
        <v>41.876389848820999</v>
      </c>
      <c r="G183" s="377">
        <v>41.876389848820999</v>
      </c>
      <c r="H183" s="379">
        <v>5.92</v>
      </c>
      <c r="I183" s="376">
        <v>44.4</v>
      </c>
      <c r="J183" s="377">
        <v>2.523610151178</v>
      </c>
      <c r="K183" s="380">
        <v>1.060263316878</v>
      </c>
    </row>
    <row r="184" spans="1:11" ht="14.4" customHeight="1" thickBot="1" x14ac:dyDescent="0.35">
      <c r="A184" s="398" t="s">
        <v>403</v>
      </c>
      <c r="B184" s="376">
        <v>2.4363767074039999</v>
      </c>
      <c r="C184" s="376">
        <v>5.3600000000000002E-2</v>
      </c>
      <c r="D184" s="377">
        <v>-2.382776707404</v>
      </c>
      <c r="E184" s="378">
        <v>2.1999881971000002E-2</v>
      </c>
      <c r="F184" s="376">
        <v>0</v>
      </c>
      <c r="G184" s="377">
        <v>0</v>
      </c>
      <c r="H184" s="379">
        <v>0</v>
      </c>
      <c r="I184" s="376">
        <v>0.1431</v>
      </c>
      <c r="J184" s="377">
        <v>0.1431</v>
      </c>
      <c r="K184" s="387" t="s">
        <v>239</v>
      </c>
    </row>
    <row r="185" spans="1:11" ht="14.4" customHeight="1" thickBot="1" x14ac:dyDescent="0.35">
      <c r="A185" s="398" t="s">
        <v>404</v>
      </c>
      <c r="B185" s="376">
        <v>43.761346998534997</v>
      </c>
      <c r="C185" s="376">
        <v>40.524160000000002</v>
      </c>
      <c r="D185" s="377">
        <v>-3.2371869985349999</v>
      </c>
      <c r="E185" s="378">
        <v>0.92602634012499996</v>
      </c>
      <c r="F185" s="376">
        <v>48.042128414785999</v>
      </c>
      <c r="G185" s="377">
        <v>48.042128414785999</v>
      </c>
      <c r="H185" s="379">
        <v>2.2014</v>
      </c>
      <c r="I185" s="376">
        <v>40.588059999999999</v>
      </c>
      <c r="J185" s="377">
        <v>-7.4540684147859997</v>
      </c>
      <c r="K185" s="380">
        <v>0.84484308541800002</v>
      </c>
    </row>
    <row r="186" spans="1:11" ht="14.4" customHeight="1" thickBot="1" x14ac:dyDescent="0.35">
      <c r="A186" s="397" t="s">
        <v>405</v>
      </c>
      <c r="B186" s="381">
        <v>181.31590996225</v>
      </c>
      <c r="C186" s="381">
        <v>167.77928</v>
      </c>
      <c r="D186" s="382">
        <v>-13.536629962249</v>
      </c>
      <c r="E186" s="388">
        <v>0.92534229365099996</v>
      </c>
      <c r="F186" s="381">
        <v>174.76401946244701</v>
      </c>
      <c r="G186" s="382">
        <v>174.76401946244701</v>
      </c>
      <c r="H186" s="384">
        <v>10.719200000000001</v>
      </c>
      <c r="I186" s="381">
        <v>160.78190000000001</v>
      </c>
      <c r="J186" s="382">
        <v>-13.982119462446001</v>
      </c>
      <c r="K186" s="389">
        <v>0.91999428998300004</v>
      </c>
    </row>
    <row r="187" spans="1:11" ht="14.4" customHeight="1" thickBot="1" x14ac:dyDescent="0.35">
      <c r="A187" s="398" t="s">
        <v>406</v>
      </c>
      <c r="B187" s="376">
        <v>181.31590996225</v>
      </c>
      <c r="C187" s="376">
        <v>167.77928</v>
      </c>
      <c r="D187" s="377">
        <v>-13.536629962249</v>
      </c>
      <c r="E187" s="378">
        <v>0.92534229365099996</v>
      </c>
      <c r="F187" s="376">
        <v>174.76401946244701</v>
      </c>
      <c r="G187" s="377">
        <v>174.76401946244701</v>
      </c>
      <c r="H187" s="379">
        <v>10.719200000000001</v>
      </c>
      <c r="I187" s="376">
        <v>160.78190000000001</v>
      </c>
      <c r="J187" s="377">
        <v>-13.982119462446001</v>
      </c>
      <c r="K187" s="380">
        <v>0.91999428998300004</v>
      </c>
    </row>
    <row r="188" spans="1:11" ht="14.4" customHeight="1" thickBot="1" x14ac:dyDescent="0.35">
      <c r="A188" s="397" t="s">
        <v>407</v>
      </c>
      <c r="B188" s="381">
        <v>0</v>
      </c>
      <c r="C188" s="381">
        <v>5.6959999999999997</v>
      </c>
      <c r="D188" s="382">
        <v>5.6959999999999997</v>
      </c>
      <c r="E188" s="383" t="s">
        <v>228</v>
      </c>
      <c r="F188" s="381">
        <v>0</v>
      </c>
      <c r="G188" s="382">
        <v>0</v>
      </c>
      <c r="H188" s="384">
        <v>0.7</v>
      </c>
      <c r="I188" s="381">
        <v>5.726</v>
      </c>
      <c r="J188" s="382">
        <v>5.726</v>
      </c>
      <c r="K188" s="385" t="s">
        <v>239</v>
      </c>
    </row>
    <row r="189" spans="1:11" ht="14.4" customHeight="1" thickBot="1" x14ac:dyDescent="0.35">
      <c r="A189" s="398" t="s">
        <v>408</v>
      </c>
      <c r="B189" s="376">
        <v>0</v>
      </c>
      <c r="C189" s="376">
        <v>5.6959999999999997</v>
      </c>
      <c r="D189" s="377">
        <v>5.6959999999999997</v>
      </c>
      <c r="E189" s="386" t="s">
        <v>228</v>
      </c>
      <c r="F189" s="376">
        <v>0</v>
      </c>
      <c r="G189" s="377">
        <v>0</v>
      </c>
      <c r="H189" s="379">
        <v>0.7</v>
      </c>
      <c r="I189" s="376">
        <v>5.726</v>
      </c>
      <c r="J189" s="377">
        <v>5.726</v>
      </c>
      <c r="K189" s="387" t="s">
        <v>239</v>
      </c>
    </row>
    <row r="190" spans="1:11" ht="14.4" customHeight="1" thickBot="1" x14ac:dyDescent="0.35">
      <c r="A190" s="397" t="s">
        <v>409</v>
      </c>
      <c r="B190" s="381">
        <v>250</v>
      </c>
      <c r="C190" s="381">
        <v>228.59584000000001</v>
      </c>
      <c r="D190" s="382">
        <v>-21.404159999998999</v>
      </c>
      <c r="E190" s="388">
        <v>0.91438335999999998</v>
      </c>
      <c r="F190" s="381">
        <v>470.75036372250798</v>
      </c>
      <c r="G190" s="382">
        <v>470.75036372250798</v>
      </c>
      <c r="H190" s="384">
        <v>47.014859999999999</v>
      </c>
      <c r="I190" s="381">
        <v>450.40825999999998</v>
      </c>
      <c r="J190" s="382">
        <v>-20.342103722508</v>
      </c>
      <c r="K190" s="389">
        <v>0.95678791714199996</v>
      </c>
    </row>
    <row r="191" spans="1:11" ht="14.4" customHeight="1" thickBot="1" x14ac:dyDescent="0.35">
      <c r="A191" s="398" t="s">
        <v>410</v>
      </c>
      <c r="B191" s="376">
        <v>250</v>
      </c>
      <c r="C191" s="376">
        <v>228.59584000000001</v>
      </c>
      <c r="D191" s="377">
        <v>-21.404159999998999</v>
      </c>
      <c r="E191" s="378">
        <v>0.91438335999999998</v>
      </c>
      <c r="F191" s="376">
        <v>470.75036372250798</v>
      </c>
      <c r="G191" s="377">
        <v>470.75036372250798</v>
      </c>
      <c r="H191" s="379">
        <v>47.014859999999999</v>
      </c>
      <c r="I191" s="376">
        <v>450.40825999999998</v>
      </c>
      <c r="J191" s="377">
        <v>-20.342103722508</v>
      </c>
      <c r="K191" s="380">
        <v>0.95678791714199996</v>
      </c>
    </row>
    <row r="192" spans="1:11" ht="14.4" customHeight="1" thickBot="1" x14ac:dyDescent="0.35">
      <c r="A192" s="397" t="s">
        <v>411</v>
      </c>
      <c r="B192" s="381">
        <v>3024.8323561161001</v>
      </c>
      <c r="C192" s="381">
        <v>2942.8524200000002</v>
      </c>
      <c r="D192" s="382">
        <v>-81.979936116098003</v>
      </c>
      <c r="E192" s="388">
        <v>0.97289769267600001</v>
      </c>
      <c r="F192" s="381">
        <v>2980.0437315715299</v>
      </c>
      <c r="G192" s="382">
        <v>2980.0437315715299</v>
      </c>
      <c r="H192" s="384">
        <v>313.47181999999998</v>
      </c>
      <c r="I192" s="381">
        <v>3065.3719299999998</v>
      </c>
      <c r="J192" s="382">
        <v>85.328198428465996</v>
      </c>
      <c r="K192" s="389">
        <v>1.0286332034400001</v>
      </c>
    </row>
    <row r="193" spans="1:11" ht="14.4" customHeight="1" thickBot="1" x14ac:dyDescent="0.35">
      <c r="A193" s="398" t="s">
        <v>412</v>
      </c>
      <c r="B193" s="376">
        <v>3024.8323561161001</v>
      </c>
      <c r="C193" s="376">
        <v>2942.8524200000002</v>
      </c>
      <c r="D193" s="377">
        <v>-81.979936116098003</v>
      </c>
      <c r="E193" s="378">
        <v>0.97289769267600001</v>
      </c>
      <c r="F193" s="376">
        <v>2980.0437315715299</v>
      </c>
      <c r="G193" s="377">
        <v>2980.0437315715299</v>
      </c>
      <c r="H193" s="379">
        <v>313.47181999999998</v>
      </c>
      <c r="I193" s="376">
        <v>3065.3719299999998</v>
      </c>
      <c r="J193" s="377">
        <v>85.328198428465996</v>
      </c>
      <c r="K193" s="380">
        <v>1.0286332034400001</v>
      </c>
    </row>
    <row r="194" spans="1:11" ht="14.4" customHeight="1" thickBot="1" x14ac:dyDescent="0.35">
      <c r="A194" s="402"/>
      <c r="B194" s="376">
        <v>-13694.4005041372</v>
      </c>
      <c r="C194" s="376">
        <v>-12123.70984</v>
      </c>
      <c r="D194" s="377">
        <v>1570.69066413724</v>
      </c>
      <c r="E194" s="378">
        <v>0.88530416766499997</v>
      </c>
      <c r="F194" s="376">
        <v>-12690.1004963042</v>
      </c>
      <c r="G194" s="377">
        <v>-12690.1004963042</v>
      </c>
      <c r="H194" s="379">
        <v>-1660.69688000002</v>
      </c>
      <c r="I194" s="376">
        <v>-15734.14285</v>
      </c>
      <c r="J194" s="377">
        <v>-3044.0423536958101</v>
      </c>
      <c r="K194" s="380">
        <v>1.239875354382</v>
      </c>
    </row>
    <row r="195" spans="1:11" ht="14.4" customHeight="1" thickBot="1" x14ac:dyDescent="0.35">
      <c r="A195" s="403" t="s">
        <v>53</v>
      </c>
      <c r="B195" s="390">
        <v>-13694.4005041372</v>
      </c>
      <c r="C195" s="390">
        <v>-12123.70984</v>
      </c>
      <c r="D195" s="391">
        <v>1570.69066413724</v>
      </c>
      <c r="E195" s="392">
        <v>-0.94321236664700003</v>
      </c>
      <c r="F195" s="390">
        <v>-12690.1004963042</v>
      </c>
      <c r="G195" s="391">
        <v>-12690.1004963042</v>
      </c>
      <c r="H195" s="390">
        <v>-1660.69688000002</v>
      </c>
      <c r="I195" s="390">
        <v>-15734.14285</v>
      </c>
      <c r="J195" s="391">
        <v>-3044.0423536958101</v>
      </c>
      <c r="K195" s="393">
        <v>1.239875354382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413</v>
      </c>
      <c r="B5" s="405" t="s">
        <v>414</v>
      </c>
      <c r="C5" s="406" t="s">
        <v>415</v>
      </c>
      <c r="D5" s="406" t="s">
        <v>415</v>
      </c>
      <c r="E5" s="406"/>
      <c r="F5" s="406" t="s">
        <v>415</v>
      </c>
      <c r="G5" s="406" t="s">
        <v>415</v>
      </c>
      <c r="H5" s="406" t="s">
        <v>415</v>
      </c>
      <c r="I5" s="407" t="s">
        <v>415</v>
      </c>
      <c r="J5" s="408" t="s">
        <v>56</v>
      </c>
    </row>
    <row r="6" spans="1:10" ht="14.4" customHeight="1" x14ac:dyDescent="0.3">
      <c r="A6" s="404" t="s">
        <v>413</v>
      </c>
      <c r="B6" s="405" t="s">
        <v>236</v>
      </c>
      <c r="C6" s="406">
        <v>249.32192000000001</v>
      </c>
      <c r="D6" s="406">
        <v>234.34110000000004</v>
      </c>
      <c r="E6" s="406"/>
      <c r="F6" s="406">
        <v>270.30925999999999</v>
      </c>
      <c r="G6" s="406">
        <v>268.02147828136799</v>
      </c>
      <c r="H6" s="406">
        <v>2.2877817186320044</v>
      </c>
      <c r="I6" s="407">
        <v>1.0085358148656665</v>
      </c>
      <c r="J6" s="408" t="s">
        <v>1</v>
      </c>
    </row>
    <row r="7" spans="1:10" ht="14.4" customHeight="1" x14ac:dyDescent="0.3">
      <c r="A7" s="404" t="s">
        <v>413</v>
      </c>
      <c r="B7" s="405" t="s">
        <v>237</v>
      </c>
      <c r="C7" s="406">
        <v>1.69896</v>
      </c>
      <c r="D7" s="406">
        <v>1.6829699999999999</v>
      </c>
      <c r="E7" s="406"/>
      <c r="F7" s="406">
        <v>1.4384999999999999</v>
      </c>
      <c r="G7" s="406">
        <v>2.0000001805580001</v>
      </c>
      <c r="H7" s="406">
        <v>-0.56150018055800022</v>
      </c>
      <c r="I7" s="407">
        <v>0.71924993506683499</v>
      </c>
      <c r="J7" s="408" t="s">
        <v>1</v>
      </c>
    </row>
    <row r="8" spans="1:10" ht="14.4" customHeight="1" x14ac:dyDescent="0.3">
      <c r="A8" s="404" t="s">
        <v>413</v>
      </c>
      <c r="B8" s="405" t="s">
        <v>238</v>
      </c>
      <c r="C8" s="406" t="s">
        <v>415</v>
      </c>
      <c r="D8" s="406">
        <v>0.10105</v>
      </c>
      <c r="E8" s="406"/>
      <c r="F8" s="406">
        <v>0</v>
      </c>
      <c r="G8" s="406">
        <v>0.101046684277</v>
      </c>
      <c r="H8" s="406">
        <v>-0.101046684277</v>
      </c>
      <c r="I8" s="407">
        <v>0</v>
      </c>
      <c r="J8" s="408" t="s">
        <v>1</v>
      </c>
    </row>
    <row r="9" spans="1:10" ht="14.4" customHeight="1" x14ac:dyDescent="0.3">
      <c r="A9" s="404" t="s">
        <v>413</v>
      </c>
      <c r="B9" s="405" t="s">
        <v>240</v>
      </c>
      <c r="C9" s="406">
        <v>43.815000000000005</v>
      </c>
      <c r="D9" s="406">
        <v>53.747100000000003</v>
      </c>
      <c r="E9" s="406"/>
      <c r="F9" s="406">
        <v>47.195999999998996</v>
      </c>
      <c r="G9" s="406">
        <v>55.000004965371005</v>
      </c>
      <c r="H9" s="406">
        <v>-7.8040049653720089</v>
      </c>
      <c r="I9" s="407">
        <v>0.85810901343944335</v>
      </c>
      <c r="J9" s="408" t="s">
        <v>1</v>
      </c>
    </row>
    <row r="10" spans="1:10" ht="14.4" customHeight="1" x14ac:dyDescent="0.3">
      <c r="A10" s="404" t="s">
        <v>413</v>
      </c>
      <c r="B10" s="405" t="s">
        <v>416</v>
      </c>
      <c r="C10" s="406">
        <v>294.83588000000003</v>
      </c>
      <c r="D10" s="406">
        <v>289.87222000000003</v>
      </c>
      <c r="E10" s="406"/>
      <c r="F10" s="406">
        <v>318.94375999999897</v>
      </c>
      <c r="G10" s="406">
        <v>325.12253011157395</v>
      </c>
      <c r="H10" s="406">
        <v>-6.1787701115749769</v>
      </c>
      <c r="I10" s="407">
        <v>0.98099556462772797</v>
      </c>
      <c r="J10" s="408" t="s">
        <v>417</v>
      </c>
    </row>
    <row r="12" spans="1:10" ht="14.4" customHeight="1" x14ac:dyDescent="0.3">
      <c r="A12" s="404" t="s">
        <v>413</v>
      </c>
      <c r="B12" s="405" t="s">
        <v>414</v>
      </c>
      <c r="C12" s="406" t="s">
        <v>415</v>
      </c>
      <c r="D12" s="406" t="s">
        <v>415</v>
      </c>
      <c r="E12" s="406"/>
      <c r="F12" s="406" t="s">
        <v>415</v>
      </c>
      <c r="G12" s="406" t="s">
        <v>415</v>
      </c>
      <c r="H12" s="406" t="s">
        <v>415</v>
      </c>
      <c r="I12" s="407" t="s">
        <v>415</v>
      </c>
      <c r="J12" s="408" t="s">
        <v>56</v>
      </c>
    </row>
    <row r="13" spans="1:10" ht="14.4" customHeight="1" x14ac:dyDescent="0.3">
      <c r="A13" s="404" t="s">
        <v>418</v>
      </c>
      <c r="B13" s="405" t="s">
        <v>419</v>
      </c>
      <c r="C13" s="406" t="s">
        <v>415</v>
      </c>
      <c r="D13" s="406" t="s">
        <v>415</v>
      </c>
      <c r="E13" s="406"/>
      <c r="F13" s="406" t="s">
        <v>415</v>
      </c>
      <c r="G13" s="406" t="s">
        <v>415</v>
      </c>
      <c r="H13" s="406" t="s">
        <v>415</v>
      </c>
      <c r="I13" s="407" t="s">
        <v>415</v>
      </c>
      <c r="J13" s="408" t="s">
        <v>0</v>
      </c>
    </row>
    <row r="14" spans="1:10" ht="14.4" customHeight="1" x14ac:dyDescent="0.3">
      <c r="A14" s="404" t="s">
        <v>418</v>
      </c>
      <c r="B14" s="405" t="s">
        <v>236</v>
      </c>
      <c r="C14" s="406">
        <v>249.32192000000001</v>
      </c>
      <c r="D14" s="406">
        <v>234.34110000000004</v>
      </c>
      <c r="E14" s="406"/>
      <c r="F14" s="406">
        <v>270.30925999999999</v>
      </c>
      <c r="G14" s="406">
        <v>268.02147828136799</v>
      </c>
      <c r="H14" s="406">
        <v>2.2877817186320044</v>
      </c>
      <c r="I14" s="407">
        <v>1.0085358148656665</v>
      </c>
      <c r="J14" s="408" t="s">
        <v>1</v>
      </c>
    </row>
    <row r="15" spans="1:10" ht="14.4" customHeight="1" x14ac:dyDescent="0.3">
      <c r="A15" s="404" t="s">
        <v>418</v>
      </c>
      <c r="B15" s="405" t="s">
        <v>237</v>
      </c>
      <c r="C15" s="406">
        <v>1.69896</v>
      </c>
      <c r="D15" s="406">
        <v>1.6829699999999999</v>
      </c>
      <c r="E15" s="406"/>
      <c r="F15" s="406">
        <v>1.4384999999999999</v>
      </c>
      <c r="G15" s="406">
        <v>2.0000001805580001</v>
      </c>
      <c r="H15" s="406">
        <v>-0.56150018055800022</v>
      </c>
      <c r="I15" s="407">
        <v>0.71924993506683499</v>
      </c>
      <c r="J15" s="408" t="s">
        <v>1</v>
      </c>
    </row>
    <row r="16" spans="1:10" ht="14.4" customHeight="1" x14ac:dyDescent="0.3">
      <c r="A16" s="404" t="s">
        <v>418</v>
      </c>
      <c r="B16" s="405" t="s">
        <v>238</v>
      </c>
      <c r="C16" s="406" t="s">
        <v>415</v>
      </c>
      <c r="D16" s="406">
        <v>0.10105</v>
      </c>
      <c r="E16" s="406"/>
      <c r="F16" s="406">
        <v>0</v>
      </c>
      <c r="G16" s="406">
        <v>0.101046684277</v>
      </c>
      <c r="H16" s="406">
        <v>-0.101046684277</v>
      </c>
      <c r="I16" s="407">
        <v>0</v>
      </c>
      <c r="J16" s="408" t="s">
        <v>1</v>
      </c>
    </row>
    <row r="17" spans="1:10" ht="14.4" customHeight="1" x14ac:dyDescent="0.3">
      <c r="A17" s="404" t="s">
        <v>418</v>
      </c>
      <c r="B17" s="405" t="s">
        <v>240</v>
      </c>
      <c r="C17" s="406">
        <v>43.815000000000005</v>
      </c>
      <c r="D17" s="406">
        <v>53.747100000000003</v>
      </c>
      <c r="E17" s="406"/>
      <c r="F17" s="406">
        <v>47.195999999998996</v>
      </c>
      <c r="G17" s="406">
        <v>55.000004965371005</v>
      </c>
      <c r="H17" s="406">
        <v>-7.8040049653720089</v>
      </c>
      <c r="I17" s="407">
        <v>0.85810901343944335</v>
      </c>
      <c r="J17" s="408" t="s">
        <v>1</v>
      </c>
    </row>
    <row r="18" spans="1:10" ht="14.4" customHeight="1" x14ac:dyDescent="0.3">
      <c r="A18" s="404" t="s">
        <v>418</v>
      </c>
      <c r="B18" s="405" t="s">
        <v>420</v>
      </c>
      <c r="C18" s="406">
        <v>294.83588000000003</v>
      </c>
      <c r="D18" s="406">
        <v>289.87222000000003</v>
      </c>
      <c r="E18" s="406"/>
      <c r="F18" s="406">
        <v>318.94375999999897</v>
      </c>
      <c r="G18" s="406">
        <v>325.12253011157395</v>
      </c>
      <c r="H18" s="406">
        <v>-6.1787701115749769</v>
      </c>
      <c r="I18" s="407">
        <v>0.98099556462772797</v>
      </c>
      <c r="J18" s="408" t="s">
        <v>421</v>
      </c>
    </row>
    <row r="19" spans="1:10" ht="14.4" customHeight="1" x14ac:dyDescent="0.3">
      <c r="A19" s="404" t="s">
        <v>415</v>
      </c>
      <c r="B19" s="405" t="s">
        <v>415</v>
      </c>
      <c r="C19" s="406" t="s">
        <v>415</v>
      </c>
      <c r="D19" s="406" t="s">
        <v>415</v>
      </c>
      <c r="E19" s="406"/>
      <c r="F19" s="406" t="s">
        <v>415</v>
      </c>
      <c r="G19" s="406" t="s">
        <v>415</v>
      </c>
      <c r="H19" s="406" t="s">
        <v>415</v>
      </c>
      <c r="I19" s="407" t="s">
        <v>415</v>
      </c>
      <c r="J19" s="408" t="s">
        <v>422</v>
      </c>
    </row>
    <row r="20" spans="1:10" ht="14.4" customHeight="1" x14ac:dyDescent="0.3">
      <c r="A20" s="404" t="s">
        <v>413</v>
      </c>
      <c r="B20" s="405" t="s">
        <v>416</v>
      </c>
      <c r="C20" s="406">
        <v>294.83588000000003</v>
      </c>
      <c r="D20" s="406">
        <v>289.87222000000003</v>
      </c>
      <c r="E20" s="406"/>
      <c r="F20" s="406">
        <v>318.94375999999897</v>
      </c>
      <c r="G20" s="406">
        <v>325.12253011157395</v>
      </c>
      <c r="H20" s="406">
        <v>-6.1787701115749769</v>
      </c>
      <c r="I20" s="407">
        <v>0.98099556462772797</v>
      </c>
      <c r="J20" s="408" t="s">
        <v>417</v>
      </c>
    </row>
  </sheetData>
  <mergeCells count="3">
    <mergeCell ref="F3:I3"/>
    <mergeCell ref="C4:D4"/>
    <mergeCell ref="A1:I1"/>
  </mergeCells>
  <conditionalFormatting sqref="F11 F21:F65537">
    <cfRule type="cellIs" dxfId="43" priority="18" stopIfTrue="1" operator="greaterThan">
      <formula>1</formula>
    </cfRule>
  </conditionalFormatting>
  <conditionalFormatting sqref="H5:H10">
    <cfRule type="expression" dxfId="42" priority="14">
      <formula>$H5&gt;0</formula>
    </cfRule>
  </conditionalFormatting>
  <conditionalFormatting sqref="I5:I10">
    <cfRule type="expression" dxfId="41" priority="15">
      <formula>$I5&gt;1</formula>
    </cfRule>
  </conditionalFormatting>
  <conditionalFormatting sqref="B5:B10">
    <cfRule type="expression" dxfId="40" priority="11">
      <formula>OR($J5="NS",$J5="SumaNS",$J5="Účet")</formula>
    </cfRule>
  </conditionalFormatting>
  <conditionalFormatting sqref="B5:D10 F5:I10">
    <cfRule type="expression" dxfId="39" priority="17">
      <formula>AND($J5&lt;&gt;"",$J5&lt;&gt;"mezeraKL")</formula>
    </cfRule>
  </conditionalFormatting>
  <conditionalFormatting sqref="B5:D10 F5:I10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7" priority="13">
      <formula>OR($J5="SumaNS",$J5="NS")</formula>
    </cfRule>
  </conditionalFormatting>
  <conditionalFormatting sqref="A5:A10">
    <cfRule type="expression" dxfId="36" priority="9">
      <formula>AND($J5&lt;&gt;"mezeraKL",$J5&lt;&gt;"")</formula>
    </cfRule>
  </conditionalFormatting>
  <conditionalFormatting sqref="A5:A10">
    <cfRule type="expression" dxfId="35" priority="10">
      <formula>AND($J5&lt;&gt;"",$J5&lt;&gt;"mezeraKL")</formula>
    </cfRule>
  </conditionalFormatting>
  <conditionalFormatting sqref="H12:H20">
    <cfRule type="expression" dxfId="34" priority="5">
      <formula>$H12&gt;0</formula>
    </cfRule>
  </conditionalFormatting>
  <conditionalFormatting sqref="A12:A20">
    <cfRule type="expression" dxfId="33" priority="2">
      <formula>AND($J12&lt;&gt;"mezeraKL",$J12&lt;&gt;"")</formula>
    </cfRule>
  </conditionalFormatting>
  <conditionalFormatting sqref="I12:I20">
    <cfRule type="expression" dxfId="32" priority="6">
      <formula>$I12&gt;1</formula>
    </cfRule>
  </conditionalFormatting>
  <conditionalFormatting sqref="B12:B20">
    <cfRule type="expression" dxfId="31" priority="1">
      <formula>OR($J12="NS",$J12="SumaNS",$J12="Účet")</formula>
    </cfRule>
  </conditionalFormatting>
  <conditionalFormatting sqref="A12:D20 F12:I20">
    <cfRule type="expression" dxfId="30" priority="8">
      <formula>AND($J12&lt;&gt;"",$J12&lt;&gt;"mezeraKL")</formula>
    </cfRule>
  </conditionalFormatting>
  <conditionalFormatting sqref="B12:D20 F12:I20">
    <cfRule type="expression" dxfId="2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2.6640625" style="190" customWidth="1"/>
    <col min="15" max="16384" width="8.88671875" style="115"/>
  </cols>
  <sheetData>
    <row r="1" spans="1:14" ht="18.600000000000001" customHeight="1" thickBot="1" x14ac:dyDescent="0.4">
      <c r="A1" s="338" t="s">
        <v>137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118.21279498465138</v>
      </c>
      <c r="M3" s="84">
        <f>SUBTOTAL(9,M5:M1048576)</f>
        <v>2298</v>
      </c>
      <c r="N3" s="85">
        <f>SUBTOTAL(9,N5:N1048576)</f>
        <v>271653.00287472887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413</v>
      </c>
      <c r="B5" s="417" t="s">
        <v>414</v>
      </c>
      <c r="C5" s="418" t="s">
        <v>418</v>
      </c>
      <c r="D5" s="419" t="s">
        <v>695</v>
      </c>
      <c r="E5" s="418" t="s">
        <v>423</v>
      </c>
      <c r="F5" s="419" t="s">
        <v>696</v>
      </c>
      <c r="G5" s="418" t="s">
        <v>424</v>
      </c>
      <c r="H5" s="418" t="s">
        <v>425</v>
      </c>
      <c r="I5" s="418" t="s">
        <v>425</v>
      </c>
      <c r="J5" s="418" t="s">
        <v>426</v>
      </c>
      <c r="K5" s="418" t="s">
        <v>427</v>
      </c>
      <c r="L5" s="420">
        <v>92.949999999999974</v>
      </c>
      <c r="M5" s="420">
        <v>3</v>
      </c>
      <c r="N5" s="421">
        <v>278.84999999999991</v>
      </c>
    </row>
    <row r="6" spans="1:14" ht="14.4" customHeight="1" x14ac:dyDescent="0.3">
      <c r="A6" s="422" t="s">
        <v>413</v>
      </c>
      <c r="B6" s="423" t="s">
        <v>414</v>
      </c>
      <c r="C6" s="424" t="s">
        <v>418</v>
      </c>
      <c r="D6" s="425" t="s">
        <v>695</v>
      </c>
      <c r="E6" s="424" t="s">
        <v>423</v>
      </c>
      <c r="F6" s="425" t="s">
        <v>696</v>
      </c>
      <c r="G6" s="424" t="s">
        <v>424</v>
      </c>
      <c r="H6" s="424" t="s">
        <v>428</v>
      </c>
      <c r="I6" s="424" t="s">
        <v>429</v>
      </c>
      <c r="J6" s="424" t="s">
        <v>430</v>
      </c>
      <c r="K6" s="424" t="s">
        <v>431</v>
      </c>
      <c r="L6" s="426">
        <v>87.03</v>
      </c>
      <c r="M6" s="426">
        <v>9</v>
      </c>
      <c r="N6" s="427">
        <v>783.27</v>
      </c>
    </row>
    <row r="7" spans="1:14" ht="14.4" customHeight="1" x14ac:dyDescent="0.3">
      <c r="A7" s="422" t="s">
        <v>413</v>
      </c>
      <c r="B7" s="423" t="s">
        <v>414</v>
      </c>
      <c r="C7" s="424" t="s">
        <v>418</v>
      </c>
      <c r="D7" s="425" t="s">
        <v>695</v>
      </c>
      <c r="E7" s="424" t="s">
        <v>423</v>
      </c>
      <c r="F7" s="425" t="s">
        <v>696</v>
      </c>
      <c r="G7" s="424" t="s">
        <v>424</v>
      </c>
      <c r="H7" s="424" t="s">
        <v>432</v>
      </c>
      <c r="I7" s="424" t="s">
        <v>433</v>
      </c>
      <c r="J7" s="424" t="s">
        <v>434</v>
      </c>
      <c r="K7" s="424" t="s">
        <v>435</v>
      </c>
      <c r="L7" s="426">
        <v>96.820062571608744</v>
      </c>
      <c r="M7" s="426">
        <v>4</v>
      </c>
      <c r="N7" s="427">
        <v>387.28025028643498</v>
      </c>
    </row>
    <row r="8" spans="1:14" ht="14.4" customHeight="1" x14ac:dyDescent="0.3">
      <c r="A8" s="422" t="s">
        <v>413</v>
      </c>
      <c r="B8" s="423" t="s">
        <v>414</v>
      </c>
      <c r="C8" s="424" t="s">
        <v>418</v>
      </c>
      <c r="D8" s="425" t="s">
        <v>695</v>
      </c>
      <c r="E8" s="424" t="s">
        <v>423</v>
      </c>
      <c r="F8" s="425" t="s">
        <v>696</v>
      </c>
      <c r="G8" s="424" t="s">
        <v>424</v>
      </c>
      <c r="H8" s="424" t="s">
        <v>436</v>
      </c>
      <c r="I8" s="424" t="s">
        <v>437</v>
      </c>
      <c r="J8" s="424" t="s">
        <v>434</v>
      </c>
      <c r="K8" s="424" t="s">
        <v>438</v>
      </c>
      <c r="L8" s="426">
        <v>100.76</v>
      </c>
      <c r="M8" s="426">
        <v>6</v>
      </c>
      <c r="N8" s="427">
        <v>604.56000000000006</v>
      </c>
    </row>
    <row r="9" spans="1:14" ht="14.4" customHeight="1" x14ac:dyDescent="0.3">
      <c r="A9" s="422" t="s">
        <v>413</v>
      </c>
      <c r="B9" s="423" t="s">
        <v>414</v>
      </c>
      <c r="C9" s="424" t="s">
        <v>418</v>
      </c>
      <c r="D9" s="425" t="s">
        <v>695</v>
      </c>
      <c r="E9" s="424" t="s">
        <v>423</v>
      </c>
      <c r="F9" s="425" t="s">
        <v>696</v>
      </c>
      <c r="G9" s="424" t="s">
        <v>424</v>
      </c>
      <c r="H9" s="424" t="s">
        <v>439</v>
      </c>
      <c r="I9" s="424" t="s">
        <v>440</v>
      </c>
      <c r="J9" s="424" t="s">
        <v>441</v>
      </c>
      <c r="K9" s="424" t="s">
        <v>442</v>
      </c>
      <c r="L9" s="426">
        <v>43.619999999999976</v>
      </c>
      <c r="M9" s="426">
        <v>2</v>
      </c>
      <c r="N9" s="427">
        <v>87.239999999999952</v>
      </c>
    </row>
    <row r="10" spans="1:14" ht="14.4" customHeight="1" x14ac:dyDescent="0.3">
      <c r="A10" s="422" t="s">
        <v>413</v>
      </c>
      <c r="B10" s="423" t="s">
        <v>414</v>
      </c>
      <c r="C10" s="424" t="s">
        <v>418</v>
      </c>
      <c r="D10" s="425" t="s">
        <v>695</v>
      </c>
      <c r="E10" s="424" t="s">
        <v>423</v>
      </c>
      <c r="F10" s="425" t="s">
        <v>696</v>
      </c>
      <c r="G10" s="424" t="s">
        <v>424</v>
      </c>
      <c r="H10" s="424" t="s">
        <v>443</v>
      </c>
      <c r="I10" s="424" t="s">
        <v>444</v>
      </c>
      <c r="J10" s="424" t="s">
        <v>445</v>
      </c>
      <c r="K10" s="424" t="s">
        <v>446</v>
      </c>
      <c r="L10" s="426">
        <v>72.459837267619832</v>
      </c>
      <c r="M10" s="426">
        <v>3</v>
      </c>
      <c r="N10" s="427">
        <v>217.3795118028595</v>
      </c>
    </row>
    <row r="11" spans="1:14" ht="14.4" customHeight="1" x14ac:dyDescent="0.3">
      <c r="A11" s="422" t="s">
        <v>413</v>
      </c>
      <c r="B11" s="423" t="s">
        <v>414</v>
      </c>
      <c r="C11" s="424" t="s">
        <v>418</v>
      </c>
      <c r="D11" s="425" t="s">
        <v>695</v>
      </c>
      <c r="E11" s="424" t="s">
        <v>423</v>
      </c>
      <c r="F11" s="425" t="s">
        <v>696</v>
      </c>
      <c r="G11" s="424" t="s">
        <v>424</v>
      </c>
      <c r="H11" s="424" t="s">
        <v>447</v>
      </c>
      <c r="I11" s="424" t="s">
        <v>448</v>
      </c>
      <c r="J11" s="424" t="s">
        <v>449</v>
      </c>
      <c r="K11" s="424" t="s">
        <v>450</v>
      </c>
      <c r="L11" s="426">
        <v>59.389999999999979</v>
      </c>
      <c r="M11" s="426">
        <v>1</v>
      </c>
      <c r="N11" s="427">
        <v>59.389999999999979</v>
      </c>
    </row>
    <row r="12" spans="1:14" ht="14.4" customHeight="1" x14ac:dyDescent="0.3">
      <c r="A12" s="422" t="s">
        <v>413</v>
      </c>
      <c r="B12" s="423" t="s">
        <v>414</v>
      </c>
      <c r="C12" s="424" t="s">
        <v>418</v>
      </c>
      <c r="D12" s="425" t="s">
        <v>695</v>
      </c>
      <c r="E12" s="424" t="s">
        <v>423</v>
      </c>
      <c r="F12" s="425" t="s">
        <v>696</v>
      </c>
      <c r="G12" s="424" t="s">
        <v>424</v>
      </c>
      <c r="H12" s="424" t="s">
        <v>451</v>
      </c>
      <c r="I12" s="424" t="s">
        <v>451</v>
      </c>
      <c r="J12" s="424" t="s">
        <v>452</v>
      </c>
      <c r="K12" s="424" t="s">
        <v>453</v>
      </c>
      <c r="L12" s="426">
        <v>36.530044215949701</v>
      </c>
      <c r="M12" s="426">
        <v>2</v>
      </c>
      <c r="N12" s="427">
        <v>73.060088431899402</v>
      </c>
    </row>
    <row r="13" spans="1:14" ht="14.4" customHeight="1" x14ac:dyDescent="0.3">
      <c r="A13" s="422" t="s">
        <v>413</v>
      </c>
      <c r="B13" s="423" t="s">
        <v>414</v>
      </c>
      <c r="C13" s="424" t="s">
        <v>418</v>
      </c>
      <c r="D13" s="425" t="s">
        <v>695</v>
      </c>
      <c r="E13" s="424" t="s">
        <v>423</v>
      </c>
      <c r="F13" s="425" t="s">
        <v>696</v>
      </c>
      <c r="G13" s="424" t="s">
        <v>424</v>
      </c>
      <c r="H13" s="424" t="s">
        <v>454</v>
      </c>
      <c r="I13" s="424" t="s">
        <v>455</v>
      </c>
      <c r="J13" s="424" t="s">
        <v>456</v>
      </c>
      <c r="K13" s="424" t="s">
        <v>457</v>
      </c>
      <c r="L13" s="426">
        <v>38.350000000000016</v>
      </c>
      <c r="M13" s="426">
        <v>1</v>
      </c>
      <c r="N13" s="427">
        <v>38.350000000000016</v>
      </c>
    </row>
    <row r="14" spans="1:14" ht="14.4" customHeight="1" x14ac:dyDescent="0.3">
      <c r="A14" s="422" t="s">
        <v>413</v>
      </c>
      <c r="B14" s="423" t="s">
        <v>414</v>
      </c>
      <c r="C14" s="424" t="s">
        <v>418</v>
      </c>
      <c r="D14" s="425" t="s">
        <v>695</v>
      </c>
      <c r="E14" s="424" t="s">
        <v>423</v>
      </c>
      <c r="F14" s="425" t="s">
        <v>696</v>
      </c>
      <c r="G14" s="424" t="s">
        <v>424</v>
      </c>
      <c r="H14" s="424" t="s">
        <v>458</v>
      </c>
      <c r="I14" s="424" t="s">
        <v>459</v>
      </c>
      <c r="J14" s="424" t="s">
        <v>460</v>
      </c>
      <c r="K14" s="424" t="s">
        <v>461</v>
      </c>
      <c r="L14" s="426">
        <v>88.720000000000041</v>
      </c>
      <c r="M14" s="426">
        <v>1</v>
      </c>
      <c r="N14" s="427">
        <v>88.720000000000041</v>
      </c>
    </row>
    <row r="15" spans="1:14" ht="14.4" customHeight="1" x14ac:dyDescent="0.3">
      <c r="A15" s="422" t="s">
        <v>413</v>
      </c>
      <c r="B15" s="423" t="s">
        <v>414</v>
      </c>
      <c r="C15" s="424" t="s">
        <v>418</v>
      </c>
      <c r="D15" s="425" t="s">
        <v>695</v>
      </c>
      <c r="E15" s="424" t="s">
        <v>423</v>
      </c>
      <c r="F15" s="425" t="s">
        <v>696</v>
      </c>
      <c r="G15" s="424" t="s">
        <v>424</v>
      </c>
      <c r="H15" s="424" t="s">
        <v>462</v>
      </c>
      <c r="I15" s="424" t="s">
        <v>463</v>
      </c>
      <c r="J15" s="424" t="s">
        <v>464</v>
      </c>
      <c r="K15" s="424" t="s">
        <v>465</v>
      </c>
      <c r="L15" s="426">
        <v>117.40978789767564</v>
      </c>
      <c r="M15" s="426">
        <v>15</v>
      </c>
      <c r="N15" s="427">
        <v>1761.1468184651346</v>
      </c>
    </row>
    <row r="16" spans="1:14" ht="14.4" customHeight="1" x14ac:dyDescent="0.3">
      <c r="A16" s="422" t="s">
        <v>413</v>
      </c>
      <c r="B16" s="423" t="s">
        <v>414</v>
      </c>
      <c r="C16" s="424" t="s">
        <v>418</v>
      </c>
      <c r="D16" s="425" t="s">
        <v>695</v>
      </c>
      <c r="E16" s="424" t="s">
        <v>423</v>
      </c>
      <c r="F16" s="425" t="s">
        <v>696</v>
      </c>
      <c r="G16" s="424" t="s">
        <v>424</v>
      </c>
      <c r="H16" s="424" t="s">
        <v>466</v>
      </c>
      <c r="I16" s="424" t="s">
        <v>467</v>
      </c>
      <c r="J16" s="424" t="s">
        <v>468</v>
      </c>
      <c r="K16" s="424" t="s">
        <v>469</v>
      </c>
      <c r="L16" s="426">
        <v>159.81419354838707</v>
      </c>
      <c r="M16" s="426">
        <v>31</v>
      </c>
      <c r="N16" s="427">
        <v>4954.2399999999989</v>
      </c>
    </row>
    <row r="17" spans="1:14" ht="14.4" customHeight="1" x14ac:dyDescent="0.3">
      <c r="A17" s="422" t="s">
        <v>413</v>
      </c>
      <c r="B17" s="423" t="s">
        <v>414</v>
      </c>
      <c r="C17" s="424" t="s">
        <v>418</v>
      </c>
      <c r="D17" s="425" t="s">
        <v>695</v>
      </c>
      <c r="E17" s="424" t="s">
        <v>423</v>
      </c>
      <c r="F17" s="425" t="s">
        <v>696</v>
      </c>
      <c r="G17" s="424" t="s">
        <v>424</v>
      </c>
      <c r="H17" s="424" t="s">
        <v>470</v>
      </c>
      <c r="I17" s="424" t="s">
        <v>471</v>
      </c>
      <c r="J17" s="424" t="s">
        <v>472</v>
      </c>
      <c r="K17" s="424"/>
      <c r="L17" s="426">
        <v>138.46999844619941</v>
      </c>
      <c r="M17" s="426">
        <v>7</v>
      </c>
      <c r="N17" s="427">
        <v>969.2899891233958</v>
      </c>
    </row>
    <row r="18" spans="1:14" ht="14.4" customHeight="1" x14ac:dyDescent="0.3">
      <c r="A18" s="422" t="s">
        <v>413</v>
      </c>
      <c r="B18" s="423" t="s">
        <v>414</v>
      </c>
      <c r="C18" s="424" t="s">
        <v>418</v>
      </c>
      <c r="D18" s="425" t="s">
        <v>695</v>
      </c>
      <c r="E18" s="424" t="s">
        <v>423</v>
      </c>
      <c r="F18" s="425" t="s">
        <v>696</v>
      </c>
      <c r="G18" s="424" t="s">
        <v>424</v>
      </c>
      <c r="H18" s="424" t="s">
        <v>473</v>
      </c>
      <c r="I18" s="424" t="s">
        <v>474</v>
      </c>
      <c r="J18" s="424" t="s">
        <v>475</v>
      </c>
      <c r="K18" s="424" t="s">
        <v>476</v>
      </c>
      <c r="L18" s="426">
        <v>35.930000000000014</v>
      </c>
      <c r="M18" s="426">
        <v>1</v>
      </c>
      <c r="N18" s="427">
        <v>35.930000000000014</v>
      </c>
    </row>
    <row r="19" spans="1:14" ht="14.4" customHeight="1" x14ac:dyDescent="0.3">
      <c r="A19" s="422" t="s">
        <v>413</v>
      </c>
      <c r="B19" s="423" t="s">
        <v>414</v>
      </c>
      <c r="C19" s="424" t="s">
        <v>418</v>
      </c>
      <c r="D19" s="425" t="s">
        <v>695</v>
      </c>
      <c r="E19" s="424" t="s">
        <v>423</v>
      </c>
      <c r="F19" s="425" t="s">
        <v>696</v>
      </c>
      <c r="G19" s="424" t="s">
        <v>424</v>
      </c>
      <c r="H19" s="424" t="s">
        <v>477</v>
      </c>
      <c r="I19" s="424" t="s">
        <v>478</v>
      </c>
      <c r="J19" s="424" t="s">
        <v>479</v>
      </c>
      <c r="K19" s="424" t="s">
        <v>480</v>
      </c>
      <c r="L19" s="426">
        <v>45.190000000000005</v>
      </c>
      <c r="M19" s="426">
        <v>1</v>
      </c>
      <c r="N19" s="427">
        <v>45.190000000000005</v>
      </c>
    </row>
    <row r="20" spans="1:14" ht="14.4" customHeight="1" x14ac:dyDescent="0.3">
      <c r="A20" s="422" t="s">
        <v>413</v>
      </c>
      <c r="B20" s="423" t="s">
        <v>414</v>
      </c>
      <c r="C20" s="424" t="s">
        <v>418</v>
      </c>
      <c r="D20" s="425" t="s">
        <v>695</v>
      </c>
      <c r="E20" s="424" t="s">
        <v>423</v>
      </c>
      <c r="F20" s="425" t="s">
        <v>696</v>
      </c>
      <c r="G20" s="424" t="s">
        <v>424</v>
      </c>
      <c r="H20" s="424" t="s">
        <v>481</v>
      </c>
      <c r="I20" s="424" t="s">
        <v>482</v>
      </c>
      <c r="J20" s="424" t="s">
        <v>483</v>
      </c>
      <c r="K20" s="424" t="s">
        <v>484</v>
      </c>
      <c r="L20" s="426">
        <v>27.67</v>
      </c>
      <c r="M20" s="426">
        <v>2</v>
      </c>
      <c r="N20" s="427">
        <v>55.34</v>
      </c>
    </row>
    <row r="21" spans="1:14" ht="14.4" customHeight="1" x14ac:dyDescent="0.3">
      <c r="A21" s="422" t="s">
        <v>413</v>
      </c>
      <c r="B21" s="423" t="s">
        <v>414</v>
      </c>
      <c r="C21" s="424" t="s">
        <v>418</v>
      </c>
      <c r="D21" s="425" t="s">
        <v>695</v>
      </c>
      <c r="E21" s="424" t="s">
        <v>423</v>
      </c>
      <c r="F21" s="425" t="s">
        <v>696</v>
      </c>
      <c r="G21" s="424" t="s">
        <v>424</v>
      </c>
      <c r="H21" s="424" t="s">
        <v>485</v>
      </c>
      <c r="I21" s="424" t="s">
        <v>471</v>
      </c>
      <c r="J21" s="424" t="s">
        <v>486</v>
      </c>
      <c r="K21" s="424"/>
      <c r="L21" s="426">
        <v>37.433924654474183</v>
      </c>
      <c r="M21" s="426">
        <v>48</v>
      </c>
      <c r="N21" s="427">
        <v>1796.8283834147608</v>
      </c>
    </row>
    <row r="22" spans="1:14" ht="14.4" customHeight="1" x14ac:dyDescent="0.3">
      <c r="A22" s="422" t="s">
        <v>413</v>
      </c>
      <c r="B22" s="423" t="s">
        <v>414</v>
      </c>
      <c r="C22" s="424" t="s">
        <v>418</v>
      </c>
      <c r="D22" s="425" t="s">
        <v>695</v>
      </c>
      <c r="E22" s="424" t="s">
        <v>423</v>
      </c>
      <c r="F22" s="425" t="s">
        <v>696</v>
      </c>
      <c r="G22" s="424" t="s">
        <v>424</v>
      </c>
      <c r="H22" s="424" t="s">
        <v>487</v>
      </c>
      <c r="I22" s="424" t="s">
        <v>488</v>
      </c>
      <c r="J22" s="424" t="s">
        <v>489</v>
      </c>
      <c r="K22" s="424" t="s">
        <v>490</v>
      </c>
      <c r="L22" s="426">
        <v>73.609999999999957</v>
      </c>
      <c r="M22" s="426">
        <v>1</v>
      </c>
      <c r="N22" s="427">
        <v>73.609999999999957</v>
      </c>
    </row>
    <row r="23" spans="1:14" ht="14.4" customHeight="1" x14ac:dyDescent="0.3">
      <c r="A23" s="422" t="s">
        <v>413</v>
      </c>
      <c r="B23" s="423" t="s">
        <v>414</v>
      </c>
      <c r="C23" s="424" t="s">
        <v>418</v>
      </c>
      <c r="D23" s="425" t="s">
        <v>695</v>
      </c>
      <c r="E23" s="424" t="s">
        <v>423</v>
      </c>
      <c r="F23" s="425" t="s">
        <v>696</v>
      </c>
      <c r="G23" s="424" t="s">
        <v>424</v>
      </c>
      <c r="H23" s="424" t="s">
        <v>491</v>
      </c>
      <c r="I23" s="424" t="s">
        <v>492</v>
      </c>
      <c r="J23" s="424" t="s">
        <v>493</v>
      </c>
      <c r="K23" s="424" t="s">
        <v>494</v>
      </c>
      <c r="L23" s="426">
        <v>52.170000000000009</v>
      </c>
      <c r="M23" s="426">
        <v>2</v>
      </c>
      <c r="N23" s="427">
        <v>104.34000000000002</v>
      </c>
    </row>
    <row r="24" spans="1:14" ht="14.4" customHeight="1" x14ac:dyDescent="0.3">
      <c r="A24" s="422" t="s">
        <v>413</v>
      </c>
      <c r="B24" s="423" t="s">
        <v>414</v>
      </c>
      <c r="C24" s="424" t="s">
        <v>418</v>
      </c>
      <c r="D24" s="425" t="s">
        <v>695</v>
      </c>
      <c r="E24" s="424" t="s">
        <v>423</v>
      </c>
      <c r="F24" s="425" t="s">
        <v>696</v>
      </c>
      <c r="G24" s="424" t="s">
        <v>424</v>
      </c>
      <c r="H24" s="424" t="s">
        <v>495</v>
      </c>
      <c r="I24" s="424" t="s">
        <v>471</v>
      </c>
      <c r="J24" s="424" t="s">
        <v>496</v>
      </c>
      <c r="K24" s="424"/>
      <c r="L24" s="426">
        <v>67.759989152283637</v>
      </c>
      <c r="M24" s="426">
        <v>2</v>
      </c>
      <c r="N24" s="427">
        <v>135.51997830456727</v>
      </c>
    </row>
    <row r="25" spans="1:14" ht="14.4" customHeight="1" x14ac:dyDescent="0.3">
      <c r="A25" s="422" t="s">
        <v>413</v>
      </c>
      <c r="B25" s="423" t="s">
        <v>414</v>
      </c>
      <c r="C25" s="424" t="s">
        <v>418</v>
      </c>
      <c r="D25" s="425" t="s">
        <v>695</v>
      </c>
      <c r="E25" s="424" t="s">
        <v>423</v>
      </c>
      <c r="F25" s="425" t="s">
        <v>696</v>
      </c>
      <c r="G25" s="424" t="s">
        <v>424</v>
      </c>
      <c r="H25" s="424" t="s">
        <v>497</v>
      </c>
      <c r="I25" s="424" t="s">
        <v>471</v>
      </c>
      <c r="J25" s="424" t="s">
        <v>498</v>
      </c>
      <c r="K25" s="424"/>
      <c r="L25" s="426">
        <v>75.166000318563334</v>
      </c>
      <c r="M25" s="426">
        <v>5</v>
      </c>
      <c r="N25" s="427">
        <v>375.83000159281664</v>
      </c>
    </row>
    <row r="26" spans="1:14" ht="14.4" customHeight="1" x14ac:dyDescent="0.3">
      <c r="A26" s="422" t="s">
        <v>413</v>
      </c>
      <c r="B26" s="423" t="s">
        <v>414</v>
      </c>
      <c r="C26" s="424" t="s">
        <v>418</v>
      </c>
      <c r="D26" s="425" t="s">
        <v>695</v>
      </c>
      <c r="E26" s="424" t="s">
        <v>423</v>
      </c>
      <c r="F26" s="425" t="s">
        <v>696</v>
      </c>
      <c r="G26" s="424" t="s">
        <v>424</v>
      </c>
      <c r="H26" s="424" t="s">
        <v>499</v>
      </c>
      <c r="I26" s="424" t="s">
        <v>500</v>
      </c>
      <c r="J26" s="424" t="s">
        <v>501</v>
      </c>
      <c r="K26" s="424" t="s">
        <v>502</v>
      </c>
      <c r="L26" s="426">
        <v>152.16674805132644</v>
      </c>
      <c r="M26" s="426">
        <v>975</v>
      </c>
      <c r="N26" s="427">
        <v>148362.57935004326</v>
      </c>
    </row>
    <row r="27" spans="1:14" ht="14.4" customHeight="1" x14ac:dyDescent="0.3">
      <c r="A27" s="422" t="s">
        <v>413</v>
      </c>
      <c r="B27" s="423" t="s">
        <v>414</v>
      </c>
      <c r="C27" s="424" t="s">
        <v>418</v>
      </c>
      <c r="D27" s="425" t="s">
        <v>695</v>
      </c>
      <c r="E27" s="424" t="s">
        <v>423</v>
      </c>
      <c r="F27" s="425" t="s">
        <v>696</v>
      </c>
      <c r="G27" s="424" t="s">
        <v>424</v>
      </c>
      <c r="H27" s="424" t="s">
        <v>503</v>
      </c>
      <c r="I27" s="424" t="s">
        <v>471</v>
      </c>
      <c r="J27" s="424" t="s">
        <v>504</v>
      </c>
      <c r="K27" s="424"/>
      <c r="L27" s="426">
        <v>84.362583851820659</v>
      </c>
      <c r="M27" s="426">
        <v>2</v>
      </c>
      <c r="N27" s="427">
        <v>168.72516770364132</v>
      </c>
    </row>
    <row r="28" spans="1:14" ht="14.4" customHeight="1" x14ac:dyDescent="0.3">
      <c r="A28" s="422" t="s">
        <v>413</v>
      </c>
      <c r="B28" s="423" t="s">
        <v>414</v>
      </c>
      <c r="C28" s="424" t="s">
        <v>418</v>
      </c>
      <c r="D28" s="425" t="s">
        <v>695</v>
      </c>
      <c r="E28" s="424" t="s">
        <v>423</v>
      </c>
      <c r="F28" s="425" t="s">
        <v>696</v>
      </c>
      <c r="G28" s="424" t="s">
        <v>424</v>
      </c>
      <c r="H28" s="424" t="s">
        <v>505</v>
      </c>
      <c r="I28" s="424" t="s">
        <v>471</v>
      </c>
      <c r="J28" s="424" t="s">
        <v>506</v>
      </c>
      <c r="K28" s="424"/>
      <c r="L28" s="426">
        <v>45.264999999999986</v>
      </c>
      <c r="M28" s="426">
        <v>2</v>
      </c>
      <c r="N28" s="427">
        <v>90.529999999999973</v>
      </c>
    </row>
    <row r="29" spans="1:14" ht="14.4" customHeight="1" x14ac:dyDescent="0.3">
      <c r="A29" s="422" t="s">
        <v>413</v>
      </c>
      <c r="B29" s="423" t="s">
        <v>414</v>
      </c>
      <c r="C29" s="424" t="s">
        <v>418</v>
      </c>
      <c r="D29" s="425" t="s">
        <v>695</v>
      </c>
      <c r="E29" s="424" t="s">
        <v>423</v>
      </c>
      <c r="F29" s="425" t="s">
        <v>696</v>
      </c>
      <c r="G29" s="424" t="s">
        <v>424</v>
      </c>
      <c r="H29" s="424" t="s">
        <v>507</v>
      </c>
      <c r="I29" s="424" t="s">
        <v>471</v>
      </c>
      <c r="J29" s="424" t="s">
        <v>508</v>
      </c>
      <c r="K29" s="424"/>
      <c r="L29" s="426">
        <v>205.99098204877455</v>
      </c>
      <c r="M29" s="426">
        <v>40</v>
      </c>
      <c r="N29" s="427">
        <v>8239.639281950982</v>
      </c>
    </row>
    <row r="30" spans="1:14" ht="14.4" customHeight="1" x14ac:dyDescent="0.3">
      <c r="A30" s="422" t="s">
        <v>413</v>
      </c>
      <c r="B30" s="423" t="s">
        <v>414</v>
      </c>
      <c r="C30" s="424" t="s">
        <v>418</v>
      </c>
      <c r="D30" s="425" t="s">
        <v>695</v>
      </c>
      <c r="E30" s="424" t="s">
        <v>423</v>
      </c>
      <c r="F30" s="425" t="s">
        <v>696</v>
      </c>
      <c r="G30" s="424" t="s">
        <v>424</v>
      </c>
      <c r="H30" s="424" t="s">
        <v>509</v>
      </c>
      <c r="I30" s="424" t="s">
        <v>510</v>
      </c>
      <c r="J30" s="424" t="s">
        <v>511</v>
      </c>
      <c r="K30" s="424" t="s">
        <v>512</v>
      </c>
      <c r="L30" s="426">
        <v>26.909999999999997</v>
      </c>
      <c r="M30" s="426">
        <v>2</v>
      </c>
      <c r="N30" s="427">
        <v>53.819999999999993</v>
      </c>
    </row>
    <row r="31" spans="1:14" ht="14.4" customHeight="1" x14ac:dyDescent="0.3">
      <c r="A31" s="422" t="s">
        <v>413</v>
      </c>
      <c r="B31" s="423" t="s">
        <v>414</v>
      </c>
      <c r="C31" s="424" t="s">
        <v>418</v>
      </c>
      <c r="D31" s="425" t="s">
        <v>695</v>
      </c>
      <c r="E31" s="424" t="s">
        <v>423</v>
      </c>
      <c r="F31" s="425" t="s">
        <v>696</v>
      </c>
      <c r="G31" s="424" t="s">
        <v>424</v>
      </c>
      <c r="H31" s="424" t="s">
        <v>513</v>
      </c>
      <c r="I31" s="424" t="s">
        <v>514</v>
      </c>
      <c r="J31" s="424" t="s">
        <v>515</v>
      </c>
      <c r="K31" s="424" t="s">
        <v>516</v>
      </c>
      <c r="L31" s="426">
        <v>48.4</v>
      </c>
      <c r="M31" s="426">
        <v>29</v>
      </c>
      <c r="N31" s="427">
        <v>1403.6</v>
      </c>
    </row>
    <row r="32" spans="1:14" ht="14.4" customHeight="1" x14ac:dyDescent="0.3">
      <c r="A32" s="422" t="s">
        <v>413</v>
      </c>
      <c r="B32" s="423" t="s">
        <v>414</v>
      </c>
      <c r="C32" s="424" t="s">
        <v>418</v>
      </c>
      <c r="D32" s="425" t="s">
        <v>695</v>
      </c>
      <c r="E32" s="424" t="s">
        <v>423</v>
      </c>
      <c r="F32" s="425" t="s">
        <v>696</v>
      </c>
      <c r="G32" s="424" t="s">
        <v>424</v>
      </c>
      <c r="H32" s="424" t="s">
        <v>517</v>
      </c>
      <c r="I32" s="424" t="s">
        <v>471</v>
      </c>
      <c r="J32" s="424" t="s">
        <v>518</v>
      </c>
      <c r="K32" s="424" t="s">
        <v>519</v>
      </c>
      <c r="L32" s="426">
        <v>23.700644657696358</v>
      </c>
      <c r="M32" s="426">
        <v>204</v>
      </c>
      <c r="N32" s="427">
        <v>4834.9315101700568</v>
      </c>
    </row>
    <row r="33" spans="1:14" ht="14.4" customHeight="1" x14ac:dyDescent="0.3">
      <c r="A33" s="422" t="s">
        <v>413</v>
      </c>
      <c r="B33" s="423" t="s">
        <v>414</v>
      </c>
      <c r="C33" s="424" t="s">
        <v>418</v>
      </c>
      <c r="D33" s="425" t="s">
        <v>695</v>
      </c>
      <c r="E33" s="424" t="s">
        <v>423</v>
      </c>
      <c r="F33" s="425" t="s">
        <v>696</v>
      </c>
      <c r="G33" s="424" t="s">
        <v>424</v>
      </c>
      <c r="H33" s="424" t="s">
        <v>520</v>
      </c>
      <c r="I33" s="424" t="s">
        <v>471</v>
      </c>
      <c r="J33" s="424" t="s">
        <v>521</v>
      </c>
      <c r="K33" s="424"/>
      <c r="L33" s="426">
        <v>75.890106411553404</v>
      </c>
      <c r="M33" s="426">
        <v>4</v>
      </c>
      <c r="N33" s="427">
        <v>303.56042564621362</v>
      </c>
    </row>
    <row r="34" spans="1:14" ht="14.4" customHeight="1" x14ac:dyDescent="0.3">
      <c r="A34" s="422" t="s">
        <v>413</v>
      </c>
      <c r="B34" s="423" t="s">
        <v>414</v>
      </c>
      <c r="C34" s="424" t="s">
        <v>418</v>
      </c>
      <c r="D34" s="425" t="s">
        <v>695</v>
      </c>
      <c r="E34" s="424" t="s">
        <v>423</v>
      </c>
      <c r="F34" s="425" t="s">
        <v>696</v>
      </c>
      <c r="G34" s="424" t="s">
        <v>424</v>
      </c>
      <c r="H34" s="424" t="s">
        <v>522</v>
      </c>
      <c r="I34" s="424" t="s">
        <v>523</v>
      </c>
      <c r="J34" s="424" t="s">
        <v>524</v>
      </c>
      <c r="K34" s="424" t="s">
        <v>525</v>
      </c>
      <c r="L34" s="426">
        <v>36.93</v>
      </c>
      <c r="M34" s="426">
        <v>1</v>
      </c>
      <c r="N34" s="427">
        <v>36.93</v>
      </c>
    </row>
    <row r="35" spans="1:14" ht="14.4" customHeight="1" x14ac:dyDescent="0.3">
      <c r="A35" s="422" t="s">
        <v>413</v>
      </c>
      <c r="B35" s="423" t="s">
        <v>414</v>
      </c>
      <c r="C35" s="424" t="s">
        <v>418</v>
      </c>
      <c r="D35" s="425" t="s">
        <v>695</v>
      </c>
      <c r="E35" s="424" t="s">
        <v>423</v>
      </c>
      <c r="F35" s="425" t="s">
        <v>696</v>
      </c>
      <c r="G35" s="424" t="s">
        <v>424</v>
      </c>
      <c r="H35" s="424" t="s">
        <v>526</v>
      </c>
      <c r="I35" s="424" t="s">
        <v>471</v>
      </c>
      <c r="J35" s="424" t="s">
        <v>527</v>
      </c>
      <c r="K35" s="424"/>
      <c r="L35" s="426">
        <v>32.590224180211486</v>
      </c>
      <c r="M35" s="426">
        <v>16</v>
      </c>
      <c r="N35" s="427">
        <v>521.44358688338377</v>
      </c>
    </row>
    <row r="36" spans="1:14" ht="14.4" customHeight="1" x14ac:dyDescent="0.3">
      <c r="A36" s="422" t="s">
        <v>413</v>
      </c>
      <c r="B36" s="423" t="s">
        <v>414</v>
      </c>
      <c r="C36" s="424" t="s">
        <v>418</v>
      </c>
      <c r="D36" s="425" t="s">
        <v>695</v>
      </c>
      <c r="E36" s="424" t="s">
        <v>423</v>
      </c>
      <c r="F36" s="425" t="s">
        <v>696</v>
      </c>
      <c r="G36" s="424" t="s">
        <v>424</v>
      </c>
      <c r="H36" s="424" t="s">
        <v>528</v>
      </c>
      <c r="I36" s="424" t="s">
        <v>471</v>
      </c>
      <c r="J36" s="424" t="s">
        <v>529</v>
      </c>
      <c r="K36" s="424"/>
      <c r="L36" s="426">
        <v>151.09901623374688</v>
      </c>
      <c r="M36" s="426">
        <v>8</v>
      </c>
      <c r="N36" s="427">
        <v>1208.792129869975</v>
      </c>
    </row>
    <row r="37" spans="1:14" ht="14.4" customHeight="1" x14ac:dyDescent="0.3">
      <c r="A37" s="422" t="s">
        <v>413</v>
      </c>
      <c r="B37" s="423" t="s">
        <v>414</v>
      </c>
      <c r="C37" s="424" t="s">
        <v>418</v>
      </c>
      <c r="D37" s="425" t="s">
        <v>695</v>
      </c>
      <c r="E37" s="424" t="s">
        <v>423</v>
      </c>
      <c r="F37" s="425" t="s">
        <v>696</v>
      </c>
      <c r="G37" s="424" t="s">
        <v>424</v>
      </c>
      <c r="H37" s="424" t="s">
        <v>530</v>
      </c>
      <c r="I37" s="424" t="s">
        <v>471</v>
      </c>
      <c r="J37" s="424" t="s">
        <v>531</v>
      </c>
      <c r="K37" s="424"/>
      <c r="L37" s="426">
        <v>127.18136487279406</v>
      </c>
      <c r="M37" s="426">
        <v>8</v>
      </c>
      <c r="N37" s="427">
        <v>1017.4509189823525</v>
      </c>
    </row>
    <row r="38" spans="1:14" ht="14.4" customHeight="1" x14ac:dyDescent="0.3">
      <c r="A38" s="422" t="s">
        <v>413</v>
      </c>
      <c r="B38" s="423" t="s">
        <v>414</v>
      </c>
      <c r="C38" s="424" t="s">
        <v>418</v>
      </c>
      <c r="D38" s="425" t="s">
        <v>695</v>
      </c>
      <c r="E38" s="424" t="s">
        <v>423</v>
      </c>
      <c r="F38" s="425" t="s">
        <v>696</v>
      </c>
      <c r="G38" s="424" t="s">
        <v>424</v>
      </c>
      <c r="H38" s="424" t="s">
        <v>532</v>
      </c>
      <c r="I38" s="424" t="s">
        <v>533</v>
      </c>
      <c r="J38" s="424" t="s">
        <v>534</v>
      </c>
      <c r="K38" s="424" t="s">
        <v>535</v>
      </c>
      <c r="L38" s="426">
        <v>52.389999999999986</v>
      </c>
      <c r="M38" s="426">
        <v>1</v>
      </c>
      <c r="N38" s="427">
        <v>52.389999999999986</v>
      </c>
    </row>
    <row r="39" spans="1:14" ht="14.4" customHeight="1" x14ac:dyDescent="0.3">
      <c r="A39" s="422" t="s">
        <v>413</v>
      </c>
      <c r="B39" s="423" t="s">
        <v>414</v>
      </c>
      <c r="C39" s="424" t="s">
        <v>418</v>
      </c>
      <c r="D39" s="425" t="s">
        <v>695</v>
      </c>
      <c r="E39" s="424" t="s">
        <v>423</v>
      </c>
      <c r="F39" s="425" t="s">
        <v>696</v>
      </c>
      <c r="G39" s="424" t="s">
        <v>424</v>
      </c>
      <c r="H39" s="424" t="s">
        <v>536</v>
      </c>
      <c r="I39" s="424" t="s">
        <v>471</v>
      </c>
      <c r="J39" s="424" t="s">
        <v>537</v>
      </c>
      <c r="K39" s="424"/>
      <c r="L39" s="426">
        <v>137.84957333963393</v>
      </c>
      <c r="M39" s="426">
        <v>2</v>
      </c>
      <c r="N39" s="427">
        <v>275.69914667926787</v>
      </c>
    </row>
    <row r="40" spans="1:14" ht="14.4" customHeight="1" x14ac:dyDescent="0.3">
      <c r="A40" s="422" t="s">
        <v>413</v>
      </c>
      <c r="B40" s="423" t="s">
        <v>414</v>
      </c>
      <c r="C40" s="424" t="s">
        <v>418</v>
      </c>
      <c r="D40" s="425" t="s">
        <v>695</v>
      </c>
      <c r="E40" s="424" t="s">
        <v>423</v>
      </c>
      <c r="F40" s="425" t="s">
        <v>696</v>
      </c>
      <c r="G40" s="424" t="s">
        <v>424</v>
      </c>
      <c r="H40" s="424" t="s">
        <v>538</v>
      </c>
      <c r="I40" s="424" t="s">
        <v>471</v>
      </c>
      <c r="J40" s="424" t="s">
        <v>539</v>
      </c>
      <c r="K40" s="424" t="s">
        <v>540</v>
      </c>
      <c r="L40" s="426">
        <v>75.019943293780386</v>
      </c>
      <c r="M40" s="426">
        <v>3</v>
      </c>
      <c r="N40" s="427">
        <v>225.05982988134116</v>
      </c>
    </row>
    <row r="41" spans="1:14" ht="14.4" customHeight="1" x14ac:dyDescent="0.3">
      <c r="A41" s="422" t="s">
        <v>413</v>
      </c>
      <c r="B41" s="423" t="s">
        <v>414</v>
      </c>
      <c r="C41" s="424" t="s">
        <v>418</v>
      </c>
      <c r="D41" s="425" t="s">
        <v>695</v>
      </c>
      <c r="E41" s="424" t="s">
        <v>423</v>
      </c>
      <c r="F41" s="425" t="s">
        <v>696</v>
      </c>
      <c r="G41" s="424" t="s">
        <v>424</v>
      </c>
      <c r="H41" s="424" t="s">
        <v>541</v>
      </c>
      <c r="I41" s="424" t="s">
        <v>471</v>
      </c>
      <c r="J41" s="424" t="s">
        <v>542</v>
      </c>
      <c r="K41" s="424" t="s">
        <v>543</v>
      </c>
      <c r="L41" s="426">
        <v>96.84</v>
      </c>
      <c r="M41" s="426">
        <v>1</v>
      </c>
      <c r="N41" s="427">
        <v>96.84</v>
      </c>
    </row>
    <row r="42" spans="1:14" ht="14.4" customHeight="1" x14ac:dyDescent="0.3">
      <c r="A42" s="422" t="s">
        <v>413</v>
      </c>
      <c r="B42" s="423" t="s">
        <v>414</v>
      </c>
      <c r="C42" s="424" t="s">
        <v>418</v>
      </c>
      <c r="D42" s="425" t="s">
        <v>695</v>
      </c>
      <c r="E42" s="424" t="s">
        <v>423</v>
      </c>
      <c r="F42" s="425" t="s">
        <v>696</v>
      </c>
      <c r="G42" s="424" t="s">
        <v>424</v>
      </c>
      <c r="H42" s="424" t="s">
        <v>544</v>
      </c>
      <c r="I42" s="424" t="s">
        <v>471</v>
      </c>
      <c r="J42" s="424" t="s">
        <v>545</v>
      </c>
      <c r="K42" s="424"/>
      <c r="L42" s="426">
        <v>137.05471476927951</v>
      </c>
      <c r="M42" s="426">
        <v>7</v>
      </c>
      <c r="N42" s="427">
        <v>959.38300338495651</v>
      </c>
    </row>
    <row r="43" spans="1:14" ht="14.4" customHeight="1" x14ac:dyDescent="0.3">
      <c r="A43" s="422" t="s">
        <v>413</v>
      </c>
      <c r="B43" s="423" t="s">
        <v>414</v>
      </c>
      <c r="C43" s="424" t="s">
        <v>418</v>
      </c>
      <c r="D43" s="425" t="s">
        <v>695</v>
      </c>
      <c r="E43" s="424" t="s">
        <v>423</v>
      </c>
      <c r="F43" s="425" t="s">
        <v>696</v>
      </c>
      <c r="G43" s="424" t="s">
        <v>424</v>
      </c>
      <c r="H43" s="424" t="s">
        <v>546</v>
      </c>
      <c r="I43" s="424" t="s">
        <v>471</v>
      </c>
      <c r="J43" s="424" t="s">
        <v>547</v>
      </c>
      <c r="K43" s="424" t="s">
        <v>548</v>
      </c>
      <c r="L43" s="426">
        <v>75.020024909183206</v>
      </c>
      <c r="M43" s="426">
        <v>2</v>
      </c>
      <c r="N43" s="427">
        <v>150.04004981836641</v>
      </c>
    </row>
    <row r="44" spans="1:14" ht="14.4" customHeight="1" x14ac:dyDescent="0.3">
      <c r="A44" s="422" t="s">
        <v>413</v>
      </c>
      <c r="B44" s="423" t="s">
        <v>414</v>
      </c>
      <c r="C44" s="424" t="s">
        <v>418</v>
      </c>
      <c r="D44" s="425" t="s">
        <v>695</v>
      </c>
      <c r="E44" s="424" t="s">
        <v>423</v>
      </c>
      <c r="F44" s="425" t="s">
        <v>696</v>
      </c>
      <c r="G44" s="424" t="s">
        <v>424</v>
      </c>
      <c r="H44" s="424" t="s">
        <v>549</v>
      </c>
      <c r="I44" s="424" t="s">
        <v>471</v>
      </c>
      <c r="J44" s="424" t="s">
        <v>550</v>
      </c>
      <c r="K44" s="424"/>
      <c r="L44" s="426">
        <v>33.880017109391531</v>
      </c>
      <c r="M44" s="426">
        <v>5</v>
      </c>
      <c r="N44" s="427">
        <v>169.40008554695765</v>
      </c>
    </row>
    <row r="45" spans="1:14" ht="14.4" customHeight="1" x14ac:dyDescent="0.3">
      <c r="A45" s="422" t="s">
        <v>413</v>
      </c>
      <c r="B45" s="423" t="s">
        <v>414</v>
      </c>
      <c r="C45" s="424" t="s">
        <v>418</v>
      </c>
      <c r="D45" s="425" t="s">
        <v>695</v>
      </c>
      <c r="E45" s="424" t="s">
        <v>423</v>
      </c>
      <c r="F45" s="425" t="s">
        <v>696</v>
      </c>
      <c r="G45" s="424" t="s">
        <v>424</v>
      </c>
      <c r="H45" s="424" t="s">
        <v>551</v>
      </c>
      <c r="I45" s="424" t="s">
        <v>471</v>
      </c>
      <c r="J45" s="424" t="s">
        <v>552</v>
      </c>
      <c r="K45" s="424"/>
      <c r="L45" s="426">
        <v>52.870397099836602</v>
      </c>
      <c r="M45" s="426">
        <v>1</v>
      </c>
      <c r="N45" s="427">
        <v>52.870397099836602</v>
      </c>
    </row>
    <row r="46" spans="1:14" ht="14.4" customHeight="1" x14ac:dyDescent="0.3">
      <c r="A46" s="422" t="s">
        <v>413</v>
      </c>
      <c r="B46" s="423" t="s">
        <v>414</v>
      </c>
      <c r="C46" s="424" t="s">
        <v>418</v>
      </c>
      <c r="D46" s="425" t="s">
        <v>695</v>
      </c>
      <c r="E46" s="424" t="s">
        <v>423</v>
      </c>
      <c r="F46" s="425" t="s">
        <v>696</v>
      </c>
      <c r="G46" s="424" t="s">
        <v>424</v>
      </c>
      <c r="H46" s="424" t="s">
        <v>553</v>
      </c>
      <c r="I46" s="424" t="s">
        <v>471</v>
      </c>
      <c r="J46" s="424" t="s">
        <v>554</v>
      </c>
      <c r="K46" s="424"/>
      <c r="L46" s="426">
        <v>38.600080498367362</v>
      </c>
      <c r="M46" s="426">
        <v>40</v>
      </c>
      <c r="N46" s="427">
        <v>1544.0032199346945</v>
      </c>
    </row>
    <row r="47" spans="1:14" ht="14.4" customHeight="1" x14ac:dyDescent="0.3">
      <c r="A47" s="422" t="s">
        <v>413</v>
      </c>
      <c r="B47" s="423" t="s">
        <v>414</v>
      </c>
      <c r="C47" s="424" t="s">
        <v>418</v>
      </c>
      <c r="D47" s="425" t="s">
        <v>695</v>
      </c>
      <c r="E47" s="424" t="s">
        <v>423</v>
      </c>
      <c r="F47" s="425" t="s">
        <v>696</v>
      </c>
      <c r="G47" s="424" t="s">
        <v>424</v>
      </c>
      <c r="H47" s="424" t="s">
        <v>555</v>
      </c>
      <c r="I47" s="424" t="s">
        <v>471</v>
      </c>
      <c r="J47" s="424" t="s">
        <v>556</v>
      </c>
      <c r="K47" s="424"/>
      <c r="L47" s="426">
        <v>45.428664950905826</v>
      </c>
      <c r="M47" s="426">
        <v>5</v>
      </c>
      <c r="N47" s="427">
        <v>227.14332475452915</v>
      </c>
    </row>
    <row r="48" spans="1:14" ht="14.4" customHeight="1" x14ac:dyDescent="0.3">
      <c r="A48" s="422" t="s">
        <v>413</v>
      </c>
      <c r="B48" s="423" t="s">
        <v>414</v>
      </c>
      <c r="C48" s="424" t="s">
        <v>418</v>
      </c>
      <c r="D48" s="425" t="s">
        <v>695</v>
      </c>
      <c r="E48" s="424" t="s">
        <v>423</v>
      </c>
      <c r="F48" s="425" t="s">
        <v>696</v>
      </c>
      <c r="G48" s="424" t="s">
        <v>424</v>
      </c>
      <c r="H48" s="424" t="s">
        <v>557</v>
      </c>
      <c r="I48" s="424" t="s">
        <v>471</v>
      </c>
      <c r="J48" s="424" t="s">
        <v>558</v>
      </c>
      <c r="K48" s="424"/>
      <c r="L48" s="426">
        <v>31.87099851673457</v>
      </c>
      <c r="M48" s="426">
        <v>2</v>
      </c>
      <c r="N48" s="427">
        <v>63.74199703346914</v>
      </c>
    </row>
    <row r="49" spans="1:14" ht="14.4" customHeight="1" x14ac:dyDescent="0.3">
      <c r="A49" s="422" t="s">
        <v>413</v>
      </c>
      <c r="B49" s="423" t="s">
        <v>414</v>
      </c>
      <c r="C49" s="424" t="s">
        <v>418</v>
      </c>
      <c r="D49" s="425" t="s">
        <v>695</v>
      </c>
      <c r="E49" s="424" t="s">
        <v>423</v>
      </c>
      <c r="F49" s="425" t="s">
        <v>696</v>
      </c>
      <c r="G49" s="424" t="s">
        <v>424</v>
      </c>
      <c r="H49" s="424" t="s">
        <v>559</v>
      </c>
      <c r="I49" s="424" t="s">
        <v>471</v>
      </c>
      <c r="J49" s="424" t="s">
        <v>560</v>
      </c>
      <c r="K49" s="424"/>
      <c r="L49" s="426">
        <v>274.33800243623097</v>
      </c>
      <c r="M49" s="426">
        <v>1</v>
      </c>
      <c r="N49" s="427">
        <v>274.33800243623097</v>
      </c>
    </row>
    <row r="50" spans="1:14" ht="14.4" customHeight="1" x14ac:dyDescent="0.3">
      <c r="A50" s="422" t="s">
        <v>413</v>
      </c>
      <c r="B50" s="423" t="s">
        <v>414</v>
      </c>
      <c r="C50" s="424" t="s">
        <v>418</v>
      </c>
      <c r="D50" s="425" t="s">
        <v>695</v>
      </c>
      <c r="E50" s="424" t="s">
        <v>423</v>
      </c>
      <c r="F50" s="425" t="s">
        <v>696</v>
      </c>
      <c r="G50" s="424" t="s">
        <v>424</v>
      </c>
      <c r="H50" s="424" t="s">
        <v>561</v>
      </c>
      <c r="I50" s="424" t="s">
        <v>471</v>
      </c>
      <c r="J50" s="424" t="s">
        <v>562</v>
      </c>
      <c r="K50" s="424"/>
      <c r="L50" s="426">
        <v>45.443235505710696</v>
      </c>
      <c r="M50" s="426">
        <v>16</v>
      </c>
      <c r="N50" s="427">
        <v>727.09176809137114</v>
      </c>
    </row>
    <row r="51" spans="1:14" ht="14.4" customHeight="1" x14ac:dyDescent="0.3">
      <c r="A51" s="422" t="s">
        <v>413</v>
      </c>
      <c r="B51" s="423" t="s">
        <v>414</v>
      </c>
      <c r="C51" s="424" t="s">
        <v>418</v>
      </c>
      <c r="D51" s="425" t="s">
        <v>695</v>
      </c>
      <c r="E51" s="424" t="s">
        <v>423</v>
      </c>
      <c r="F51" s="425" t="s">
        <v>696</v>
      </c>
      <c r="G51" s="424" t="s">
        <v>424</v>
      </c>
      <c r="H51" s="424" t="s">
        <v>563</v>
      </c>
      <c r="I51" s="424" t="s">
        <v>564</v>
      </c>
      <c r="J51" s="424" t="s">
        <v>565</v>
      </c>
      <c r="K51" s="424" t="s">
        <v>566</v>
      </c>
      <c r="L51" s="426">
        <v>83.129999999999967</v>
      </c>
      <c r="M51" s="426">
        <v>1</v>
      </c>
      <c r="N51" s="427">
        <v>83.129999999999967</v>
      </c>
    </row>
    <row r="52" spans="1:14" ht="14.4" customHeight="1" x14ac:dyDescent="0.3">
      <c r="A52" s="422" t="s">
        <v>413</v>
      </c>
      <c r="B52" s="423" t="s">
        <v>414</v>
      </c>
      <c r="C52" s="424" t="s">
        <v>418</v>
      </c>
      <c r="D52" s="425" t="s">
        <v>695</v>
      </c>
      <c r="E52" s="424" t="s">
        <v>423</v>
      </c>
      <c r="F52" s="425" t="s">
        <v>696</v>
      </c>
      <c r="G52" s="424" t="s">
        <v>424</v>
      </c>
      <c r="H52" s="424" t="s">
        <v>567</v>
      </c>
      <c r="I52" s="424" t="s">
        <v>568</v>
      </c>
      <c r="J52" s="424" t="s">
        <v>569</v>
      </c>
      <c r="K52" s="424" t="s">
        <v>570</v>
      </c>
      <c r="L52" s="426">
        <v>586.39324317415765</v>
      </c>
      <c r="M52" s="426">
        <v>1</v>
      </c>
      <c r="N52" s="427">
        <v>586.39324317415765</v>
      </c>
    </row>
    <row r="53" spans="1:14" ht="14.4" customHeight="1" x14ac:dyDescent="0.3">
      <c r="A53" s="422" t="s">
        <v>413</v>
      </c>
      <c r="B53" s="423" t="s">
        <v>414</v>
      </c>
      <c r="C53" s="424" t="s">
        <v>418</v>
      </c>
      <c r="D53" s="425" t="s">
        <v>695</v>
      </c>
      <c r="E53" s="424" t="s">
        <v>423</v>
      </c>
      <c r="F53" s="425" t="s">
        <v>696</v>
      </c>
      <c r="G53" s="424" t="s">
        <v>424</v>
      </c>
      <c r="H53" s="424" t="s">
        <v>571</v>
      </c>
      <c r="I53" s="424" t="s">
        <v>471</v>
      </c>
      <c r="J53" s="424" t="s">
        <v>572</v>
      </c>
      <c r="K53" s="424" t="s">
        <v>573</v>
      </c>
      <c r="L53" s="426">
        <v>75.018705366091964</v>
      </c>
      <c r="M53" s="426">
        <v>2</v>
      </c>
      <c r="N53" s="427">
        <v>150.03741073218393</v>
      </c>
    </row>
    <row r="54" spans="1:14" ht="14.4" customHeight="1" x14ac:dyDescent="0.3">
      <c r="A54" s="422" t="s">
        <v>413</v>
      </c>
      <c r="B54" s="423" t="s">
        <v>414</v>
      </c>
      <c r="C54" s="424" t="s">
        <v>418</v>
      </c>
      <c r="D54" s="425" t="s">
        <v>695</v>
      </c>
      <c r="E54" s="424" t="s">
        <v>423</v>
      </c>
      <c r="F54" s="425" t="s">
        <v>696</v>
      </c>
      <c r="G54" s="424" t="s">
        <v>424</v>
      </c>
      <c r="H54" s="424" t="s">
        <v>574</v>
      </c>
      <c r="I54" s="424" t="s">
        <v>471</v>
      </c>
      <c r="J54" s="424" t="s">
        <v>575</v>
      </c>
      <c r="K54" s="424"/>
      <c r="L54" s="426">
        <v>42.558271831384083</v>
      </c>
      <c r="M54" s="426">
        <v>17</v>
      </c>
      <c r="N54" s="427">
        <v>723.49062113352943</v>
      </c>
    </row>
    <row r="55" spans="1:14" ht="14.4" customHeight="1" x14ac:dyDescent="0.3">
      <c r="A55" s="422" t="s">
        <v>413</v>
      </c>
      <c r="B55" s="423" t="s">
        <v>414</v>
      </c>
      <c r="C55" s="424" t="s">
        <v>418</v>
      </c>
      <c r="D55" s="425" t="s">
        <v>695</v>
      </c>
      <c r="E55" s="424" t="s">
        <v>423</v>
      </c>
      <c r="F55" s="425" t="s">
        <v>696</v>
      </c>
      <c r="G55" s="424" t="s">
        <v>424</v>
      </c>
      <c r="H55" s="424" t="s">
        <v>576</v>
      </c>
      <c r="I55" s="424" t="s">
        <v>577</v>
      </c>
      <c r="J55" s="424" t="s">
        <v>578</v>
      </c>
      <c r="K55" s="424" t="s">
        <v>579</v>
      </c>
      <c r="L55" s="426">
        <v>88.120000000000019</v>
      </c>
      <c r="M55" s="426">
        <v>21</v>
      </c>
      <c r="N55" s="427">
        <v>1850.5200000000004</v>
      </c>
    </row>
    <row r="56" spans="1:14" ht="14.4" customHeight="1" x14ac:dyDescent="0.3">
      <c r="A56" s="422" t="s">
        <v>413</v>
      </c>
      <c r="B56" s="423" t="s">
        <v>414</v>
      </c>
      <c r="C56" s="424" t="s">
        <v>418</v>
      </c>
      <c r="D56" s="425" t="s">
        <v>695</v>
      </c>
      <c r="E56" s="424" t="s">
        <v>423</v>
      </c>
      <c r="F56" s="425" t="s">
        <v>696</v>
      </c>
      <c r="G56" s="424" t="s">
        <v>424</v>
      </c>
      <c r="H56" s="424" t="s">
        <v>580</v>
      </c>
      <c r="I56" s="424" t="s">
        <v>444</v>
      </c>
      <c r="J56" s="424" t="s">
        <v>581</v>
      </c>
      <c r="K56" s="424"/>
      <c r="L56" s="426">
        <v>90.75607151990242</v>
      </c>
      <c r="M56" s="426">
        <v>2</v>
      </c>
      <c r="N56" s="427">
        <v>181.51214303980484</v>
      </c>
    </row>
    <row r="57" spans="1:14" ht="14.4" customHeight="1" x14ac:dyDescent="0.3">
      <c r="A57" s="422" t="s">
        <v>413</v>
      </c>
      <c r="B57" s="423" t="s">
        <v>414</v>
      </c>
      <c r="C57" s="424" t="s">
        <v>418</v>
      </c>
      <c r="D57" s="425" t="s">
        <v>695</v>
      </c>
      <c r="E57" s="424" t="s">
        <v>423</v>
      </c>
      <c r="F57" s="425" t="s">
        <v>696</v>
      </c>
      <c r="G57" s="424" t="s">
        <v>424</v>
      </c>
      <c r="H57" s="424" t="s">
        <v>582</v>
      </c>
      <c r="I57" s="424" t="s">
        <v>471</v>
      </c>
      <c r="J57" s="424" t="s">
        <v>583</v>
      </c>
      <c r="K57" s="424"/>
      <c r="L57" s="426">
        <v>69.853545085879603</v>
      </c>
      <c r="M57" s="426">
        <v>9</v>
      </c>
      <c r="N57" s="427">
        <v>628.68190577291648</v>
      </c>
    </row>
    <row r="58" spans="1:14" ht="14.4" customHeight="1" x14ac:dyDescent="0.3">
      <c r="A58" s="422" t="s">
        <v>413</v>
      </c>
      <c r="B58" s="423" t="s">
        <v>414</v>
      </c>
      <c r="C58" s="424" t="s">
        <v>418</v>
      </c>
      <c r="D58" s="425" t="s">
        <v>695</v>
      </c>
      <c r="E58" s="424" t="s">
        <v>423</v>
      </c>
      <c r="F58" s="425" t="s">
        <v>696</v>
      </c>
      <c r="G58" s="424" t="s">
        <v>424</v>
      </c>
      <c r="H58" s="424" t="s">
        <v>584</v>
      </c>
      <c r="I58" s="424" t="s">
        <v>471</v>
      </c>
      <c r="J58" s="424" t="s">
        <v>585</v>
      </c>
      <c r="K58" s="424" t="s">
        <v>586</v>
      </c>
      <c r="L58" s="426">
        <v>108.75808215899235</v>
      </c>
      <c r="M58" s="426">
        <v>84</v>
      </c>
      <c r="N58" s="427">
        <v>9135.6789013553571</v>
      </c>
    </row>
    <row r="59" spans="1:14" ht="14.4" customHeight="1" x14ac:dyDescent="0.3">
      <c r="A59" s="422" t="s">
        <v>413</v>
      </c>
      <c r="B59" s="423" t="s">
        <v>414</v>
      </c>
      <c r="C59" s="424" t="s">
        <v>418</v>
      </c>
      <c r="D59" s="425" t="s">
        <v>695</v>
      </c>
      <c r="E59" s="424" t="s">
        <v>423</v>
      </c>
      <c r="F59" s="425" t="s">
        <v>696</v>
      </c>
      <c r="G59" s="424" t="s">
        <v>424</v>
      </c>
      <c r="H59" s="424" t="s">
        <v>587</v>
      </c>
      <c r="I59" s="424" t="s">
        <v>471</v>
      </c>
      <c r="J59" s="424" t="s">
        <v>588</v>
      </c>
      <c r="K59" s="424"/>
      <c r="L59" s="426">
        <v>57.45696897233919</v>
      </c>
      <c r="M59" s="426">
        <v>4</v>
      </c>
      <c r="N59" s="427">
        <v>229.82787588935676</v>
      </c>
    </row>
    <row r="60" spans="1:14" ht="14.4" customHeight="1" x14ac:dyDescent="0.3">
      <c r="A60" s="422" t="s">
        <v>413</v>
      </c>
      <c r="B60" s="423" t="s">
        <v>414</v>
      </c>
      <c r="C60" s="424" t="s">
        <v>418</v>
      </c>
      <c r="D60" s="425" t="s">
        <v>695</v>
      </c>
      <c r="E60" s="424" t="s">
        <v>423</v>
      </c>
      <c r="F60" s="425" t="s">
        <v>696</v>
      </c>
      <c r="G60" s="424" t="s">
        <v>424</v>
      </c>
      <c r="H60" s="424" t="s">
        <v>589</v>
      </c>
      <c r="I60" s="424" t="s">
        <v>471</v>
      </c>
      <c r="J60" s="424" t="s">
        <v>590</v>
      </c>
      <c r="K60" s="424"/>
      <c r="L60" s="426">
        <v>193.77179277650771</v>
      </c>
      <c r="M60" s="426">
        <v>2</v>
      </c>
      <c r="N60" s="427">
        <v>387.54358555301542</v>
      </c>
    </row>
    <row r="61" spans="1:14" ht="14.4" customHeight="1" x14ac:dyDescent="0.3">
      <c r="A61" s="422" t="s">
        <v>413</v>
      </c>
      <c r="B61" s="423" t="s">
        <v>414</v>
      </c>
      <c r="C61" s="424" t="s">
        <v>418</v>
      </c>
      <c r="D61" s="425" t="s">
        <v>695</v>
      </c>
      <c r="E61" s="424" t="s">
        <v>423</v>
      </c>
      <c r="F61" s="425" t="s">
        <v>696</v>
      </c>
      <c r="G61" s="424" t="s">
        <v>424</v>
      </c>
      <c r="H61" s="424" t="s">
        <v>591</v>
      </c>
      <c r="I61" s="424" t="s">
        <v>471</v>
      </c>
      <c r="J61" s="424" t="s">
        <v>592</v>
      </c>
      <c r="K61" s="424"/>
      <c r="L61" s="426">
        <v>57.956158475047168</v>
      </c>
      <c r="M61" s="426">
        <v>25</v>
      </c>
      <c r="N61" s="427">
        <v>1448.9039618761792</v>
      </c>
    </row>
    <row r="62" spans="1:14" ht="14.4" customHeight="1" x14ac:dyDescent="0.3">
      <c r="A62" s="422" t="s">
        <v>413</v>
      </c>
      <c r="B62" s="423" t="s">
        <v>414</v>
      </c>
      <c r="C62" s="424" t="s">
        <v>418</v>
      </c>
      <c r="D62" s="425" t="s">
        <v>695</v>
      </c>
      <c r="E62" s="424" t="s">
        <v>423</v>
      </c>
      <c r="F62" s="425" t="s">
        <v>696</v>
      </c>
      <c r="G62" s="424" t="s">
        <v>424</v>
      </c>
      <c r="H62" s="424" t="s">
        <v>593</v>
      </c>
      <c r="I62" s="424" t="s">
        <v>594</v>
      </c>
      <c r="J62" s="424" t="s">
        <v>595</v>
      </c>
      <c r="K62" s="424" t="s">
        <v>596</v>
      </c>
      <c r="L62" s="426">
        <v>510.05929465939812</v>
      </c>
      <c r="M62" s="426">
        <v>6</v>
      </c>
      <c r="N62" s="427">
        <v>3060.3557679563887</v>
      </c>
    </row>
    <row r="63" spans="1:14" ht="14.4" customHeight="1" x14ac:dyDescent="0.3">
      <c r="A63" s="422" t="s">
        <v>413</v>
      </c>
      <c r="B63" s="423" t="s">
        <v>414</v>
      </c>
      <c r="C63" s="424" t="s">
        <v>418</v>
      </c>
      <c r="D63" s="425" t="s">
        <v>695</v>
      </c>
      <c r="E63" s="424" t="s">
        <v>423</v>
      </c>
      <c r="F63" s="425" t="s">
        <v>696</v>
      </c>
      <c r="G63" s="424" t="s">
        <v>424</v>
      </c>
      <c r="H63" s="424" t="s">
        <v>597</v>
      </c>
      <c r="I63" s="424" t="s">
        <v>598</v>
      </c>
      <c r="J63" s="424" t="s">
        <v>599</v>
      </c>
      <c r="K63" s="424" t="s">
        <v>600</v>
      </c>
      <c r="L63" s="426">
        <v>192.05004518712107</v>
      </c>
      <c r="M63" s="426">
        <v>18</v>
      </c>
      <c r="N63" s="427">
        <v>3456.9008133681791</v>
      </c>
    </row>
    <row r="64" spans="1:14" ht="14.4" customHeight="1" x14ac:dyDescent="0.3">
      <c r="A64" s="422" t="s">
        <v>413</v>
      </c>
      <c r="B64" s="423" t="s">
        <v>414</v>
      </c>
      <c r="C64" s="424" t="s">
        <v>418</v>
      </c>
      <c r="D64" s="425" t="s">
        <v>695</v>
      </c>
      <c r="E64" s="424" t="s">
        <v>423</v>
      </c>
      <c r="F64" s="425" t="s">
        <v>696</v>
      </c>
      <c r="G64" s="424" t="s">
        <v>424</v>
      </c>
      <c r="H64" s="424" t="s">
        <v>601</v>
      </c>
      <c r="I64" s="424" t="s">
        <v>471</v>
      </c>
      <c r="J64" s="424" t="s">
        <v>602</v>
      </c>
      <c r="K64" s="424"/>
      <c r="L64" s="426">
        <v>108.63500000000002</v>
      </c>
      <c r="M64" s="426">
        <v>2</v>
      </c>
      <c r="N64" s="427">
        <v>217.27000000000004</v>
      </c>
    </row>
    <row r="65" spans="1:14" ht="14.4" customHeight="1" x14ac:dyDescent="0.3">
      <c r="A65" s="422" t="s">
        <v>413</v>
      </c>
      <c r="B65" s="423" t="s">
        <v>414</v>
      </c>
      <c r="C65" s="424" t="s">
        <v>418</v>
      </c>
      <c r="D65" s="425" t="s">
        <v>695</v>
      </c>
      <c r="E65" s="424" t="s">
        <v>423</v>
      </c>
      <c r="F65" s="425" t="s">
        <v>696</v>
      </c>
      <c r="G65" s="424" t="s">
        <v>424</v>
      </c>
      <c r="H65" s="424" t="s">
        <v>603</v>
      </c>
      <c r="I65" s="424" t="s">
        <v>471</v>
      </c>
      <c r="J65" s="424" t="s">
        <v>604</v>
      </c>
      <c r="K65" s="424"/>
      <c r="L65" s="426">
        <v>32.97311616026618</v>
      </c>
      <c r="M65" s="426">
        <v>5</v>
      </c>
      <c r="N65" s="427">
        <v>164.86558080133091</v>
      </c>
    </row>
    <row r="66" spans="1:14" ht="14.4" customHeight="1" x14ac:dyDescent="0.3">
      <c r="A66" s="422" t="s">
        <v>413</v>
      </c>
      <c r="B66" s="423" t="s">
        <v>414</v>
      </c>
      <c r="C66" s="424" t="s">
        <v>418</v>
      </c>
      <c r="D66" s="425" t="s">
        <v>695</v>
      </c>
      <c r="E66" s="424" t="s">
        <v>423</v>
      </c>
      <c r="F66" s="425" t="s">
        <v>696</v>
      </c>
      <c r="G66" s="424" t="s">
        <v>424</v>
      </c>
      <c r="H66" s="424" t="s">
        <v>605</v>
      </c>
      <c r="I66" s="424" t="s">
        <v>471</v>
      </c>
      <c r="J66" s="424" t="s">
        <v>606</v>
      </c>
      <c r="K66" s="424"/>
      <c r="L66" s="426">
        <v>80.944414421166982</v>
      </c>
      <c r="M66" s="426">
        <v>32</v>
      </c>
      <c r="N66" s="427">
        <v>2590.2212614773434</v>
      </c>
    </row>
    <row r="67" spans="1:14" ht="14.4" customHeight="1" x14ac:dyDescent="0.3">
      <c r="A67" s="422" t="s">
        <v>413</v>
      </c>
      <c r="B67" s="423" t="s">
        <v>414</v>
      </c>
      <c r="C67" s="424" t="s">
        <v>418</v>
      </c>
      <c r="D67" s="425" t="s">
        <v>695</v>
      </c>
      <c r="E67" s="424" t="s">
        <v>423</v>
      </c>
      <c r="F67" s="425" t="s">
        <v>696</v>
      </c>
      <c r="G67" s="424" t="s">
        <v>424</v>
      </c>
      <c r="H67" s="424" t="s">
        <v>607</v>
      </c>
      <c r="I67" s="424" t="s">
        <v>471</v>
      </c>
      <c r="J67" s="424" t="s">
        <v>608</v>
      </c>
      <c r="K67" s="424"/>
      <c r="L67" s="426">
        <v>112.14134369258208</v>
      </c>
      <c r="M67" s="426">
        <v>12</v>
      </c>
      <c r="N67" s="427">
        <v>1345.6961243109849</v>
      </c>
    </row>
    <row r="68" spans="1:14" ht="14.4" customHeight="1" x14ac:dyDescent="0.3">
      <c r="A68" s="422" t="s">
        <v>413</v>
      </c>
      <c r="B68" s="423" t="s">
        <v>414</v>
      </c>
      <c r="C68" s="424" t="s">
        <v>418</v>
      </c>
      <c r="D68" s="425" t="s">
        <v>695</v>
      </c>
      <c r="E68" s="424" t="s">
        <v>423</v>
      </c>
      <c r="F68" s="425" t="s">
        <v>696</v>
      </c>
      <c r="G68" s="424" t="s">
        <v>424</v>
      </c>
      <c r="H68" s="424" t="s">
        <v>609</v>
      </c>
      <c r="I68" s="424" t="s">
        <v>471</v>
      </c>
      <c r="J68" s="424" t="s">
        <v>610</v>
      </c>
      <c r="K68" s="424"/>
      <c r="L68" s="426">
        <v>138.80035772310629</v>
      </c>
      <c r="M68" s="426">
        <v>6</v>
      </c>
      <c r="N68" s="427">
        <v>832.80214633863773</v>
      </c>
    </row>
    <row r="69" spans="1:14" ht="14.4" customHeight="1" x14ac:dyDescent="0.3">
      <c r="A69" s="422" t="s">
        <v>413</v>
      </c>
      <c r="B69" s="423" t="s">
        <v>414</v>
      </c>
      <c r="C69" s="424" t="s">
        <v>418</v>
      </c>
      <c r="D69" s="425" t="s">
        <v>695</v>
      </c>
      <c r="E69" s="424" t="s">
        <v>423</v>
      </c>
      <c r="F69" s="425" t="s">
        <v>696</v>
      </c>
      <c r="G69" s="424" t="s">
        <v>424</v>
      </c>
      <c r="H69" s="424" t="s">
        <v>611</v>
      </c>
      <c r="I69" s="424" t="s">
        <v>471</v>
      </c>
      <c r="J69" s="424" t="s">
        <v>612</v>
      </c>
      <c r="K69" s="424"/>
      <c r="L69" s="426">
        <v>104.19444199983133</v>
      </c>
      <c r="M69" s="426">
        <v>29</v>
      </c>
      <c r="N69" s="427">
        <v>3021.6388179951086</v>
      </c>
    </row>
    <row r="70" spans="1:14" ht="14.4" customHeight="1" x14ac:dyDescent="0.3">
      <c r="A70" s="422" t="s">
        <v>413</v>
      </c>
      <c r="B70" s="423" t="s">
        <v>414</v>
      </c>
      <c r="C70" s="424" t="s">
        <v>418</v>
      </c>
      <c r="D70" s="425" t="s">
        <v>695</v>
      </c>
      <c r="E70" s="424" t="s">
        <v>423</v>
      </c>
      <c r="F70" s="425" t="s">
        <v>696</v>
      </c>
      <c r="G70" s="424" t="s">
        <v>424</v>
      </c>
      <c r="H70" s="424" t="s">
        <v>613</v>
      </c>
      <c r="I70" s="424" t="s">
        <v>471</v>
      </c>
      <c r="J70" s="424" t="s">
        <v>614</v>
      </c>
      <c r="K70" s="424"/>
      <c r="L70" s="426">
        <v>44.31258297012927</v>
      </c>
      <c r="M70" s="426">
        <v>25</v>
      </c>
      <c r="N70" s="427">
        <v>1107.8145742532317</v>
      </c>
    </row>
    <row r="71" spans="1:14" ht="14.4" customHeight="1" x14ac:dyDescent="0.3">
      <c r="A71" s="422" t="s">
        <v>413</v>
      </c>
      <c r="B71" s="423" t="s">
        <v>414</v>
      </c>
      <c r="C71" s="424" t="s">
        <v>418</v>
      </c>
      <c r="D71" s="425" t="s">
        <v>695</v>
      </c>
      <c r="E71" s="424" t="s">
        <v>423</v>
      </c>
      <c r="F71" s="425" t="s">
        <v>696</v>
      </c>
      <c r="G71" s="424" t="s">
        <v>424</v>
      </c>
      <c r="H71" s="424" t="s">
        <v>615</v>
      </c>
      <c r="I71" s="424" t="s">
        <v>471</v>
      </c>
      <c r="J71" s="424" t="s">
        <v>616</v>
      </c>
      <c r="K71" s="424"/>
      <c r="L71" s="426">
        <v>64.012731358395413</v>
      </c>
      <c r="M71" s="426">
        <v>20</v>
      </c>
      <c r="N71" s="427">
        <v>1280.2546271679082</v>
      </c>
    </row>
    <row r="72" spans="1:14" ht="14.4" customHeight="1" x14ac:dyDescent="0.3">
      <c r="A72" s="422" t="s">
        <v>413</v>
      </c>
      <c r="B72" s="423" t="s">
        <v>414</v>
      </c>
      <c r="C72" s="424" t="s">
        <v>418</v>
      </c>
      <c r="D72" s="425" t="s">
        <v>695</v>
      </c>
      <c r="E72" s="424" t="s">
        <v>423</v>
      </c>
      <c r="F72" s="425" t="s">
        <v>696</v>
      </c>
      <c r="G72" s="424" t="s">
        <v>424</v>
      </c>
      <c r="H72" s="424" t="s">
        <v>617</v>
      </c>
      <c r="I72" s="424" t="s">
        <v>471</v>
      </c>
      <c r="J72" s="424" t="s">
        <v>618</v>
      </c>
      <c r="K72" s="424"/>
      <c r="L72" s="426">
        <v>44.837277167159378</v>
      </c>
      <c r="M72" s="426">
        <v>2</v>
      </c>
      <c r="N72" s="427">
        <v>89.674554334318756</v>
      </c>
    </row>
    <row r="73" spans="1:14" ht="14.4" customHeight="1" x14ac:dyDescent="0.3">
      <c r="A73" s="422" t="s">
        <v>413</v>
      </c>
      <c r="B73" s="423" t="s">
        <v>414</v>
      </c>
      <c r="C73" s="424" t="s">
        <v>418</v>
      </c>
      <c r="D73" s="425" t="s">
        <v>695</v>
      </c>
      <c r="E73" s="424" t="s">
        <v>423</v>
      </c>
      <c r="F73" s="425" t="s">
        <v>696</v>
      </c>
      <c r="G73" s="424" t="s">
        <v>424</v>
      </c>
      <c r="H73" s="424" t="s">
        <v>619</v>
      </c>
      <c r="I73" s="424" t="s">
        <v>471</v>
      </c>
      <c r="J73" s="424" t="s">
        <v>620</v>
      </c>
      <c r="K73" s="424"/>
      <c r="L73" s="426">
        <v>91.665459726652301</v>
      </c>
      <c r="M73" s="426">
        <v>29</v>
      </c>
      <c r="N73" s="427">
        <v>2658.2983320729168</v>
      </c>
    </row>
    <row r="74" spans="1:14" ht="14.4" customHeight="1" x14ac:dyDescent="0.3">
      <c r="A74" s="422" t="s">
        <v>413</v>
      </c>
      <c r="B74" s="423" t="s">
        <v>414</v>
      </c>
      <c r="C74" s="424" t="s">
        <v>418</v>
      </c>
      <c r="D74" s="425" t="s">
        <v>695</v>
      </c>
      <c r="E74" s="424" t="s">
        <v>423</v>
      </c>
      <c r="F74" s="425" t="s">
        <v>696</v>
      </c>
      <c r="G74" s="424" t="s">
        <v>424</v>
      </c>
      <c r="H74" s="424" t="s">
        <v>621</v>
      </c>
      <c r="I74" s="424" t="s">
        <v>471</v>
      </c>
      <c r="J74" s="424" t="s">
        <v>622</v>
      </c>
      <c r="K74" s="424" t="s">
        <v>586</v>
      </c>
      <c r="L74" s="426">
        <v>121.34461986239717</v>
      </c>
      <c r="M74" s="426">
        <v>12</v>
      </c>
      <c r="N74" s="427">
        <v>1456.135438348766</v>
      </c>
    </row>
    <row r="75" spans="1:14" ht="14.4" customHeight="1" x14ac:dyDescent="0.3">
      <c r="A75" s="422" t="s">
        <v>413</v>
      </c>
      <c r="B75" s="423" t="s">
        <v>414</v>
      </c>
      <c r="C75" s="424" t="s">
        <v>418</v>
      </c>
      <c r="D75" s="425" t="s">
        <v>695</v>
      </c>
      <c r="E75" s="424" t="s">
        <v>423</v>
      </c>
      <c r="F75" s="425" t="s">
        <v>696</v>
      </c>
      <c r="G75" s="424" t="s">
        <v>424</v>
      </c>
      <c r="H75" s="424" t="s">
        <v>623</v>
      </c>
      <c r="I75" s="424" t="s">
        <v>471</v>
      </c>
      <c r="J75" s="424" t="s">
        <v>624</v>
      </c>
      <c r="K75" s="424" t="s">
        <v>586</v>
      </c>
      <c r="L75" s="426">
        <v>106.9638260422099</v>
      </c>
      <c r="M75" s="426">
        <v>36</v>
      </c>
      <c r="N75" s="427">
        <v>3850.6977375195565</v>
      </c>
    </row>
    <row r="76" spans="1:14" ht="14.4" customHeight="1" x14ac:dyDescent="0.3">
      <c r="A76" s="422" t="s">
        <v>413</v>
      </c>
      <c r="B76" s="423" t="s">
        <v>414</v>
      </c>
      <c r="C76" s="424" t="s">
        <v>418</v>
      </c>
      <c r="D76" s="425" t="s">
        <v>695</v>
      </c>
      <c r="E76" s="424" t="s">
        <v>423</v>
      </c>
      <c r="F76" s="425" t="s">
        <v>696</v>
      </c>
      <c r="G76" s="424" t="s">
        <v>424</v>
      </c>
      <c r="H76" s="424" t="s">
        <v>625</v>
      </c>
      <c r="I76" s="424" t="s">
        <v>471</v>
      </c>
      <c r="J76" s="424" t="s">
        <v>626</v>
      </c>
      <c r="K76" s="424"/>
      <c r="L76" s="426">
        <v>205.25524343110857</v>
      </c>
      <c r="M76" s="426">
        <v>61</v>
      </c>
      <c r="N76" s="427">
        <v>12520.569849297623</v>
      </c>
    </row>
    <row r="77" spans="1:14" ht="14.4" customHeight="1" x14ac:dyDescent="0.3">
      <c r="A77" s="422" t="s">
        <v>413</v>
      </c>
      <c r="B77" s="423" t="s">
        <v>414</v>
      </c>
      <c r="C77" s="424" t="s">
        <v>418</v>
      </c>
      <c r="D77" s="425" t="s">
        <v>695</v>
      </c>
      <c r="E77" s="424" t="s">
        <v>423</v>
      </c>
      <c r="F77" s="425" t="s">
        <v>696</v>
      </c>
      <c r="G77" s="424" t="s">
        <v>424</v>
      </c>
      <c r="H77" s="424" t="s">
        <v>627</v>
      </c>
      <c r="I77" s="424" t="s">
        <v>471</v>
      </c>
      <c r="J77" s="424" t="s">
        <v>628</v>
      </c>
      <c r="K77" s="424"/>
      <c r="L77" s="426">
        <v>96.993082175449629</v>
      </c>
      <c r="M77" s="426">
        <v>1</v>
      </c>
      <c r="N77" s="427">
        <v>96.993082175449629</v>
      </c>
    </row>
    <row r="78" spans="1:14" ht="14.4" customHeight="1" x14ac:dyDescent="0.3">
      <c r="A78" s="422" t="s">
        <v>413</v>
      </c>
      <c r="B78" s="423" t="s">
        <v>414</v>
      </c>
      <c r="C78" s="424" t="s">
        <v>418</v>
      </c>
      <c r="D78" s="425" t="s">
        <v>695</v>
      </c>
      <c r="E78" s="424" t="s">
        <v>423</v>
      </c>
      <c r="F78" s="425" t="s">
        <v>696</v>
      </c>
      <c r="G78" s="424" t="s">
        <v>424</v>
      </c>
      <c r="H78" s="424" t="s">
        <v>629</v>
      </c>
      <c r="I78" s="424" t="s">
        <v>471</v>
      </c>
      <c r="J78" s="424" t="s">
        <v>630</v>
      </c>
      <c r="K78" s="424"/>
      <c r="L78" s="426">
        <v>202.94418390514195</v>
      </c>
      <c r="M78" s="426">
        <v>2</v>
      </c>
      <c r="N78" s="427">
        <v>405.88836781028391</v>
      </c>
    </row>
    <row r="79" spans="1:14" ht="14.4" customHeight="1" x14ac:dyDescent="0.3">
      <c r="A79" s="422" t="s">
        <v>413</v>
      </c>
      <c r="B79" s="423" t="s">
        <v>414</v>
      </c>
      <c r="C79" s="424" t="s">
        <v>418</v>
      </c>
      <c r="D79" s="425" t="s">
        <v>695</v>
      </c>
      <c r="E79" s="424" t="s">
        <v>423</v>
      </c>
      <c r="F79" s="425" t="s">
        <v>696</v>
      </c>
      <c r="G79" s="424" t="s">
        <v>424</v>
      </c>
      <c r="H79" s="424" t="s">
        <v>631</v>
      </c>
      <c r="I79" s="424" t="s">
        <v>632</v>
      </c>
      <c r="J79" s="424" t="s">
        <v>633</v>
      </c>
      <c r="K79" s="424" t="s">
        <v>634</v>
      </c>
      <c r="L79" s="426">
        <v>154.85221558454583</v>
      </c>
      <c r="M79" s="426">
        <v>9</v>
      </c>
      <c r="N79" s="427">
        <v>1393.6699402609124</v>
      </c>
    </row>
    <row r="80" spans="1:14" ht="14.4" customHeight="1" x14ac:dyDescent="0.3">
      <c r="A80" s="422" t="s">
        <v>413</v>
      </c>
      <c r="B80" s="423" t="s">
        <v>414</v>
      </c>
      <c r="C80" s="424" t="s">
        <v>418</v>
      </c>
      <c r="D80" s="425" t="s">
        <v>695</v>
      </c>
      <c r="E80" s="424" t="s">
        <v>423</v>
      </c>
      <c r="F80" s="425" t="s">
        <v>696</v>
      </c>
      <c r="G80" s="424" t="s">
        <v>424</v>
      </c>
      <c r="H80" s="424" t="s">
        <v>635</v>
      </c>
      <c r="I80" s="424" t="s">
        <v>471</v>
      </c>
      <c r="J80" s="424" t="s">
        <v>636</v>
      </c>
      <c r="K80" s="424"/>
      <c r="L80" s="426">
        <v>69.143292959434206</v>
      </c>
      <c r="M80" s="426">
        <v>55</v>
      </c>
      <c r="N80" s="427">
        <v>3802.8811127688814</v>
      </c>
    </row>
    <row r="81" spans="1:14" ht="14.4" customHeight="1" x14ac:dyDescent="0.3">
      <c r="A81" s="422" t="s">
        <v>413</v>
      </c>
      <c r="B81" s="423" t="s">
        <v>414</v>
      </c>
      <c r="C81" s="424" t="s">
        <v>418</v>
      </c>
      <c r="D81" s="425" t="s">
        <v>695</v>
      </c>
      <c r="E81" s="424" t="s">
        <v>423</v>
      </c>
      <c r="F81" s="425" t="s">
        <v>696</v>
      </c>
      <c r="G81" s="424" t="s">
        <v>424</v>
      </c>
      <c r="H81" s="424" t="s">
        <v>637</v>
      </c>
      <c r="I81" s="424" t="s">
        <v>471</v>
      </c>
      <c r="J81" s="424" t="s">
        <v>638</v>
      </c>
      <c r="K81" s="424"/>
      <c r="L81" s="426">
        <v>122.58588576902876</v>
      </c>
      <c r="M81" s="426">
        <v>8</v>
      </c>
      <c r="N81" s="427">
        <v>980.68708615223011</v>
      </c>
    </row>
    <row r="82" spans="1:14" ht="14.4" customHeight="1" x14ac:dyDescent="0.3">
      <c r="A82" s="422" t="s">
        <v>413</v>
      </c>
      <c r="B82" s="423" t="s">
        <v>414</v>
      </c>
      <c r="C82" s="424" t="s">
        <v>418</v>
      </c>
      <c r="D82" s="425" t="s">
        <v>695</v>
      </c>
      <c r="E82" s="424" t="s">
        <v>423</v>
      </c>
      <c r="F82" s="425" t="s">
        <v>696</v>
      </c>
      <c r="G82" s="424" t="s">
        <v>424</v>
      </c>
      <c r="H82" s="424" t="s">
        <v>639</v>
      </c>
      <c r="I82" s="424" t="s">
        <v>471</v>
      </c>
      <c r="J82" s="424" t="s">
        <v>640</v>
      </c>
      <c r="K82" s="424" t="s">
        <v>641</v>
      </c>
      <c r="L82" s="426">
        <v>215.9</v>
      </c>
      <c r="M82" s="426">
        <v>10</v>
      </c>
      <c r="N82" s="427">
        <v>2159</v>
      </c>
    </row>
    <row r="83" spans="1:14" ht="14.4" customHeight="1" x14ac:dyDescent="0.3">
      <c r="A83" s="422" t="s">
        <v>413</v>
      </c>
      <c r="B83" s="423" t="s">
        <v>414</v>
      </c>
      <c r="C83" s="424" t="s">
        <v>418</v>
      </c>
      <c r="D83" s="425" t="s">
        <v>695</v>
      </c>
      <c r="E83" s="424" t="s">
        <v>423</v>
      </c>
      <c r="F83" s="425" t="s">
        <v>696</v>
      </c>
      <c r="G83" s="424" t="s">
        <v>424</v>
      </c>
      <c r="H83" s="424" t="s">
        <v>642</v>
      </c>
      <c r="I83" s="424" t="s">
        <v>471</v>
      </c>
      <c r="J83" s="424" t="s">
        <v>643</v>
      </c>
      <c r="K83" s="424"/>
      <c r="L83" s="426">
        <v>30.78</v>
      </c>
      <c r="M83" s="426">
        <v>1</v>
      </c>
      <c r="N83" s="427">
        <v>30.78</v>
      </c>
    </row>
    <row r="84" spans="1:14" ht="14.4" customHeight="1" x14ac:dyDescent="0.3">
      <c r="A84" s="422" t="s">
        <v>413</v>
      </c>
      <c r="B84" s="423" t="s">
        <v>414</v>
      </c>
      <c r="C84" s="424" t="s">
        <v>418</v>
      </c>
      <c r="D84" s="425" t="s">
        <v>695</v>
      </c>
      <c r="E84" s="424" t="s">
        <v>423</v>
      </c>
      <c r="F84" s="425" t="s">
        <v>696</v>
      </c>
      <c r="G84" s="424" t="s">
        <v>424</v>
      </c>
      <c r="H84" s="424" t="s">
        <v>644</v>
      </c>
      <c r="I84" s="424" t="s">
        <v>471</v>
      </c>
      <c r="J84" s="424" t="s">
        <v>645</v>
      </c>
      <c r="K84" s="424"/>
      <c r="L84" s="426">
        <v>37.700000000000003</v>
      </c>
      <c r="M84" s="426">
        <v>2</v>
      </c>
      <c r="N84" s="427">
        <v>75.400000000000006</v>
      </c>
    </row>
    <row r="85" spans="1:14" ht="14.4" customHeight="1" x14ac:dyDescent="0.3">
      <c r="A85" s="422" t="s">
        <v>413</v>
      </c>
      <c r="B85" s="423" t="s">
        <v>414</v>
      </c>
      <c r="C85" s="424" t="s">
        <v>418</v>
      </c>
      <c r="D85" s="425" t="s">
        <v>695</v>
      </c>
      <c r="E85" s="424" t="s">
        <v>423</v>
      </c>
      <c r="F85" s="425" t="s">
        <v>696</v>
      </c>
      <c r="G85" s="424" t="s">
        <v>424</v>
      </c>
      <c r="H85" s="424" t="s">
        <v>646</v>
      </c>
      <c r="I85" s="424" t="s">
        <v>471</v>
      </c>
      <c r="J85" s="424" t="s">
        <v>647</v>
      </c>
      <c r="K85" s="424" t="s">
        <v>540</v>
      </c>
      <c r="L85" s="426">
        <v>81.586404657778402</v>
      </c>
      <c r="M85" s="426">
        <v>3</v>
      </c>
      <c r="N85" s="427">
        <v>244.75921397333519</v>
      </c>
    </row>
    <row r="86" spans="1:14" ht="14.4" customHeight="1" x14ac:dyDescent="0.3">
      <c r="A86" s="422" t="s">
        <v>413</v>
      </c>
      <c r="B86" s="423" t="s">
        <v>414</v>
      </c>
      <c r="C86" s="424" t="s">
        <v>418</v>
      </c>
      <c r="D86" s="425" t="s">
        <v>695</v>
      </c>
      <c r="E86" s="424" t="s">
        <v>423</v>
      </c>
      <c r="F86" s="425" t="s">
        <v>696</v>
      </c>
      <c r="G86" s="424" t="s">
        <v>424</v>
      </c>
      <c r="H86" s="424" t="s">
        <v>648</v>
      </c>
      <c r="I86" s="424" t="s">
        <v>648</v>
      </c>
      <c r="J86" s="424" t="s">
        <v>649</v>
      </c>
      <c r="K86" s="424" t="s">
        <v>650</v>
      </c>
      <c r="L86" s="426">
        <v>153.27896206807642</v>
      </c>
      <c r="M86" s="426">
        <v>33</v>
      </c>
      <c r="N86" s="427">
        <v>5058.2057482465216</v>
      </c>
    </row>
    <row r="87" spans="1:14" ht="14.4" customHeight="1" x14ac:dyDescent="0.3">
      <c r="A87" s="422" t="s">
        <v>413</v>
      </c>
      <c r="B87" s="423" t="s">
        <v>414</v>
      </c>
      <c r="C87" s="424" t="s">
        <v>418</v>
      </c>
      <c r="D87" s="425" t="s">
        <v>695</v>
      </c>
      <c r="E87" s="424" t="s">
        <v>423</v>
      </c>
      <c r="F87" s="425" t="s">
        <v>696</v>
      </c>
      <c r="G87" s="424" t="s">
        <v>424</v>
      </c>
      <c r="H87" s="424" t="s">
        <v>651</v>
      </c>
      <c r="I87" s="424" t="s">
        <v>471</v>
      </c>
      <c r="J87" s="424" t="s">
        <v>652</v>
      </c>
      <c r="K87" s="424"/>
      <c r="L87" s="426">
        <v>185.6110535295976</v>
      </c>
      <c r="M87" s="426">
        <v>32</v>
      </c>
      <c r="N87" s="427">
        <v>5939.5537129471231</v>
      </c>
    </row>
    <row r="88" spans="1:14" ht="14.4" customHeight="1" x14ac:dyDescent="0.3">
      <c r="A88" s="422" t="s">
        <v>413</v>
      </c>
      <c r="B88" s="423" t="s">
        <v>414</v>
      </c>
      <c r="C88" s="424" t="s">
        <v>418</v>
      </c>
      <c r="D88" s="425" t="s">
        <v>695</v>
      </c>
      <c r="E88" s="424" t="s">
        <v>423</v>
      </c>
      <c r="F88" s="425" t="s">
        <v>696</v>
      </c>
      <c r="G88" s="424" t="s">
        <v>424</v>
      </c>
      <c r="H88" s="424" t="s">
        <v>653</v>
      </c>
      <c r="I88" s="424" t="s">
        <v>471</v>
      </c>
      <c r="J88" s="424" t="s">
        <v>654</v>
      </c>
      <c r="K88" s="424"/>
      <c r="L88" s="426">
        <v>45.830075828800119</v>
      </c>
      <c r="M88" s="426">
        <v>4</v>
      </c>
      <c r="N88" s="427">
        <v>183.32030331520048</v>
      </c>
    </row>
    <row r="89" spans="1:14" ht="14.4" customHeight="1" x14ac:dyDescent="0.3">
      <c r="A89" s="422" t="s">
        <v>413</v>
      </c>
      <c r="B89" s="423" t="s">
        <v>414</v>
      </c>
      <c r="C89" s="424" t="s">
        <v>418</v>
      </c>
      <c r="D89" s="425" t="s">
        <v>695</v>
      </c>
      <c r="E89" s="424" t="s">
        <v>423</v>
      </c>
      <c r="F89" s="425" t="s">
        <v>696</v>
      </c>
      <c r="G89" s="424" t="s">
        <v>424</v>
      </c>
      <c r="H89" s="424" t="s">
        <v>655</v>
      </c>
      <c r="I89" s="424" t="s">
        <v>471</v>
      </c>
      <c r="J89" s="424" t="s">
        <v>656</v>
      </c>
      <c r="K89" s="424"/>
      <c r="L89" s="426">
        <v>45.790850954733145</v>
      </c>
      <c r="M89" s="426">
        <v>59</v>
      </c>
      <c r="N89" s="427">
        <v>2701.6602063292557</v>
      </c>
    </row>
    <row r="90" spans="1:14" ht="14.4" customHeight="1" x14ac:dyDescent="0.3">
      <c r="A90" s="422" t="s">
        <v>413</v>
      </c>
      <c r="B90" s="423" t="s">
        <v>414</v>
      </c>
      <c r="C90" s="424" t="s">
        <v>418</v>
      </c>
      <c r="D90" s="425" t="s">
        <v>695</v>
      </c>
      <c r="E90" s="424" t="s">
        <v>423</v>
      </c>
      <c r="F90" s="425" t="s">
        <v>696</v>
      </c>
      <c r="G90" s="424" t="s">
        <v>424</v>
      </c>
      <c r="H90" s="424" t="s">
        <v>657</v>
      </c>
      <c r="I90" s="424" t="s">
        <v>471</v>
      </c>
      <c r="J90" s="424" t="s">
        <v>658</v>
      </c>
      <c r="K90" s="424"/>
      <c r="L90" s="426">
        <v>45.830006189877679</v>
      </c>
      <c r="M90" s="426">
        <v>50</v>
      </c>
      <c r="N90" s="427">
        <v>2291.5003094938838</v>
      </c>
    </row>
    <row r="91" spans="1:14" ht="14.4" customHeight="1" x14ac:dyDescent="0.3">
      <c r="A91" s="422" t="s">
        <v>413</v>
      </c>
      <c r="B91" s="423" t="s">
        <v>414</v>
      </c>
      <c r="C91" s="424" t="s">
        <v>418</v>
      </c>
      <c r="D91" s="425" t="s">
        <v>695</v>
      </c>
      <c r="E91" s="424" t="s">
        <v>423</v>
      </c>
      <c r="F91" s="425" t="s">
        <v>696</v>
      </c>
      <c r="G91" s="424" t="s">
        <v>424</v>
      </c>
      <c r="H91" s="424" t="s">
        <v>659</v>
      </c>
      <c r="I91" s="424" t="s">
        <v>659</v>
      </c>
      <c r="J91" s="424" t="s">
        <v>660</v>
      </c>
      <c r="K91" s="424" t="s">
        <v>661</v>
      </c>
      <c r="L91" s="426">
        <v>115.82999999999996</v>
      </c>
      <c r="M91" s="426">
        <v>2</v>
      </c>
      <c r="N91" s="427">
        <v>231.65999999999991</v>
      </c>
    </row>
    <row r="92" spans="1:14" ht="14.4" customHeight="1" x14ac:dyDescent="0.3">
      <c r="A92" s="422" t="s">
        <v>413</v>
      </c>
      <c r="B92" s="423" t="s">
        <v>414</v>
      </c>
      <c r="C92" s="424" t="s">
        <v>418</v>
      </c>
      <c r="D92" s="425" t="s">
        <v>695</v>
      </c>
      <c r="E92" s="424" t="s">
        <v>423</v>
      </c>
      <c r="F92" s="425" t="s">
        <v>696</v>
      </c>
      <c r="G92" s="424" t="s">
        <v>424</v>
      </c>
      <c r="H92" s="424" t="s">
        <v>662</v>
      </c>
      <c r="I92" s="424" t="s">
        <v>663</v>
      </c>
      <c r="J92" s="424" t="s">
        <v>664</v>
      </c>
      <c r="K92" s="424" t="s">
        <v>596</v>
      </c>
      <c r="L92" s="426">
        <v>566.78499999999985</v>
      </c>
      <c r="M92" s="426">
        <v>10</v>
      </c>
      <c r="N92" s="427">
        <v>5667.8499999999985</v>
      </c>
    </row>
    <row r="93" spans="1:14" ht="14.4" customHeight="1" x14ac:dyDescent="0.3">
      <c r="A93" s="422" t="s">
        <v>413</v>
      </c>
      <c r="B93" s="423" t="s">
        <v>414</v>
      </c>
      <c r="C93" s="424" t="s">
        <v>418</v>
      </c>
      <c r="D93" s="425" t="s">
        <v>695</v>
      </c>
      <c r="E93" s="424" t="s">
        <v>423</v>
      </c>
      <c r="F93" s="425" t="s">
        <v>696</v>
      </c>
      <c r="G93" s="424" t="s">
        <v>424</v>
      </c>
      <c r="H93" s="424" t="s">
        <v>665</v>
      </c>
      <c r="I93" s="424" t="s">
        <v>665</v>
      </c>
      <c r="J93" s="424" t="s">
        <v>426</v>
      </c>
      <c r="K93" s="424" t="s">
        <v>666</v>
      </c>
      <c r="L93" s="426">
        <v>136.43</v>
      </c>
      <c r="M93" s="426">
        <v>10</v>
      </c>
      <c r="N93" s="427">
        <v>1364.3000000000002</v>
      </c>
    </row>
    <row r="94" spans="1:14" ht="14.4" customHeight="1" x14ac:dyDescent="0.3">
      <c r="A94" s="422" t="s">
        <v>413</v>
      </c>
      <c r="B94" s="423" t="s">
        <v>414</v>
      </c>
      <c r="C94" s="424" t="s">
        <v>418</v>
      </c>
      <c r="D94" s="425" t="s">
        <v>695</v>
      </c>
      <c r="E94" s="424" t="s">
        <v>423</v>
      </c>
      <c r="F94" s="425" t="s">
        <v>696</v>
      </c>
      <c r="G94" s="424" t="s">
        <v>424</v>
      </c>
      <c r="H94" s="424" t="s">
        <v>667</v>
      </c>
      <c r="I94" s="424" t="s">
        <v>471</v>
      </c>
      <c r="J94" s="424" t="s">
        <v>668</v>
      </c>
      <c r="K94" s="424" t="s">
        <v>669</v>
      </c>
      <c r="L94" s="426">
        <v>115.42999999999999</v>
      </c>
      <c r="M94" s="426">
        <v>4</v>
      </c>
      <c r="N94" s="427">
        <v>461.71999999999997</v>
      </c>
    </row>
    <row r="95" spans="1:14" ht="14.4" customHeight="1" x14ac:dyDescent="0.3">
      <c r="A95" s="422" t="s">
        <v>413</v>
      </c>
      <c r="B95" s="423" t="s">
        <v>414</v>
      </c>
      <c r="C95" s="424" t="s">
        <v>418</v>
      </c>
      <c r="D95" s="425" t="s">
        <v>695</v>
      </c>
      <c r="E95" s="424" t="s">
        <v>423</v>
      </c>
      <c r="F95" s="425" t="s">
        <v>696</v>
      </c>
      <c r="G95" s="424" t="s">
        <v>670</v>
      </c>
      <c r="H95" s="424" t="s">
        <v>671</v>
      </c>
      <c r="I95" s="424" t="s">
        <v>672</v>
      </c>
      <c r="J95" s="424" t="s">
        <v>673</v>
      </c>
      <c r="K95" s="424" t="s">
        <v>674</v>
      </c>
      <c r="L95" s="426">
        <v>30.22</v>
      </c>
      <c r="M95" s="426">
        <v>1</v>
      </c>
      <c r="N95" s="427">
        <v>30.22</v>
      </c>
    </row>
    <row r="96" spans="1:14" ht="14.4" customHeight="1" x14ac:dyDescent="0.3">
      <c r="A96" s="422" t="s">
        <v>413</v>
      </c>
      <c r="B96" s="423" t="s">
        <v>414</v>
      </c>
      <c r="C96" s="424" t="s">
        <v>418</v>
      </c>
      <c r="D96" s="425" t="s">
        <v>695</v>
      </c>
      <c r="E96" s="424" t="s">
        <v>423</v>
      </c>
      <c r="F96" s="425" t="s">
        <v>696</v>
      </c>
      <c r="G96" s="424" t="s">
        <v>670</v>
      </c>
      <c r="H96" s="424" t="s">
        <v>675</v>
      </c>
      <c r="I96" s="424" t="s">
        <v>676</v>
      </c>
      <c r="J96" s="424" t="s">
        <v>677</v>
      </c>
      <c r="K96" s="424" t="s">
        <v>678</v>
      </c>
      <c r="L96" s="426">
        <v>50.170000000000023</v>
      </c>
      <c r="M96" s="426">
        <v>1</v>
      </c>
      <c r="N96" s="427">
        <v>50.170000000000023</v>
      </c>
    </row>
    <row r="97" spans="1:14" ht="14.4" customHeight="1" x14ac:dyDescent="0.3">
      <c r="A97" s="422" t="s">
        <v>413</v>
      </c>
      <c r="B97" s="423" t="s">
        <v>414</v>
      </c>
      <c r="C97" s="424" t="s">
        <v>418</v>
      </c>
      <c r="D97" s="425" t="s">
        <v>695</v>
      </c>
      <c r="E97" s="424" t="s">
        <v>679</v>
      </c>
      <c r="F97" s="425" t="s">
        <v>697</v>
      </c>
      <c r="G97" s="424"/>
      <c r="H97" s="424" t="s">
        <v>680</v>
      </c>
      <c r="I97" s="424" t="s">
        <v>680</v>
      </c>
      <c r="J97" s="424" t="s">
        <v>681</v>
      </c>
      <c r="K97" s="424" t="s">
        <v>682</v>
      </c>
      <c r="L97" s="426">
        <v>35.089999999999996</v>
      </c>
      <c r="M97" s="426">
        <v>1</v>
      </c>
      <c r="N97" s="427">
        <v>35.089999999999996</v>
      </c>
    </row>
    <row r="98" spans="1:14" ht="14.4" customHeight="1" x14ac:dyDescent="0.3">
      <c r="A98" s="422" t="s">
        <v>413</v>
      </c>
      <c r="B98" s="423" t="s">
        <v>414</v>
      </c>
      <c r="C98" s="424" t="s">
        <v>418</v>
      </c>
      <c r="D98" s="425" t="s">
        <v>695</v>
      </c>
      <c r="E98" s="424" t="s">
        <v>679</v>
      </c>
      <c r="F98" s="425" t="s">
        <v>697</v>
      </c>
      <c r="G98" s="424" t="s">
        <v>424</v>
      </c>
      <c r="H98" s="424" t="s">
        <v>683</v>
      </c>
      <c r="I98" s="424" t="s">
        <v>684</v>
      </c>
      <c r="J98" s="424" t="s">
        <v>685</v>
      </c>
      <c r="K98" s="424" t="s">
        <v>686</v>
      </c>
      <c r="L98" s="426">
        <v>51.04</v>
      </c>
      <c r="M98" s="426">
        <v>1</v>
      </c>
      <c r="N98" s="427">
        <v>51.04</v>
      </c>
    </row>
    <row r="99" spans="1:14" ht="14.4" customHeight="1" x14ac:dyDescent="0.3">
      <c r="A99" s="422" t="s">
        <v>413</v>
      </c>
      <c r="B99" s="423" t="s">
        <v>414</v>
      </c>
      <c r="C99" s="424" t="s">
        <v>418</v>
      </c>
      <c r="D99" s="425" t="s">
        <v>695</v>
      </c>
      <c r="E99" s="424" t="s">
        <v>679</v>
      </c>
      <c r="F99" s="425" t="s">
        <v>697</v>
      </c>
      <c r="G99" s="424" t="s">
        <v>424</v>
      </c>
      <c r="H99" s="424" t="s">
        <v>687</v>
      </c>
      <c r="I99" s="424" t="s">
        <v>688</v>
      </c>
      <c r="J99" s="424" t="s">
        <v>689</v>
      </c>
      <c r="K99" s="424" t="s">
        <v>690</v>
      </c>
      <c r="L99" s="426">
        <v>98.000000000000028</v>
      </c>
      <c r="M99" s="426">
        <v>2</v>
      </c>
      <c r="N99" s="427">
        <v>196.00000000000006</v>
      </c>
    </row>
    <row r="100" spans="1:14" ht="14.4" customHeight="1" thickBot="1" x14ac:dyDescent="0.35">
      <c r="A100" s="428" t="s">
        <v>413</v>
      </c>
      <c r="B100" s="429" t="s">
        <v>414</v>
      </c>
      <c r="C100" s="430" t="s">
        <v>418</v>
      </c>
      <c r="D100" s="431" t="s">
        <v>695</v>
      </c>
      <c r="E100" s="430" t="s">
        <v>679</v>
      </c>
      <c r="F100" s="431" t="s">
        <v>697</v>
      </c>
      <c r="G100" s="430" t="s">
        <v>670</v>
      </c>
      <c r="H100" s="430" t="s">
        <v>691</v>
      </c>
      <c r="I100" s="430" t="s">
        <v>692</v>
      </c>
      <c r="J100" s="430" t="s">
        <v>693</v>
      </c>
      <c r="K100" s="430" t="s">
        <v>694</v>
      </c>
      <c r="L100" s="432">
        <v>115.63703001544081</v>
      </c>
      <c r="M100" s="432">
        <v>10</v>
      </c>
      <c r="N100" s="433">
        <v>1156.3703001544081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138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227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698</v>
      </c>
      <c r="B5" s="414">
        <v>35.089999999999996</v>
      </c>
      <c r="C5" s="438">
        <v>2.7589724982366177E-2</v>
      </c>
      <c r="D5" s="414">
        <v>1236.7603001544082</v>
      </c>
      <c r="E5" s="438">
        <v>0.97241027501763388</v>
      </c>
      <c r="F5" s="415">
        <v>1271.8503001544082</v>
      </c>
    </row>
    <row r="6" spans="1:6" ht="14.4" customHeight="1" thickBot="1" x14ac:dyDescent="0.35">
      <c r="A6" s="442" t="s">
        <v>3</v>
      </c>
      <c r="B6" s="443">
        <v>35.089999999999996</v>
      </c>
      <c r="C6" s="444">
        <v>2.7589724982366177E-2</v>
      </c>
      <c r="D6" s="443">
        <v>1236.7603001544082</v>
      </c>
      <c r="E6" s="444">
        <v>0.97241027501763388</v>
      </c>
      <c r="F6" s="445">
        <v>1271.8503001544082</v>
      </c>
    </row>
    <row r="7" spans="1:6" ht="14.4" customHeight="1" thickBot="1" x14ac:dyDescent="0.35"/>
    <row r="8" spans="1:6" ht="14.4" customHeight="1" x14ac:dyDescent="0.3">
      <c r="A8" s="452" t="s">
        <v>699</v>
      </c>
      <c r="B8" s="420">
        <v>35.089999999999996</v>
      </c>
      <c r="C8" s="439">
        <v>2.9451254058110436E-2</v>
      </c>
      <c r="D8" s="420">
        <v>1156.3703001544084</v>
      </c>
      <c r="E8" s="439">
        <v>0.97054874594188967</v>
      </c>
      <c r="F8" s="421">
        <v>1191.4603001544083</v>
      </c>
    </row>
    <row r="9" spans="1:6" ht="14.4" customHeight="1" x14ac:dyDescent="0.3">
      <c r="A9" s="453" t="s">
        <v>700</v>
      </c>
      <c r="B9" s="426"/>
      <c r="C9" s="448">
        <v>0</v>
      </c>
      <c r="D9" s="426">
        <v>30.22</v>
      </c>
      <c r="E9" s="448">
        <v>1</v>
      </c>
      <c r="F9" s="427">
        <v>30.22</v>
      </c>
    </row>
    <row r="10" spans="1:6" ht="14.4" customHeight="1" thickBot="1" x14ac:dyDescent="0.35">
      <c r="A10" s="454" t="s">
        <v>701</v>
      </c>
      <c r="B10" s="449"/>
      <c r="C10" s="450">
        <v>0</v>
      </c>
      <c r="D10" s="449">
        <v>50.170000000000023</v>
      </c>
      <c r="E10" s="450">
        <v>1</v>
      </c>
      <c r="F10" s="451">
        <v>50.170000000000023</v>
      </c>
    </row>
    <row r="11" spans="1:6" ht="14.4" customHeight="1" thickBot="1" x14ac:dyDescent="0.35">
      <c r="A11" s="442" t="s">
        <v>3</v>
      </c>
      <c r="B11" s="443">
        <v>35.089999999999996</v>
      </c>
      <c r="C11" s="444">
        <v>2.7589724982366174E-2</v>
      </c>
      <c r="D11" s="443">
        <v>1236.7603001544085</v>
      </c>
      <c r="E11" s="444">
        <v>0.97241027501763388</v>
      </c>
      <c r="F11" s="445">
        <v>1271.8503001544084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2017-01-31T11:33:23Z</dcterms:modified>
</cp:coreProperties>
</file>