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2" hidden="1">'ZV Vykáz.-A Detail'!$A$5:$Q$5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C26" i="419" l="1"/>
  <c r="M26" i="419" l="1"/>
  <c r="M25" i="419"/>
  <c r="G26" i="419"/>
  <c r="M28" i="419" l="1"/>
  <c r="M27" i="419"/>
  <c r="G25" i="419"/>
  <c r="C25" i="419"/>
  <c r="M20" i="419"/>
  <c r="M19" i="419"/>
  <c r="M17" i="419"/>
  <c r="M16" i="419"/>
  <c r="M14" i="419"/>
  <c r="M13" i="419"/>
  <c r="M12" i="419"/>
  <c r="M11" i="419"/>
  <c r="AW3" i="418"/>
  <c r="AV3" i="418"/>
  <c r="AU3" i="418"/>
  <c r="AT3" i="418"/>
  <c r="AS3" i="418"/>
  <c r="AR3" i="418"/>
  <c r="AQ3" i="418"/>
  <c r="AP3" i="418"/>
  <c r="M18" i="419" l="1"/>
  <c r="B25" i="419"/>
  <c r="G27" i="419" l="1"/>
  <c r="B26" i="419"/>
  <c r="B27" i="419" s="1"/>
  <c r="G28" i="419"/>
  <c r="A12" i="414"/>
  <c r="A11" i="414"/>
  <c r="A9" i="414"/>
  <c r="A8" i="414"/>
  <c r="A7" i="414"/>
  <c r="F3" i="344" l="1"/>
  <c r="D3" i="344"/>
  <c r="B3" i="344"/>
  <c r="L21" i="419" l="1"/>
  <c r="K21" i="419"/>
  <c r="K22" i="419" s="1"/>
  <c r="J21" i="419"/>
  <c r="J22" i="419" s="1"/>
  <c r="I21" i="419"/>
  <c r="H21" i="419"/>
  <c r="G21" i="419"/>
  <c r="L20" i="419"/>
  <c r="K20" i="419"/>
  <c r="J20" i="419"/>
  <c r="I20" i="419"/>
  <c r="H20" i="419"/>
  <c r="G20" i="419"/>
  <c r="L19" i="419"/>
  <c r="K19" i="419"/>
  <c r="J19" i="419"/>
  <c r="I19" i="419"/>
  <c r="H19" i="419"/>
  <c r="G19" i="419"/>
  <c r="L17" i="419"/>
  <c r="K17" i="419"/>
  <c r="J17" i="419"/>
  <c r="I17" i="419"/>
  <c r="H17" i="419"/>
  <c r="G17" i="419"/>
  <c r="L16" i="419"/>
  <c r="K16" i="419"/>
  <c r="J16" i="419"/>
  <c r="I16" i="419"/>
  <c r="H16" i="419"/>
  <c r="G16" i="419"/>
  <c r="L14" i="419"/>
  <c r="K14" i="419"/>
  <c r="J14" i="419"/>
  <c r="I14" i="419"/>
  <c r="H14" i="419"/>
  <c r="G14" i="419"/>
  <c r="L13" i="419"/>
  <c r="K13" i="419"/>
  <c r="J13" i="419"/>
  <c r="I13" i="419"/>
  <c r="H13" i="419"/>
  <c r="G13" i="419"/>
  <c r="L12" i="419"/>
  <c r="K12" i="419"/>
  <c r="J12" i="419"/>
  <c r="I12" i="419"/>
  <c r="H12" i="419"/>
  <c r="G12" i="419"/>
  <c r="L11" i="419"/>
  <c r="K11" i="419"/>
  <c r="J11" i="419"/>
  <c r="I11" i="419"/>
  <c r="H11" i="419"/>
  <c r="G11" i="419"/>
  <c r="G18" i="419" l="1"/>
  <c r="L18" i="419"/>
  <c r="G23" i="419"/>
  <c r="L23" i="419"/>
  <c r="I18" i="419"/>
  <c r="J23" i="419"/>
  <c r="K23" i="419"/>
  <c r="J18" i="419"/>
  <c r="K18" i="419"/>
  <c r="H23" i="419"/>
  <c r="L22" i="419"/>
  <c r="I23" i="419"/>
  <c r="H18" i="419"/>
  <c r="G22" i="419"/>
  <c r="H22" i="419"/>
  <c r="I22" i="419"/>
  <c r="M3" i="418"/>
  <c r="F21" i="419" l="1"/>
  <c r="F22" i="419" s="1"/>
  <c r="E21" i="419"/>
  <c r="E22" i="419" s="1"/>
  <c r="D21" i="419"/>
  <c r="C21" i="419"/>
  <c r="C22" i="419" s="1"/>
  <c r="F20" i="419"/>
  <c r="E20" i="419"/>
  <c r="D20" i="419"/>
  <c r="C20" i="419"/>
  <c r="F19" i="419"/>
  <c r="E19" i="419"/>
  <c r="D19" i="419"/>
  <c r="C19" i="419"/>
  <c r="F17" i="419"/>
  <c r="E17" i="419"/>
  <c r="D17" i="419"/>
  <c r="C17" i="419"/>
  <c r="F16" i="419"/>
  <c r="E16" i="419"/>
  <c r="D16" i="419"/>
  <c r="C16" i="419"/>
  <c r="F14" i="419"/>
  <c r="E14" i="419"/>
  <c r="D14" i="419"/>
  <c r="C14" i="419"/>
  <c r="F13" i="419"/>
  <c r="E13" i="419"/>
  <c r="D13" i="419"/>
  <c r="C13" i="419"/>
  <c r="F12" i="419"/>
  <c r="E12" i="419"/>
  <c r="D12" i="419"/>
  <c r="C12" i="419"/>
  <c r="F11" i="419"/>
  <c r="E11" i="419"/>
  <c r="D11" i="419"/>
  <c r="C11" i="419"/>
  <c r="D18" i="419" l="1"/>
  <c r="D23" i="419"/>
  <c r="E18" i="419"/>
  <c r="C18" i="419"/>
  <c r="F18" i="419"/>
  <c r="C23" i="419"/>
  <c r="F23" i="419"/>
  <c r="D22" i="419"/>
  <c r="E23" i="419"/>
  <c r="B21" i="419"/>
  <c r="B22" i="419" l="1"/>
  <c r="A27" i="383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8" i="419" l="1"/>
  <c r="B28" i="419" s="1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M6" i="419" l="1"/>
  <c r="J6" i="419"/>
  <c r="I6" i="419"/>
  <c r="H6" i="419"/>
  <c r="L6" i="419"/>
  <c r="G6" i="419"/>
  <c r="K6" i="419"/>
  <c r="D6" i="419"/>
  <c r="F6" i="419"/>
  <c r="E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9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20" i="414" s="1"/>
  <c r="C11" i="339"/>
  <c r="H11" i="339" l="1"/>
  <c r="G11" i="339"/>
  <c r="A21" i="414"/>
  <c r="A20" i="414"/>
  <c r="A15" i="414"/>
  <c r="A16" i="414"/>
  <c r="A4" i="414"/>
  <c r="A6" i="339" l="1"/>
  <c r="A5" i="339"/>
  <c r="D4" i="414"/>
  <c r="C16" i="414"/>
  <c r="C19" i="414"/>
  <c r="D19" i="414"/>
  <c r="D16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H3" i="390" s="1"/>
  <c r="L3" i="390"/>
  <c r="J3" i="390"/>
  <c r="I3" i="390"/>
  <c r="G3" i="390"/>
  <c r="F3" i="390"/>
  <c r="T3" i="347"/>
  <c r="R3" i="347"/>
  <c r="P3" i="347"/>
  <c r="O3" i="347"/>
  <c r="U3" i="347" s="1"/>
  <c r="N3" i="347"/>
  <c r="M3" i="347"/>
  <c r="M3" i="387"/>
  <c r="K3" i="387" s="1"/>
  <c r="L3" i="387"/>
  <c r="J3" i="387"/>
  <c r="I3" i="387"/>
  <c r="H3" i="387"/>
  <c r="G3" i="387"/>
  <c r="F3" i="387"/>
  <c r="N3" i="220"/>
  <c r="L3" i="220" s="1"/>
  <c r="D22" i="414"/>
  <c r="C22" i="414"/>
  <c r="Q3" i="347" l="1"/>
  <c r="S3" i="347"/>
  <c r="F13" i="339"/>
  <c r="E13" i="339"/>
  <c r="E15" i="339" s="1"/>
  <c r="H12" i="339"/>
  <c r="G12" i="339"/>
  <c r="K3" i="390"/>
  <c r="A4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8" i="414"/>
  <c r="H13" i="339" l="1"/>
  <c r="F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<sst xmlns="http://schemas.openxmlformats.org/spreadsheetml/2006/main" count="14164" uniqueCount="2623">
  <si>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</si>
  <si>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</si>
  <si>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</si>
  <si>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</si>
  <si>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</si>
  <si>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</si>
  <si>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</si>
  <si>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</si>
  <si>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</si>
  <si>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</si>
  <si>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</si>
  <si>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</si>
  <si>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</si>
  <si>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</si>
  <si>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</si>
  <si>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</si>
  <si>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</si>
  <si>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</si>
  <si>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</si>
  <si>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</si>
  <si>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</si>
  <si>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</si>
  <si>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</si>
  <si>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</si>
  <si>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</si>
  <si>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</si>
  <si>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</si>
  <si>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</si>
  <si>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</si>
  <si>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</si>
  <si>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</si>
  <si>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</si>
  <si>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</si>
  <si>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</si>
  <si>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</si>
  <si>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</si>
  <si>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</si>
  <si>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</si>
  <si>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</si>
  <si>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</si>
  <si>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</si>
  <si>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</si>
  <si>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</si>
  <si>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</si>
  <si>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</si>
  <si>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</si>
  <si>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</si>
  <si>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</si>
  <si>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</si>
  <si>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</si>
  <si>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</si>
  <si>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</si>
  <si>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</si>
  <si>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</si>
  <si>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</si>
  <si>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</si>
  <si>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</si>
  <si>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</si>
  <si>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</si>
  <si>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</si>
  <si>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</si>
  <si>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</si>
  <si>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</si>
  <si>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</si>
  <si>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</si>
  <si>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</si>
  <si>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</si>
  <si>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</si>
  <si>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</si>
  <si>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</si>
  <si>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</si>
  <si>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</si>
  <si>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</si>
  <si>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</si>
  <si>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</si>
  <si>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</si>
  <si>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</si>
  <si>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</si>
  <si>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</si>
  <si>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</si>
  <si>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</si>
  <si>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</si>
  <si>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</si>
  <si>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</si>
  <si>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</si>
  <si>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</si>
  <si>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</si>
  <si>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</si>
  <si>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</si>
  <si>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</si>
  <si>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</si>
  <si>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</si>
  <si>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</si>
  <si>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</si>
  <si>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</si>
  <si>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</si>
  <si>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</si>
  <si>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</si>
  <si>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</si>
  <si>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</si>
  <si>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</si>
  <si>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</si>
  <si>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</si>
  <si>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</si>
  <si>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</si>
  <si>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</si>
  <si>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</si>
  <si>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</si>
  <si>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</si>
  <si>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</si>
  <si>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</si>
  <si>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</si>
  <si>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</si>
  <si>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</si>
  <si>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</si>
  <si>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</si>
  <si>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</si>
  <si>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</si>
  <si>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</si>
  <si>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</si>
  <si>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</si>
  <si>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</si>
  <si>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</si>
  <si>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</si>
  <si>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</si>
  <si>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</si>
  <si>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</si>
  <si>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</si>
  <si>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</si>
  <si>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</si>
  <si>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</si>
  <si>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</si>
  <si>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</si>
  <si>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</si>
  <si>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</si>
  <si>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</si>
  <si>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</si>
  <si>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</si>
  <si>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</si>
  <si>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</si>
  <si>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</si>
  <si>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</si>
  <si>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</si>
  <si>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</si>
  <si>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</si>
  <si>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</si>
  <si>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</si>
  <si>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</si>
  <si>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</si>
  <si>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</si>
  <si>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</si>
  <si>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</si>
  <si>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</si>
  <si>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</si>
  <si>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</si>
  <si>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</si>
  <si>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</si>
  <si>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</si>
  <si>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</si>
  <si>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</si>
  <si>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</si>
  <si>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</si>
  <si>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</si>
  <si>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</si>
  <si>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</si>
  <si>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</si>
  <si>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</si>
  <si>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</si>
  <si>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</si>
  <si>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</si>
  <si>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</si>
  <si>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</si>
  <si>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</si>
  <si>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</si>
  <si>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</si>
  <si>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</si>
  <si>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</si>
  <si>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</si>
  <si>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</si>
  <si>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</si>
  <si>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</si>
  <si>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</si>
  <si>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</si>
  <si>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</si>
  <si>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</si>
  <si>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</si>
  <si>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</si>
  <si>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</si>
  <si>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</si>
  <si>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</si>
  <si>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</si>
  <si>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</si>
  <si>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</si>
  <si>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</si>
  <si>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</si>
  <si>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</si>
  <si>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</si>
  <si>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</si>
  <si>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</si>
  <si>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</si>
  <si>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</si>
  <si>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</si>
  <si>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</si>
  <si>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</si>
  <si>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</si>
  <si>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</si>
  <si>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</si>
  <si>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</si>
  <si>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fyzioterapeuti</t>
  </si>
  <si>
    <t>zdravotničtí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</si>
  <si>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</si>
  <si>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</si>
  <si>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</si>
  <si>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</si>
  <si>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</si>
  <si>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</si>
  <si>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</si>
  <si>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</si>
  <si>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</si>
  <si>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</si>
  <si>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</si>
  <si>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</si>
  <si>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</si>
  <si>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</si>
  <si>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</si>
  <si>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</si>
  <si>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</si>
  <si>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lékaři bez dohledu</t>
  </si>
  <si>
    <t>lékaři specialisti</t>
  </si>
  <si>
    <t>všeobecné sestry pod dohl.</t>
  </si>
  <si>
    <t>všeobecné sestry bez dohl.</t>
  </si>
  <si>
    <t>všeobecné sestry bez dohl., spec.</t>
  </si>
  <si>
    <t>všeobecné sestry VŠ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</si>
  <si>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</si>
  <si>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</si>
  <si>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</si>
  <si>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</si>
  <si>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</si>
  <si>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</si>
  <si>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</si>
  <si>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</si>
  <si>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</si>
  <si>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</si>
  <si>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</si>
  <si>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</si>
  <si>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</si>
  <si>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</si>
  <si>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</si>
  <si>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</si>
  <si>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</si>
  <si>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</si>
  <si>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</si>
  <si>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</si>
  <si>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</si>
  <si>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</si>
  <si>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</si>
  <si>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</si>
  <si>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Klinika tělovýchovného lékařství a kardiovaskulární rehabilitace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</si>
  <si>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</si>
  <si>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</si>
  <si>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</si>
  <si>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</si>
  <si>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</si>
  <si>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</si>
  <si>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</si>
  <si>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</si>
  <si>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</si>
  <si>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 (LEK)</t>
  </si>
  <si>
    <t>50113190     léky - medicinální plyny (sklad SVm.)</t>
  </si>
  <si>
    <t>50115     Zdravotnické prostředky</t>
  </si>
  <si>
    <t>50115020     laboratorní diagnostika-LEK (Z501)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</si>
  <si>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</si>
  <si>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</si>
  <si>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</si>
  <si>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</si>
  <si>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</si>
  <si>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50115079     ZPr - internzivní péče (Z542)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</si>
  <si>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</si>
  <si>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</si>
  <si>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</si>
  <si>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</si>
  <si>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</si>
  <si>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</si>
  <si>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</si>
  <si>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</si>
  <si>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</si>
  <si>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50117015     IT - spotřební materiál (sk. P37, 48)</t>
  </si>
  <si>
    <t>50117024     všeob.mat. - ostatní-vyjímky (V44) od 0,01 do 999,99</t>
  </si>
  <si>
    <t>50118     Náhradní díly</t>
  </si>
  <si>
    <t>50118001     ND - ostatní (všeob.sklad) (sk.V38)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</si>
  <si>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</si>
  <si>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</si>
  <si>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</si>
  <si>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</si>
  <si>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</si>
  <si>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</si>
  <si>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</si>
  <si>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50119102     jednorázové hygienické potřeby (sk.T18C)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</si>
  <si>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</si>
  <si>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</si>
  <si>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</si>
  <si>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</si>
  <si>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</si>
  <si>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</si>
  <si>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</si>
  <si>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</si>
  <si>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</si>
  <si>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</si>
  <si>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</si>
  <si>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</si>
  <si>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</si>
  <si>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</si>
  <si>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</si>
  <si>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</si>
  <si>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</si>
  <si>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</si>
  <si>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</si>
  <si>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</si>
  <si>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</si>
  <si>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</si>
  <si>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</si>
  <si>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</si>
  <si>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</si>
  <si>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</si>
  <si>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</si>
  <si>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</si>
  <si>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</si>
  <si>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</si>
  <si>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</si>
  <si>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</si>
  <si>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</si>
  <si>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51809     Náklady za poplatky na bankovní služby</t>
  </si>
  <si>
    <t>51809001     ČS - poplatky za vedení účtu</t>
  </si>
  <si>
    <t>51880     Služby z darů, FKSP</t>
  </si>
  <si>
    <t>51880000     služby z fin.darů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</si>
  <si>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</si>
  <si>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</si>
  <si>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</si>
  <si>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</si>
  <si>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</si>
  <si>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</si>
  <si>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</si>
  <si>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</si>
  <si>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</si>
  <si>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</si>
  <si>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</si>
  <si>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</si>
  <si>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</si>
  <si>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</si>
  <si>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</si>
  <si>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</si>
  <si>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</si>
  <si>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</si>
  <si>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</si>
  <si>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</si>
  <si>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54910010     školení - nezdrav.pracov.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</si>
  <si>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</si>
  <si>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</si>
  <si>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</si>
  <si>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</si>
  <si>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</si>
  <si>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</si>
  <si>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</si>
  <si>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</si>
  <si>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</si>
  <si>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</si>
  <si>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</si>
  <si>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</si>
  <si>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</si>
  <si>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</si>
  <si>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</si>
  <si>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55804     DDHM - výpočetní technika</t>
  </si>
  <si>
    <t>55804002     DDHM - telefony (sk.P_49)</t>
  </si>
  <si>
    <t>55805     DDHM - inventář</t>
  </si>
  <si>
    <t>55805002     DDHM - nábytek (sk.V_31)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</si>
  <si>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</si>
  <si>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</si>
  <si>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</si>
  <si>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</si>
  <si>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</si>
  <si>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</si>
  <si>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</si>
  <si>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</si>
  <si>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</si>
  <si>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</si>
  <si>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</si>
  <si>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</si>
  <si>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60229290     výkony pojištěncům EHS</t>
  </si>
  <si>
    <t>60241     Odmítnutí vykázané péče     OZPI</t>
  </si>
  <si>
    <t>60241101     odmítnutí vykázané péče, receptů, poukázek PZt, Tr - VZP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</si>
  <si>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</si>
  <si>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</si>
  <si>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</si>
  <si>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</si>
  <si>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</si>
  <si>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</si>
  <si>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</si>
  <si>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</si>
  <si>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</si>
  <si>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</si>
  <si>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</si>
  <si>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</si>
  <si>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</si>
  <si>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</si>
  <si>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</si>
  <si>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</si>
  <si>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</si>
  <si>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</si>
  <si>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</si>
  <si>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</si>
  <si>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</si>
  <si>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</si>
  <si>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</si>
  <si>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</si>
  <si>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</si>
  <si>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</si>
  <si>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</si>
  <si>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</si>
  <si>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</si>
  <si>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</si>
  <si>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</si>
  <si>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</si>
  <si>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</si>
  <si>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</si>
  <si>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</si>
  <si>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</si>
  <si>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</si>
  <si>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</si>
  <si>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27</t>
  </si>
  <si>
    <t>Klinika tělovýchovného lékařství a kardiovaskulární rehabilitace</t>
  </si>
  <si>
    <t/>
  </si>
  <si>
    <t>Klinika tělovýchovného lékařství a kardiovaskulární rehabilitace Celkem</t>
  </si>
  <si>
    <t>SumaKL</t>
  </si>
  <si>
    <t>2721</t>
  </si>
  <si>
    <t>TVL ambulance</t>
  </si>
  <si>
    <t>TVL ambulance Celkem</t>
  </si>
  <si>
    <t>SumaNS</t>
  </si>
  <si>
    <t>mezeraNS</t>
  </si>
  <si>
    <t>50113001</t>
  </si>
  <si>
    <t>O</t>
  </si>
  <si>
    <t>51383</t>
  </si>
  <si>
    <t>CHLORID SODNÝ 0,9% BRAUN</t>
  </si>
  <si>
    <t>INF SOL 10X500MLPELAH</t>
  </si>
  <si>
    <t>100362</t>
  </si>
  <si>
    <t>362</t>
  </si>
  <si>
    <t>ADRENALIN LECIVA</t>
  </si>
  <si>
    <t>INJ 5X1ML/1MG</t>
  </si>
  <si>
    <t>100802</t>
  </si>
  <si>
    <t>1000</t>
  </si>
  <si>
    <t>IR OG. OPHTHALMO-SEPTONEX</t>
  </si>
  <si>
    <t>GTT OPH 1X10ML</t>
  </si>
  <si>
    <t>850602</t>
  </si>
  <si>
    <t>0</t>
  </si>
  <si>
    <t>Sonogel na ultrazvuk 500ml</t>
  </si>
  <si>
    <t>110086</t>
  </si>
  <si>
    <t>10086</t>
  </si>
  <si>
    <t>NEODOLPASSE</t>
  </si>
  <si>
    <t>INF 10X250ML</t>
  </si>
  <si>
    <t>196610</t>
  </si>
  <si>
    <t>96610</t>
  </si>
  <si>
    <t>APAURIN</t>
  </si>
  <si>
    <t>INJ 10X2ML/10MG</t>
  </si>
  <si>
    <t>198872</t>
  </si>
  <si>
    <t>98872</t>
  </si>
  <si>
    <t>FYZIOLOGICKÝ ROZTOK VIAFLO</t>
  </si>
  <si>
    <t>INF SOL 30X250ML</t>
  </si>
  <si>
    <t>100982</t>
  </si>
  <si>
    <t>982</t>
  </si>
  <si>
    <t>CARBOSORB</t>
  </si>
  <si>
    <t>PLV 1X25GM</t>
  </si>
  <si>
    <t>921176</t>
  </si>
  <si>
    <t>KL Paraffinum perliq. 800g  HVLP</t>
  </si>
  <si>
    <t>930404</t>
  </si>
  <si>
    <t>KL PARAFFINUM SOLID. 5 kg HVLP</t>
  </si>
  <si>
    <t>397238</t>
  </si>
  <si>
    <t>KL ETHANOLUM BENZ.DENAT. 500ml /400g/</t>
  </si>
  <si>
    <t>UN 1170</t>
  </si>
  <si>
    <t>990549</t>
  </si>
  <si>
    <t>Indiferentní gel TOPVET pro univerz.použití 600ml</t>
  </si>
  <si>
    <t>501596</t>
  </si>
  <si>
    <t>ECOLAV Výplach očí 100ml</t>
  </si>
  <si>
    <t>100 ml</t>
  </si>
  <si>
    <t>P</t>
  </si>
  <si>
    <t>131934</t>
  </si>
  <si>
    <t>31934</t>
  </si>
  <si>
    <t>VENTOLIN INHALER N</t>
  </si>
  <si>
    <t>INHSUSPSS200X100RG</t>
  </si>
  <si>
    <t>Klinika TVL a kardiovaskulární rehabilitace</t>
  </si>
  <si>
    <t>KTVL: TVL ambulance</t>
  </si>
  <si>
    <t>Lékárna - léčiva</t>
  </si>
  <si>
    <t>2721 - KTVL: TVL ambulance</t>
  </si>
  <si>
    <t>R03AC02 - Salbutamol</t>
  </si>
  <si>
    <t>R03AC02</t>
  </si>
  <si>
    <t>100MCG/DÁV INH SUS PSS 200DÁV</t>
  </si>
  <si>
    <t>Přehled plnění pozitivního listu - spotřeba léčivých přípravků - orientační přehled</t>
  </si>
  <si>
    <t>27 - Klinika tělovýchovného lékařství a kardiovaskulární rehabilitace</t>
  </si>
  <si>
    <t>2721 - TVL ambulance</t>
  </si>
  <si>
    <t>HVLP</t>
  </si>
  <si>
    <t>IPLP</t>
  </si>
  <si>
    <t>PZT</t>
  </si>
  <si>
    <t>89301273</t>
  </si>
  <si>
    <t>Ambulance - tělovýchovné lékařství Celkem</t>
  </si>
  <si>
    <t>89301274</t>
  </si>
  <si>
    <t>Ambulance-tělovýchovné lékařství Celkem</t>
  </si>
  <si>
    <t>89301275</t>
  </si>
  <si>
    <t>Ambulance kardiologická Celkem</t>
  </si>
  <si>
    <t>Klinika TVL a kardiovaskulární rehabilitace Celkem</t>
  </si>
  <si>
    <t xml:space="preserve"> </t>
  </si>
  <si>
    <t>* Legenda</t>
  </si>
  <si>
    <t>DIAPZT = Pomůcky pro diabetiky, jejichž název začíná slovem "Pumpa"</t>
  </si>
  <si>
    <t>Fargašová Hana</t>
  </si>
  <si>
    <t>Homola Pavel</t>
  </si>
  <si>
    <t>Houda Jiří</t>
  </si>
  <si>
    <t>Kaletová Markéta</t>
  </si>
  <si>
    <t>Malinčíková Jana</t>
  </si>
  <si>
    <t>Martinů Jiří</t>
  </si>
  <si>
    <t>Pokorná Tereza</t>
  </si>
  <si>
    <t>Skálová Pavla</t>
  </si>
  <si>
    <t>Sovová Eliška</t>
  </si>
  <si>
    <t>Sulitka Jaroslav</t>
  </si>
  <si>
    <t>Štégnerová Lenka</t>
  </si>
  <si>
    <t>Tozzi Igor</t>
  </si>
  <si>
    <t>Aciklovir</t>
  </si>
  <si>
    <t>13704</t>
  </si>
  <si>
    <t>ZOVIRAX</t>
  </si>
  <si>
    <t>400MG TBL NOB 70</t>
  </si>
  <si>
    <t>Alopurinol</t>
  </si>
  <si>
    <t>107868</t>
  </si>
  <si>
    <t>APO-ALLOPURINOL</t>
  </si>
  <si>
    <t>100MG TBL NOB 50</t>
  </si>
  <si>
    <t>Amoxicilin a enzymový inhibitor</t>
  </si>
  <si>
    <t>5951</t>
  </si>
  <si>
    <t>AMOKSIKLAV 1 G</t>
  </si>
  <si>
    <t>875MG/125MG TBL FLM 14</t>
  </si>
  <si>
    <t>203097</t>
  </si>
  <si>
    <t>875MG/125MG TBL FLM 21</t>
  </si>
  <si>
    <t>Bisoprolol</t>
  </si>
  <si>
    <t>176913</t>
  </si>
  <si>
    <t>RIVOCOR 5</t>
  </si>
  <si>
    <t>5MG TBL FLM 90</t>
  </si>
  <si>
    <t>47740</t>
  </si>
  <si>
    <t>5MG TBL FLM 30</t>
  </si>
  <si>
    <t>Bromhexin</t>
  </si>
  <si>
    <t>51621</t>
  </si>
  <si>
    <t>BROMHEXIN 8 BERLIN-CHEMIE</t>
  </si>
  <si>
    <t>8MG TBL OBD 25</t>
  </si>
  <si>
    <t>Cetirizin</t>
  </si>
  <si>
    <t>66030</t>
  </si>
  <si>
    <t>ZODAC</t>
  </si>
  <si>
    <t>10MG TBL FLM 30</t>
  </si>
  <si>
    <t>Diosmin, kombinace</t>
  </si>
  <si>
    <t>14075</t>
  </si>
  <si>
    <t>DETRALEX</t>
  </si>
  <si>
    <t>500MG TBL FLM 60</t>
  </si>
  <si>
    <t>Drospirenon a ethinylestradiol</t>
  </si>
  <si>
    <t>66196</t>
  </si>
  <si>
    <t>YADINE</t>
  </si>
  <si>
    <t>3MG/0,03MG TBL FLM 3X21</t>
  </si>
  <si>
    <t>Hořčík (různé sole v kombinaci)</t>
  </si>
  <si>
    <t>66555</t>
  </si>
  <si>
    <t>MAGNOSOLV</t>
  </si>
  <si>
    <t>365MG POR GRA SOL SCC 30</t>
  </si>
  <si>
    <t>Hydrokortison-butyrát</t>
  </si>
  <si>
    <t>62047</t>
  </si>
  <si>
    <t>LOCOID LIPOCREAM 0,1%</t>
  </si>
  <si>
    <t>1MG/G CRM 30G</t>
  </si>
  <si>
    <t>Cholekalciferol</t>
  </si>
  <si>
    <t>12023</t>
  </si>
  <si>
    <t>VIGANTOL</t>
  </si>
  <si>
    <t>0,5MG/ML POR GTT SOL 1X10ML</t>
  </si>
  <si>
    <t>Chondroitin-sulfát</t>
  </si>
  <si>
    <t>160154</t>
  </si>
  <si>
    <t>CONDROSULF 800 TABLETY</t>
  </si>
  <si>
    <t>800MG TBL NOB 30</t>
  </si>
  <si>
    <t>Klindamycin</t>
  </si>
  <si>
    <t>1629</t>
  </si>
  <si>
    <t>DALACIN T</t>
  </si>
  <si>
    <t>10MG/ML DRM SOL 30ML</t>
  </si>
  <si>
    <t>Kyselina acetylsalicylová</t>
  </si>
  <si>
    <t>162858</t>
  </si>
  <si>
    <t>ASPIRIN PROTECT 100</t>
  </si>
  <si>
    <t>100MG TBL ENT 28</t>
  </si>
  <si>
    <t>Levothyroxin, sodná sůl</t>
  </si>
  <si>
    <t>187427</t>
  </si>
  <si>
    <t>LETROX 100</t>
  </si>
  <si>
    <t>100MCG TBL NOB 100 II</t>
  </si>
  <si>
    <t>97186</t>
  </si>
  <si>
    <t>EUTHYROX</t>
  </si>
  <si>
    <t>100MCG TBL NOB 100</t>
  </si>
  <si>
    <t>Metformin</t>
  </si>
  <si>
    <t>152144</t>
  </si>
  <si>
    <t>GLUCOPHAGE XR</t>
  </si>
  <si>
    <t>750MG TBL PRO 60 I</t>
  </si>
  <si>
    <t>152145</t>
  </si>
  <si>
    <t>750MG TBL PRO 60 II</t>
  </si>
  <si>
    <t>23746</t>
  </si>
  <si>
    <t>500MG TBL PRO 30</t>
  </si>
  <si>
    <t>23747</t>
  </si>
  <si>
    <t>500MG TBL PRO 60</t>
  </si>
  <si>
    <t>12355</t>
  </si>
  <si>
    <t>SIOFOR 850</t>
  </si>
  <si>
    <t>850MG TBL FLM 30 I</t>
  </si>
  <si>
    <t>Metoklopramid</t>
  </si>
  <si>
    <t>93104</t>
  </si>
  <si>
    <t>DEGAN</t>
  </si>
  <si>
    <t>10MG TBL NOB 40</t>
  </si>
  <si>
    <t>Nimesulid</t>
  </si>
  <si>
    <t>12893</t>
  </si>
  <si>
    <t>AULIN</t>
  </si>
  <si>
    <t>TBL NOB 60X100MG</t>
  </si>
  <si>
    <t>12895</t>
  </si>
  <si>
    <t>100MG POR GRA SUS 30 I</t>
  </si>
  <si>
    <t>Norethisteron</t>
  </si>
  <si>
    <t>216963</t>
  </si>
  <si>
    <t>NORETHISTERON ZENTIVA</t>
  </si>
  <si>
    <t>5MG TBL NOB 45</t>
  </si>
  <si>
    <t>Omeprazol</t>
  </si>
  <si>
    <t>115317</t>
  </si>
  <si>
    <t>HELICID 20 ZENTIVA</t>
  </si>
  <si>
    <t>20MG CPS ETD 28</t>
  </si>
  <si>
    <t>25362</t>
  </si>
  <si>
    <t>HELICID 10 ZENTIVA</t>
  </si>
  <si>
    <t>10MG CPS ETD 28</t>
  </si>
  <si>
    <t>Pantoprazol</t>
  </si>
  <si>
    <t>180578</t>
  </si>
  <si>
    <t>CONTROLOC</t>
  </si>
  <si>
    <t>20MG TBL ENT 90 II</t>
  </si>
  <si>
    <t>Perindopril a diuretika</t>
  </si>
  <si>
    <t>122685</t>
  </si>
  <si>
    <t>PRESTARIUM NEO COMBI</t>
  </si>
  <si>
    <t>5MG/1,25MG TBL FLM 30</t>
  </si>
  <si>
    <t>122690</t>
  </si>
  <si>
    <t>5MG/1,25MG TBL FLM 90</t>
  </si>
  <si>
    <t>Pitofenon a analgetika</t>
  </si>
  <si>
    <t>50335</t>
  </si>
  <si>
    <t>ALGIFEN NEO</t>
  </si>
  <si>
    <t>500MG/ML+5MG/ML POR GTT SOL 1X</t>
  </si>
  <si>
    <t>Síran hořečnatý</t>
  </si>
  <si>
    <t>498</t>
  </si>
  <si>
    <t>MAGNESIUM SULFURICUM BIOTIKA 10%</t>
  </si>
  <si>
    <t>100MG/ML INJ SOL 5X10ML</t>
  </si>
  <si>
    <t>Sumatriptan</t>
  </si>
  <si>
    <t>115449</t>
  </si>
  <si>
    <t>SUMATRIPTAN ACTAVIS</t>
  </si>
  <si>
    <t>50MG TBL OBD 6 II</t>
  </si>
  <si>
    <t>119123</t>
  </si>
  <si>
    <t>50MG TBL OBD 24</t>
  </si>
  <si>
    <t>115451</t>
  </si>
  <si>
    <t>50MG TBL OBD 24 II</t>
  </si>
  <si>
    <t>Tramadol, kombinace</t>
  </si>
  <si>
    <t>179327</t>
  </si>
  <si>
    <t>DORETA</t>
  </si>
  <si>
    <t>75MG/650MG TBL FLM 30 I</t>
  </si>
  <si>
    <t>Zolpidem</t>
  </si>
  <si>
    <t>16286</t>
  </si>
  <si>
    <t>STILNOX</t>
  </si>
  <si>
    <t>10MG TBL FLM 20</t>
  </si>
  <si>
    <t>94744</t>
  </si>
  <si>
    <t>ZOLPINOX</t>
  </si>
  <si>
    <t>94775</t>
  </si>
  <si>
    <t>Jiná</t>
  </si>
  <si>
    <t>*4999</t>
  </si>
  <si>
    <t>Jiný</t>
  </si>
  <si>
    <t>Gabapentin</t>
  </si>
  <si>
    <t>84398</t>
  </si>
  <si>
    <t>NEURONTIN</t>
  </si>
  <si>
    <t>100MG CPS DUR 100</t>
  </si>
  <si>
    <t>Alprazolam</t>
  </si>
  <si>
    <t>6618</t>
  </si>
  <si>
    <t>NEUROL 0,5</t>
  </si>
  <si>
    <t>0,5MG TBL NOB 30</t>
  </si>
  <si>
    <t>132811</t>
  </si>
  <si>
    <t>AUGMENTIN 1 G</t>
  </si>
  <si>
    <t>132711</t>
  </si>
  <si>
    <t>Bilastin</t>
  </si>
  <si>
    <t>148672</t>
  </si>
  <si>
    <t>XADOS</t>
  </si>
  <si>
    <t>20MG TBL NOB 20</t>
  </si>
  <si>
    <t>148675</t>
  </si>
  <si>
    <t>20MG TBL NOB 50</t>
  </si>
  <si>
    <t>155683</t>
  </si>
  <si>
    <t>ZYRTEC</t>
  </si>
  <si>
    <t>Cinchokain</t>
  </si>
  <si>
    <t>93124</t>
  </si>
  <si>
    <t>FAKTU</t>
  </si>
  <si>
    <t>1G/200MG RCT UNG 20G</t>
  </si>
  <si>
    <t>Diklofenak</t>
  </si>
  <si>
    <t>125122</t>
  </si>
  <si>
    <t>APO-DICLO SR 100</t>
  </si>
  <si>
    <t>100MG TBL RET 100</t>
  </si>
  <si>
    <t>54539</t>
  </si>
  <si>
    <t>DOLMINA INJ</t>
  </si>
  <si>
    <t>25MG/ML INJ SOL 5X3ML</t>
  </si>
  <si>
    <t>Fytomenadion</t>
  </si>
  <si>
    <t>720</t>
  </si>
  <si>
    <t>KANAVIT</t>
  </si>
  <si>
    <t>20MG/ML POR GTT EML 1X5ML</t>
  </si>
  <si>
    <t>Hydrokortison a antibiotika</t>
  </si>
  <si>
    <t>61980</t>
  </si>
  <si>
    <t>PIMAFUCORT</t>
  </si>
  <si>
    <t>UNG 15G</t>
  </si>
  <si>
    <t>Chlorhexidin, kombinace</t>
  </si>
  <si>
    <t>98191</t>
  </si>
  <si>
    <t>CYTEAL</t>
  </si>
  <si>
    <t>0,5G/0,5G/1,5G DRM LIQ 500ML</t>
  </si>
  <si>
    <t>Jiná antibiotika pro lokální aplikaci</t>
  </si>
  <si>
    <t>55760</t>
  </si>
  <si>
    <t>PAMYCON NA PŘÍPRAVU KAPEK</t>
  </si>
  <si>
    <t>DRM PLV SOL 10</t>
  </si>
  <si>
    <t>Ketoprofen</t>
  </si>
  <si>
    <t>16287</t>
  </si>
  <si>
    <t>FASTUM</t>
  </si>
  <si>
    <t>25MG/G GEL 100G</t>
  </si>
  <si>
    <t>1634</t>
  </si>
  <si>
    <t>10MG/ML DRM SOL 60ML</t>
  </si>
  <si>
    <t>Kodein</t>
  </si>
  <si>
    <t>56993</t>
  </si>
  <si>
    <t>CODEIN SLOVAKOFARMA</t>
  </si>
  <si>
    <t>30MG TBL NOB 10</t>
  </si>
  <si>
    <t>Kortikosteroidy</t>
  </si>
  <si>
    <t>84700</t>
  </si>
  <si>
    <t>OTOBACID N</t>
  </si>
  <si>
    <t>AUR GTT SOL 1X5ML</t>
  </si>
  <si>
    <t>Kyselina ursodeoxycholová</t>
  </si>
  <si>
    <t>13808</t>
  </si>
  <si>
    <t>URSOSAN</t>
  </si>
  <si>
    <t>250MG CPS DUR 100</t>
  </si>
  <si>
    <t>Levodropropizin</t>
  </si>
  <si>
    <t>191929</t>
  </si>
  <si>
    <t>LEVOPRONT KAPKY</t>
  </si>
  <si>
    <t>60MG/ML POR GTT SOL 15ML II</t>
  </si>
  <si>
    <t>184245</t>
  </si>
  <si>
    <t>LETROX 75</t>
  </si>
  <si>
    <t>75MCG TBL NOB 100 II</t>
  </si>
  <si>
    <t>Nifuroxazid</t>
  </si>
  <si>
    <t>155871</t>
  </si>
  <si>
    <t>ERCEFURYL 200 MG CPS.</t>
  </si>
  <si>
    <t>200MG CPS DUR 14</t>
  </si>
  <si>
    <t>12892</t>
  </si>
  <si>
    <t>100MG TBL NOB 30</t>
  </si>
  <si>
    <t>202859</t>
  </si>
  <si>
    <t>HELICID</t>
  </si>
  <si>
    <t>40MG CPS ETD 90 III</t>
  </si>
  <si>
    <t>119688</t>
  </si>
  <si>
    <t>40MG TBL ENT 100 I</t>
  </si>
  <si>
    <t>49115</t>
  </si>
  <si>
    <t>20MG TBL ENT 100</t>
  </si>
  <si>
    <t>49123</t>
  </si>
  <si>
    <t>40MG TBL ENT 28 I</t>
  </si>
  <si>
    <t>180643</t>
  </si>
  <si>
    <t>40MG TBL ENT 60 II</t>
  </si>
  <si>
    <t>Perindopril a amlodipin</t>
  </si>
  <si>
    <t>124091</t>
  </si>
  <si>
    <t>PRESTANCE</t>
  </si>
  <si>
    <t>5MG/5MG TBL NOB 90</t>
  </si>
  <si>
    <t>Thiokolchikosid</t>
  </si>
  <si>
    <t>107944</t>
  </si>
  <si>
    <t>MUSCORIL INJ</t>
  </si>
  <si>
    <t>2MG/ML INJ SOL 6X2ML</t>
  </si>
  <si>
    <t>Triamcinolon</t>
  </si>
  <si>
    <t>162502</t>
  </si>
  <si>
    <t>TRIAMCINOLON TEVA</t>
  </si>
  <si>
    <t>1MG/G DRM EML 30G</t>
  </si>
  <si>
    <t>119773</t>
  </si>
  <si>
    <t>MILURIT 100</t>
  </si>
  <si>
    <t>100MG TBL NOB 100</t>
  </si>
  <si>
    <t>151142</t>
  </si>
  <si>
    <t>ANOPYRIN</t>
  </si>
  <si>
    <t>122113</t>
  </si>
  <si>
    <t>APO-OME 20</t>
  </si>
  <si>
    <t>20MG CPS ETD 50</t>
  </si>
  <si>
    <t>Ambroxol</t>
  </si>
  <si>
    <t>104694</t>
  </si>
  <si>
    <t>MUCOSOLVAN PRO DOSPĚLÉ</t>
  </si>
  <si>
    <t>6MG/ML SIR 1X100ML</t>
  </si>
  <si>
    <t>Amlodipin</t>
  </si>
  <si>
    <t>125051</t>
  </si>
  <si>
    <t>APO-AMLO 10</t>
  </si>
  <si>
    <t>10MG TBL NOB 90</t>
  </si>
  <si>
    <t>Betamethason</t>
  </si>
  <si>
    <t>19757</t>
  </si>
  <si>
    <t>BELODERM</t>
  </si>
  <si>
    <t>0,5MG/G UNG 30G</t>
  </si>
  <si>
    <t>19378</t>
  </si>
  <si>
    <t>100MG/2,5MG SUP 20</t>
  </si>
  <si>
    <t>215978</t>
  </si>
  <si>
    <t>Karvedilol</t>
  </si>
  <si>
    <t>98922</t>
  </si>
  <si>
    <t>ATRAM 6,25</t>
  </si>
  <si>
    <t>6,25MG TBL NOB 30</t>
  </si>
  <si>
    <t>188849</t>
  </si>
  <si>
    <t>STACYL</t>
  </si>
  <si>
    <t>100MG TBL ENT 90 I</t>
  </si>
  <si>
    <t>Moxonidin</t>
  </si>
  <si>
    <t>16926</t>
  </si>
  <si>
    <t>MOXOSTAD</t>
  </si>
  <si>
    <t>0,3MG TBL FLM 100</t>
  </si>
  <si>
    <t>Paracetamol</t>
  </si>
  <si>
    <t>3837</t>
  </si>
  <si>
    <t>PARALEN 500</t>
  </si>
  <si>
    <t>500MG TBL NOB 10</t>
  </si>
  <si>
    <t>Rifaximin</t>
  </si>
  <si>
    <t>44285</t>
  </si>
  <si>
    <t>NORMIX</t>
  </si>
  <si>
    <t>200MG TBL FLM 12</t>
  </si>
  <si>
    <t>Rutosid, kombinace</t>
  </si>
  <si>
    <t>98194</t>
  </si>
  <si>
    <t>CYCLO 3 FORT</t>
  </si>
  <si>
    <t>150MG/150MG/100MG CPS DUR 30 I</t>
  </si>
  <si>
    <t>Sodná sůl dokusátu, včetně kombinací</t>
  </si>
  <si>
    <t>12770</t>
  </si>
  <si>
    <t>YAL</t>
  </si>
  <si>
    <t>13,4G/0,01G RCT SOL 2X67,5ML</t>
  </si>
  <si>
    <t>Sulfadiazin, stříbrná sůl, kombinace</t>
  </si>
  <si>
    <t>14877</t>
  </si>
  <si>
    <t>IALUGEN PLUS</t>
  </si>
  <si>
    <t>2MG/10MG/G CRM 60G</t>
  </si>
  <si>
    <t>Trandolapril</t>
  </si>
  <si>
    <t>203179</t>
  </si>
  <si>
    <t>GOPTEN</t>
  </si>
  <si>
    <t>4MG CPS DUR 98</t>
  </si>
  <si>
    <t>Perindopril</t>
  </si>
  <si>
    <t>101205</t>
  </si>
  <si>
    <t>PRESTARIUM NEO</t>
  </si>
  <si>
    <t>120796</t>
  </si>
  <si>
    <t>APO-PERINDO</t>
  </si>
  <si>
    <t>4MG TBL NOB 100</t>
  </si>
  <si>
    <t>Doxycyklin</t>
  </si>
  <si>
    <t>4013</t>
  </si>
  <si>
    <t>DOXYBENE</t>
  </si>
  <si>
    <t>200MG TBL NOB 10</t>
  </si>
  <si>
    <t>Klarithromycin</t>
  </si>
  <si>
    <t>53853</t>
  </si>
  <si>
    <t>KLACID 500</t>
  </si>
  <si>
    <t>500MG TBL FLM 14</t>
  </si>
  <si>
    <t>Komplex železa s isomaltosou a kyselina listová</t>
  </si>
  <si>
    <t>16593</t>
  </si>
  <si>
    <t>MALTOFER FOL TABLETY</t>
  </si>
  <si>
    <t>100MG/0,35MG TBL MND 30</t>
  </si>
  <si>
    <t>Levocetirizin</t>
  </si>
  <si>
    <t>145175</t>
  </si>
  <si>
    <t>ZENARO</t>
  </si>
  <si>
    <t>5MG TBL FLM 90 I</t>
  </si>
  <si>
    <t>Mometason</t>
  </si>
  <si>
    <t>170760</t>
  </si>
  <si>
    <t>MOMMOX</t>
  </si>
  <si>
    <t>0,05MG/DÁV NAS SPR SUS 140DÁV</t>
  </si>
  <si>
    <t>120795</t>
  </si>
  <si>
    <t>4MG TBL NOB 90</t>
  </si>
  <si>
    <t>Magnesium-orotát</t>
  </si>
  <si>
    <t>32888</t>
  </si>
  <si>
    <t>MAGNEROT</t>
  </si>
  <si>
    <t>500MG TBL NOB 50 I</t>
  </si>
  <si>
    <t>Perindopril, amlodipin a indapamid</t>
  </si>
  <si>
    <t>190960</t>
  </si>
  <si>
    <t>TRIPLIXAM</t>
  </si>
  <si>
    <t>5MG/1,25MG/5MG TBL FLM 90(3X30</t>
  </si>
  <si>
    <t>107869</t>
  </si>
  <si>
    <t>Metoprolol</t>
  </si>
  <si>
    <t>58037</t>
  </si>
  <si>
    <t>BETALOC ZOK</t>
  </si>
  <si>
    <t>50MG TBL PRO 30</t>
  </si>
  <si>
    <t>124087</t>
  </si>
  <si>
    <t>5MG/5MG TBL NOB 30</t>
  </si>
  <si>
    <t>Rosuvastatin</t>
  </si>
  <si>
    <t>148076</t>
  </si>
  <si>
    <t>ROSUCARD</t>
  </si>
  <si>
    <t>40MG TBL FLM 30</t>
  </si>
  <si>
    <t>179326</t>
  </si>
  <si>
    <t>75MG/650MG TBL FLM 20 I</t>
  </si>
  <si>
    <t>32889</t>
  </si>
  <si>
    <t>500MG TBL NOB 100 I</t>
  </si>
  <si>
    <t>Acebutolol</t>
  </si>
  <si>
    <t>80058</t>
  </si>
  <si>
    <t>SECTRAL</t>
  </si>
  <si>
    <t>400MG TBL FLM 30</t>
  </si>
  <si>
    <t>1711</t>
  </si>
  <si>
    <t>MILURIT 300</t>
  </si>
  <si>
    <t>300MG TBL NOB 100</t>
  </si>
  <si>
    <t>2592</t>
  </si>
  <si>
    <t>216284</t>
  </si>
  <si>
    <t>100MG TBL NOB 90</t>
  </si>
  <si>
    <t>91788</t>
  </si>
  <si>
    <t>NEUROL 0,25</t>
  </si>
  <si>
    <t>0,25MG TBL NOB 30</t>
  </si>
  <si>
    <t>15378</t>
  </si>
  <si>
    <t>AGEN 5</t>
  </si>
  <si>
    <t>5MG TBL NOB 90</t>
  </si>
  <si>
    <t>2945</t>
  </si>
  <si>
    <t>5MG TBL NOB 30</t>
  </si>
  <si>
    <t>Amoxicilin</t>
  </si>
  <si>
    <t>19751</t>
  </si>
  <si>
    <t>DUOMOX 1000</t>
  </si>
  <si>
    <t>1000MG TBL SUS 14</t>
  </si>
  <si>
    <t>Atorvastatin</t>
  </si>
  <si>
    <t>132556</t>
  </si>
  <si>
    <t>ATORIS 20</t>
  </si>
  <si>
    <t>20MG TBL FLM 90</t>
  </si>
  <si>
    <t>19591</t>
  </si>
  <si>
    <t>TORVACARD 10</t>
  </si>
  <si>
    <t>10MG TBL FLM 90 BLI AL</t>
  </si>
  <si>
    <t>19595</t>
  </si>
  <si>
    <t>TORVACARD 40</t>
  </si>
  <si>
    <t>40MG TBL FLM 90 BLI AL</t>
  </si>
  <si>
    <t>49009</t>
  </si>
  <si>
    <t>93015</t>
  </si>
  <si>
    <t>SORTIS</t>
  </si>
  <si>
    <t>10MG TBL FLM 100</t>
  </si>
  <si>
    <t>93018</t>
  </si>
  <si>
    <t>20MG TBL FLM 100</t>
  </si>
  <si>
    <t>93021</t>
  </si>
  <si>
    <t>40MG TBL FLM 100</t>
  </si>
  <si>
    <t>204702</t>
  </si>
  <si>
    <t>TORVACARD NEO</t>
  </si>
  <si>
    <t>80MG TBL FLM 30</t>
  </si>
  <si>
    <t>204678</t>
  </si>
  <si>
    <t>20MG TBL FLM 30</t>
  </si>
  <si>
    <t>Atorvastatin a amlodipin</t>
  </si>
  <si>
    <t>101172</t>
  </si>
  <si>
    <t>CADUET</t>
  </si>
  <si>
    <t>5MG/10MG TBL FLM 90</t>
  </si>
  <si>
    <t>Azithromycin</t>
  </si>
  <si>
    <t>45010</t>
  </si>
  <si>
    <t>AZITROMYCIN SANDOZ</t>
  </si>
  <si>
    <t>500MG TBL FLM 3</t>
  </si>
  <si>
    <t>Betahistin</t>
  </si>
  <si>
    <t>102674</t>
  </si>
  <si>
    <t>BETAHISTIN ACTAVIS</t>
  </si>
  <si>
    <t>8MG TBL NOB 100</t>
  </si>
  <si>
    <t>Betaxolol</t>
  </si>
  <si>
    <t>49910</t>
  </si>
  <si>
    <t>LOKREN</t>
  </si>
  <si>
    <t>20MG TBL FLM 98</t>
  </si>
  <si>
    <t>3801</t>
  </si>
  <si>
    <t>CONCOR COR</t>
  </si>
  <si>
    <t>2,5MG TBL FLM 28</t>
  </si>
  <si>
    <t>94163</t>
  </si>
  <si>
    <t>CONCOR 10</t>
  </si>
  <si>
    <t>94164</t>
  </si>
  <si>
    <t>CONCOR 5</t>
  </si>
  <si>
    <t>58858</t>
  </si>
  <si>
    <t>BISOCARD 10</t>
  </si>
  <si>
    <t>Bisoprolol a jiná antihypertenziva</t>
  </si>
  <si>
    <t>184286</t>
  </si>
  <si>
    <t>CONCOR COMBI</t>
  </si>
  <si>
    <t>Bisoprolol a thiazidy</t>
  </si>
  <si>
    <t>13603</t>
  </si>
  <si>
    <t>LODOZ</t>
  </si>
  <si>
    <t>5MG/6,25MG TBL FLM 30</t>
  </si>
  <si>
    <t>Cilazapril a diuretika</t>
  </si>
  <si>
    <t>14934</t>
  </si>
  <si>
    <t>INHIBACE PLUS</t>
  </si>
  <si>
    <t>5MG/12,5MG TBL FLM 98</t>
  </si>
  <si>
    <t>214595</t>
  </si>
  <si>
    <t>Citalopram</t>
  </si>
  <si>
    <t>17431</t>
  </si>
  <si>
    <t>CITALEC 20 ZENTIVA</t>
  </si>
  <si>
    <t>Dabigatran-etexilát</t>
  </si>
  <si>
    <t>29328</t>
  </si>
  <si>
    <t>PRADAXA</t>
  </si>
  <si>
    <t>110MG CPS DUR 60X1 I</t>
  </si>
  <si>
    <t>75633</t>
  </si>
  <si>
    <t>DICLOFENAC AL RETARD</t>
  </si>
  <si>
    <t>100MG TBL PRO 100</t>
  </si>
  <si>
    <t>Diltiazem</t>
  </si>
  <si>
    <t>58752</t>
  </si>
  <si>
    <t>DIACORDIN 240 SR</t>
  </si>
  <si>
    <t>240MG CPS PRO 30</t>
  </si>
  <si>
    <t>201992</t>
  </si>
  <si>
    <t>500MG TBL FLM 120</t>
  </si>
  <si>
    <t>185471</t>
  </si>
  <si>
    <t>Doxazosin</t>
  </si>
  <si>
    <t>107794</t>
  </si>
  <si>
    <t>ZOXON 4</t>
  </si>
  <si>
    <t>45214</t>
  </si>
  <si>
    <t>ZOXON 2</t>
  </si>
  <si>
    <t>2MG TBL NOB 30</t>
  </si>
  <si>
    <t>45215</t>
  </si>
  <si>
    <t>4MG TBL NOB 30</t>
  </si>
  <si>
    <t>Escitalopram</t>
  </si>
  <si>
    <t>197411</t>
  </si>
  <si>
    <t>ESCITALOPRAM +PHARMA</t>
  </si>
  <si>
    <t>10MG TBL FLM 98</t>
  </si>
  <si>
    <t>Ezetimib</t>
  </si>
  <si>
    <t>8677</t>
  </si>
  <si>
    <t>EZETROL</t>
  </si>
  <si>
    <t>10MG TBL NOB 98 A</t>
  </si>
  <si>
    <t>47997</t>
  </si>
  <si>
    <t>10MG TBL NOB 98 B</t>
  </si>
  <si>
    <t>Fenoxymethylpenicilin</t>
  </si>
  <si>
    <t>45998</t>
  </si>
  <si>
    <t>OSPEN 1500</t>
  </si>
  <si>
    <t>1500000IU TBL FLM 30</t>
  </si>
  <si>
    <t>Fluoxetin</t>
  </si>
  <si>
    <t>21890</t>
  </si>
  <si>
    <t>PROZAC</t>
  </si>
  <si>
    <t>20MG CPS DUR 28</t>
  </si>
  <si>
    <t>Furosemid</t>
  </si>
  <si>
    <t>98219</t>
  </si>
  <si>
    <t>FURON</t>
  </si>
  <si>
    <t>40MG TBL NOB 50</t>
  </si>
  <si>
    <t>Glycerol-trinitrát</t>
  </si>
  <si>
    <t>85071</t>
  </si>
  <si>
    <t>NITROMINT</t>
  </si>
  <si>
    <t>0,4MG/DÁV SPR SLG 10G I</t>
  </si>
  <si>
    <t>Hydrochlorothiazid</t>
  </si>
  <si>
    <t>168</t>
  </si>
  <si>
    <t>HYDROCHLOROTHIAZID LÉČIVA</t>
  </si>
  <si>
    <t>25MG TBL NOB 20</t>
  </si>
  <si>
    <t>Hydrochlorothiazid a kalium šetřící diuretika</t>
  </si>
  <si>
    <t>76380</t>
  </si>
  <si>
    <t>RHEFLUIN</t>
  </si>
  <si>
    <t>5MG/50MG TBL NOB 30</t>
  </si>
  <si>
    <t>Ibuprofen</t>
  </si>
  <si>
    <t>32020</t>
  </si>
  <si>
    <t>IBUPROFEN AL 400</t>
  </si>
  <si>
    <t>400MG TBL FLM 100</t>
  </si>
  <si>
    <t>Indapamid</t>
  </si>
  <si>
    <t>120328</t>
  </si>
  <si>
    <t>INDAPAMID STADA</t>
  </si>
  <si>
    <t>1,5MG TBL PRO 90</t>
  </si>
  <si>
    <t>120329</t>
  </si>
  <si>
    <t>1,5MG TBL PRO 100</t>
  </si>
  <si>
    <t>191880</t>
  </si>
  <si>
    <t>INDAPAMID PMCS</t>
  </si>
  <si>
    <t>2,5MG TBL NOB 100</t>
  </si>
  <si>
    <t>158284</t>
  </si>
  <si>
    <t>INDAP 1,25 MG</t>
  </si>
  <si>
    <t>TBL NOB 5X10X1,25MG</t>
  </si>
  <si>
    <t>Jinanový list (Ginkgo biloba)</t>
  </si>
  <si>
    <t>13193</t>
  </si>
  <si>
    <t>GINGIO 120</t>
  </si>
  <si>
    <t>120MG TBL FLM 120</t>
  </si>
  <si>
    <t>Kandesartan</t>
  </si>
  <si>
    <t>171543</t>
  </si>
  <si>
    <t>CARZAP</t>
  </si>
  <si>
    <t>8MG TBL NOB 90</t>
  </si>
  <si>
    <t>171548</t>
  </si>
  <si>
    <t>16MG TBL NOB 30</t>
  </si>
  <si>
    <t>Kandesartan a diuretika</t>
  </si>
  <si>
    <t>140326</t>
  </si>
  <si>
    <t>XALEEC COMBI</t>
  </si>
  <si>
    <t>8MG/12,5MG TBL NOB 28</t>
  </si>
  <si>
    <t>171575</t>
  </si>
  <si>
    <t>CARZAP HCT</t>
  </si>
  <si>
    <t>16MG/12,5MG TBL NOB 90</t>
  </si>
  <si>
    <t>Karbamazepin</t>
  </si>
  <si>
    <t>75293</t>
  </si>
  <si>
    <t>TIMONIL 150 RETARD</t>
  </si>
  <si>
    <t>150MG TBL PRO 100</t>
  </si>
  <si>
    <t>102608</t>
  </si>
  <si>
    <t>CARVESAN 25</t>
  </si>
  <si>
    <t>25MG TBL NOB 30</t>
  </si>
  <si>
    <t>Klopidogrel</t>
  </si>
  <si>
    <t>141036</t>
  </si>
  <si>
    <t>TROMBEX</t>
  </si>
  <si>
    <t>75MG TBL FLM 90</t>
  </si>
  <si>
    <t>Komplex železa s isomaltosou</t>
  </si>
  <si>
    <t>16594</t>
  </si>
  <si>
    <t>MALTOFER TABLETY</t>
  </si>
  <si>
    <t>100MG TBL MND 30</t>
  </si>
  <si>
    <t>155782</t>
  </si>
  <si>
    <t>GODASAL 100</t>
  </si>
  <si>
    <t>100MG/50MG TBL NOB 100</t>
  </si>
  <si>
    <t>163426</t>
  </si>
  <si>
    <t>100MG TBL ENT 100</t>
  </si>
  <si>
    <t>71960</t>
  </si>
  <si>
    <t>100MG TBL NOB 5X10</t>
  </si>
  <si>
    <t>203564</t>
  </si>
  <si>
    <t>Kyselina listová</t>
  </si>
  <si>
    <t>76064</t>
  </si>
  <si>
    <t>ACIDUM FOLICUM LÉČIVA</t>
  </si>
  <si>
    <t>10MG TBL OBD 30</t>
  </si>
  <si>
    <t>Lacidipin</t>
  </si>
  <si>
    <t>47670</t>
  </si>
  <si>
    <t>LACIPIL</t>
  </si>
  <si>
    <t>4MG TBL FLM 28</t>
  </si>
  <si>
    <t>124343</t>
  </si>
  <si>
    <t>CEZERA</t>
  </si>
  <si>
    <t>5MG TBL FLM 30 I</t>
  </si>
  <si>
    <t>169714</t>
  </si>
  <si>
    <t>LETROX 125</t>
  </si>
  <si>
    <t>125MCG TBL NOB 100 II</t>
  </si>
  <si>
    <t>172044</t>
  </si>
  <si>
    <t>LETROX 150</t>
  </si>
  <si>
    <t>150MCG TBL NOB 100 II</t>
  </si>
  <si>
    <t>47141</t>
  </si>
  <si>
    <t>LETROX 50</t>
  </si>
  <si>
    <t>POR TBL NOB 100X50RG I</t>
  </si>
  <si>
    <t>187425</t>
  </si>
  <si>
    <t>50MCG TBL NOB 100 II</t>
  </si>
  <si>
    <t>Losartan</t>
  </si>
  <si>
    <t>104949</t>
  </si>
  <si>
    <t>LORISTA 50</t>
  </si>
  <si>
    <t>50MG TBL FLM 50</t>
  </si>
  <si>
    <t>107176</t>
  </si>
  <si>
    <t>LORISTA 25</t>
  </si>
  <si>
    <t>25MG TBL FLM 98</t>
  </si>
  <si>
    <t>114067</t>
  </si>
  <si>
    <t>LOZAP 50 ZENTIVA</t>
  </si>
  <si>
    <t>50MG TBL FLM 90 II</t>
  </si>
  <si>
    <t>13892</t>
  </si>
  <si>
    <t>50MG TBL FLM 30 I</t>
  </si>
  <si>
    <t>Losartan a diuretika</t>
  </si>
  <si>
    <t>15316</t>
  </si>
  <si>
    <t>LOZAP H</t>
  </si>
  <si>
    <t>50MG/12,5MG TBL FLM 30</t>
  </si>
  <si>
    <t>15317</t>
  </si>
  <si>
    <t>50MG/12,5MG TBL FLM 90</t>
  </si>
  <si>
    <t>Makrogol</t>
  </si>
  <si>
    <t>58827</t>
  </si>
  <si>
    <t>FORTRANS</t>
  </si>
  <si>
    <t>64G POR PLV SOL 4</t>
  </si>
  <si>
    <t>Mefenoxalon</t>
  </si>
  <si>
    <t>85656</t>
  </si>
  <si>
    <t>DORSIFLEX</t>
  </si>
  <si>
    <t>200MG TBL NOB 30</t>
  </si>
  <si>
    <t>12354</t>
  </si>
  <si>
    <t>SIOFOR 500</t>
  </si>
  <si>
    <t>500MG TBL FLM 120 I</t>
  </si>
  <si>
    <t>23797</t>
  </si>
  <si>
    <t>GLUCOPHAGE</t>
  </si>
  <si>
    <t>1000MG TBL FLM 60</t>
  </si>
  <si>
    <t>56503</t>
  </si>
  <si>
    <t>500MG TBL FLM 60 I</t>
  </si>
  <si>
    <t>56504</t>
  </si>
  <si>
    <t>850MG TBL FLM 60 I</t>
  </si>
  <si>
    <t>Methylprednisolon</t>
  </si>
  <si>
    <t>40368</t>
  </si>
  <si>
    <t>MEDROL</t>
  </si>
  <si>
    <t>4MG TBL NOB 30 I</t>
  </si>
  <si>
    <t>46980</t>
  </si>
  <si>
    <t>BETALOC SR</t>
  </si>
  <si>
    <t>200MG TBL PRO 100</t>
  </si>
  <si>
    <t>46981</t>
  </si>
  <si>
    <t>200MG TBL PRO 30</t>
  </si>
  <si>
    <t>49934</t>
  </si>
  <si>
    <t>25MG TBL PRO 30</t>
  </si>
  <si>
    <t>163135</t>
  </si>
  <si>
    <t>VASOCARDIN 100</t>
  </si>
  <si>
    <t>Nadroparin</t>
  </si>
  <si>
    <t>59806</t>
  </si>
  <si>
    <t>FRAXIPARINE FORTE</t>
  </si>
  <si>
    <t>19000IU/ML INJ SOL ISP 10X0,6M</t>
  </si>
  <si>
    <t>59810</t>
  </si>
  <si>
    <t>19000IU/ML INJ SOL ISP 10X1ML</t>
  </si>
  <si>
    <t>Naftidrofuryl</t>
  </si>
  <si>
    <t>66015</t>
  </si>
  <si>
    <t>ENELBIN 100 RETARD</t>
  </si>
  <si>
    <t>Nebivolol</t>
  </si>
  <si>
    <t>53761</t>
  </si>
  <si>
    <t>NEBILET</t>
  </si>
  <si>
    <t>5MG TBL NOB 28</t>
  </si>
  <si>
    <t>Nitrendipin</t>
  </si>
  <si>
    <t>128710</t>
  </si>
  <si>
    <t>LUSOPRESS</t>
  </si>
  <si>
    <t>20MG TBL NOB 98</t>
  </si>
  <si>
    <t>13316</t>
  </si>
  <si>
    <t>20MG TBL NOB 28</t>
  </si>
  <si>
    <t>30965</t>
  </si>
  <si>
    <t>NITRENDIPIN-RATIOPHARM</t>
  </si>
  <si>
    <t>20MG TBL NOB 100</t>
  </si>
  <si>
    <t>115318</t>
  </si>
  <si>
    <t>20MG CPS ETD 90</t>
  </si>
  <si>
    <t>122114</t>
  </si>
  <si>
    <t>20MG CPS ETD 100</t>
  </si>
  <si>
    <t>25365</t>
  </si>
  <si>
    <t>25366</t>
  </si>
  <si>
    <t>49114</t>
  </si>
  <si>
    <t>20MG TBL ENT 56</t>
  </si>
  <si>
    <t>109399</t>
  </si>
  <si>
    <t>NOLPAZA</t>
  </si>
  <si>
    <t>20MG TBL ENT 28</t>
  </si>
  <si>
    <t>101211</t>
  </si>
  <si>
    <t>101233</t>
  </si>
  <si>
    <t>PRESTARIUM NEO FORTE</t>
  </si>
  <si>
    <t>10MG TBL FLM 90</t>
  </si>
  <si>
    <t>187817</t>
  </si>
  <si>
    <t>TONARSSA</t>
  </si>
  <si>
    <t>8MG/10MG TBL NOB 90</t>
  </si>
  <si>
    <t>126031</t>
  </si>
  <si>
    <t>PRENEWEL</t>
  </si>
  <si>
    <t>4MG/1,25MG TBL NOB 30 II</t>
  </si>
  <si>
    <t>162012</t>
  </si>
  <si>
    <t>10MG/2,5MG TBL FLM 90</t>
  </si>
  <si>
    <t>Propafenon</t>
  </si>
  <si>
    <t>99309</t>
  </si>
  <si>
    <t>RYTMONORM</t>
  </si>
  <si>
    <t>150MG TBL FLM 100</t>
  </si>
  <si>
    <t>186337</t>
  </si>
  <si>
    <t>Ramipril</t>
  </si>
  <si>
    <t>56974</t>
  </si>
  <si>
    <t>TRITACE</t>
  </si>
  <si>
    <t>1,25MG TBL NOB 50</t>
  </si>
  <si>
    <t>56982</t>
  </si>
  <si>
    <t>5MG TBL NOB 50</t>
  </si>
  <si>
    <t>Ramipril a amlodipin</t>
  </si>
  <si>
    <t>185742</t>
  </si>
  <si>
    <t>TRITACE COMBI</t>
  </si>
  <si>
    <t>2,5MG/5MG CPS DUR 30</t>
  </si>
  <si>
    <t>Ramipril a diuretika</t>
  </si>
  <si>
    <t>115590</t>
  </si>
  <si>
    <t>MEDORAM PLUS H 5/25 MG</t>
  </si>
  <si>
    <t>5MG/25MG TBL NOB 30</t>
  </si>
  <si>
    <t>Rilmenidin</t>
  </si>
  <si>
    <t>166423</t>
  </si>
  <si>
    <t>RILMENIDIN TEVA</t>
  </si>
  <si>
    <t>1MG TBL NOB 90</t>
  </si>
  <si>
    <t>Rivaroxaban</t>
  </si>
  <si>
    <t>168904</t>
  </si>
  <si>
    <t>XARELTO</t>
  </si>
  <si>
    <t>20MG TBL FLM 98 II</t>
  </si>
  <si>
    <t>168906</t>
  </si>
  <si>
    <t>20MG TBL FLM 100X1 II</t>
  </si>
  <si>
    <t>194195</t>
  </si>
  <si>
    <t>20MG TBL FLM 100X(10X10X1) II</t>
  </si>
  <si>
    <t>148070</t>
  </si>
  <si>
    <t>148074</t>
  </si>
  <si>
    <t>148078</t>
  </si>
  <si>
    <t>40MG TBL FLM 90</t>
  </si>
  <si>
    <t>Sertralin</t>
  </si>
  <si>
    <t>107885</t>
  </si>
  <si>
    <t>APO-SERTRAL 50</t>
  </si>
  <si>
    <t>CPS DUR 30X50MG</t>
  </si>
  <si>
    <t>Simvastatin</t>
  </si>
  <si>
    <t>125082</t>
  </si>
  <si>
    <t>APO-SIMVA 20</t>
  </si>
  <si>
    <t>125086</t>
  </si>
  <si>
    <t>Spironolakton</t>
  </si>
  <si>
    <t>30434</t>
  </si>
  <si>
    <t>VEROSPIRON</t>
  </si>
  <si>
    <t>25MG TBL NOB 100</t>
  </si>
  <si>
    <t>3550</t>
  </si>
  <si>
    <t>Tamsulosin</t>
  </si>
  <si>
    <t>151248</t>
  </si>
  <si>
    <t>TAMSULOSIN HCL MYLAN</t>
  </si>
  <si>
    <t>0,4MG CPS RDR 100 TBC</t>
  </si>
  <si>
    <t>Telmisartan</t>
  </si>
  <si>
    <t>152958</t>
  </si>
  <si>
    <t>TEZEO</t>
  </si>
  <si>
    <t>80MG TBL NOB 30</t>
  </si>
  <si>
    <t>Telmisartan a diuretika</t>
  </si>
  <si>
    <t>189688</t>
  </si>
  <si>
    <t>TEZEO HCT</t>
  </si>
  <si>
    <t>80MG/12,5MG TBL NOB 90</t>
  </si>
  <si>
    <t>189695</t>
  </si>
  <si>
    <t>80MG/25MG TBL NOB 90</t>
  </si>
  <si>
    <t>193882</t>
  </si>
  <si>
    <t>TOLUCOMBI</t>
  </si>
  <si>
    <t>80MG/12,5MG TBL NOB 98 I</t>
  </si>
  <si>
    <t>189689</t>
  </si>
  <si>
    <t>80MG/12,5MG TBL NOB 98</t>
  </si>
  <si>
    <t>17925</t>
  </si>
  <si>
    <t>ZALDIAR</t>
  </si>
  <si>
    <t>37,5MG/325MG TBL FLM 20</t>
  </si>
  <si>
    <t>45875</t>
  </si>
  <si>
    <t>2MG CPS DUR 98</t>
  </si>
  <si>
    <t>Trazodon</t>
  </si>
  <si>
    <t>46444</t>
  </si>
  <si>
    <t>TRITTICO AC 150</t>
  </si>
  <si>
    <t>150MG TBL RET 60</t>
  </si>
  <si>
    <t>54093</t>
  </si>
  <si>
    <t>150MG TBL RET 20</t>
  </si>
  <si>
    <t>Urapidil</t>
  </si>
  <si>
    <t>215477</t>
  </si>
  <si>
    <t>EBRANTIL 30 RETARD</t>
  </si>
  <si>
    <t>30MG CPS PRO 100</t>
  </si>
  <si>
    <t>Valsartan</t>
  </si>
  <si>
    <t>125590</t>
  </si>
  <si>
    <t>VALSACOR</t>
  </si>
  <si>
    <t>80MG TBL FLM 56</t>
  </si>
  <si>
    <t>125597</t>
  </si>
  <si>
    <t>160MG TBL FLM 98</t>
  </si>
  <si>
    <t>Valsartan a diuretika</t>
  </si>
  <si>
    <t>163329</t>
  </si>
  <si>
    <t>VALZAP COMBI</t>
  </si>
  <si>
    <t>160MG/25MG TBL FLM 28</t>
  </si>
  <si>
    <t>134296</t>
  </si>
  <si>
    <t>VALSACOMBI</t>
  </si>
  <si>
    <t>160MG/25MG TBL FLM 90</t>
  </si>
  <si>
    <t>Vápník, kombinace s vitaminem D a/nebo jinými léčivy</t>
  </si>
  <si>
    <t>164888</t>
  </si>
  <si>
    <t>CALTRATE 600 MG/400 IU D3 POTAHOVANÁ TABLETA</t>
  </si>
  <si>
    <t>600MG/400IU TBL FLM 90</t>
  </si>
  <si>
    <t>Verapamil</t>
  </si>
  <si>
    <t>9201</t>
  </si>
  <si>
    <t>ISOPTIN</t>
  </si>
  <si>
    <t>40MG TBL FLM 50</t>
  </si>
  <si>
    <t>Warfarin</t>
  </si>
  <si>
    <t>94114</t>
  </si>
  <si>
    <t>WARFARIN ORION</t>
  </si>
  <si>
    <t>5MG TBL NOB 100</t>
  </si>
  <si>
    <t>146895</t>
  </si>
  <si>
    <t>ZOLPIDEM MYLAN</t>
  </si>
  <si>
    <t>10MG TBL FLM 28</t>
  </si>
  <si>
    <t>146897</t>
  </si>
  <si>
    <t>146901</t>
  </si>
  <si>
    <t>214604</t>
  </si>
  <si>
    <t>HYPNOGEN</t>
  </si>
  <si>
    <t>190961</t>
  </si>
  <si>
    <t>5MG/1,25MG/5MG TBL FLM 100</t>
  </si>
  <si>
    <t>Cilostazol</t>
  </si>
  <si>
    <t>185794</t>
  </si>
  <si>
    <t>PLADIZOL</t>
  </si>
  <si>
    <t>100MG TBL NOB 98</t>
  </si>
  <si>
    <t>Kompresní punčochy a návleky</t>
  </si>
  <si>
    <t>45387</t>
  </si>
  <si>
    <t>PUNČOCHY KOMPRESNÍ LÝTKOVÉ II.K.T.</t>
  </si>
  <si>
    <t>MAXIS COMFORT A-D</t>
  </si>
  <si>
    <t>45483</t>
  </si>
  <si>
    <t>MAXIS MICRO A-D</t>
  </si>
  <si>
    <t>45402</t>
  </si>
  <si>
    <t>ZAKÁZKOVĚ ZHOTOVOVANÝ ZP KOMPRESNÍ KRUHOVÉ PLETENÍ</t>
  </si>
  <si>
    <t>SPECIÁLNÍ SLOŽITÁ VÝROBA-DŮVOD ATYPICKÉ MÍRY HK,DK.,NÁVLEK KOMPLET S ÚCHYTEM</t>
  </si>
  <si>
    <t>Jiná kapiláry stabilizující látky</t>
  </si>
  <si>
    <t>107806</t>
  </si>
  <si>
    <t>AESCIN-TEVA</t>
  </si>
  <si>
    <t>20MG TBL ENT 30</t>
  </si>
  <si>
    <t>125064</t>
  </si>
  <si>
    <t>APO-AMLO 5</t>
  </si>
  <si>
    <t>93016</t>
  </si>
  <si>
    <t>93019</t>
  </si>
  <si>
    <t>99600</t>
  </si>
  <si>
    <t>185435</t>
  </si>
  <si>
    <t>8673</t>
  </si>
  <si>
    <t>10MG TBL NOB 30 A</t>
  </si>
  <si>
    <t>151949</t>
  </si>
  <si>
    <t>INDAP</t>
  </si>
  <si>
    <t>2,5MG CPS DUR 100</t>
  </si>
  <si>
    <t>Isosorbid-dinitrát</t>
  </si>
  <si>
    <t>85719</t>
  </si>
  <si>
    <t>ISOKET SPRAY</t>
  </si>
  <si>
    <t>1,25MG/DÁV SLG SPR SOL 1X15ML</t>
  </si>
  <si>
    <t>149480</t>
  </si>
  <si>
    <t>ZYLLT</t>
  </si>
  <si>
    <t>75MG TBL FLM 28</t>
  </si>
  <si>
    <t>188850</t>
  </si>
  <si>
    <t>100MG TBL ENT 100 I</t>
  </si>
  <si>
    <t>Kyselina alendronová a cholekalciferol</t>
  </si>
  <si>
    <t>25415</t>
  </si>
  <si>
    <t>FOSAVANCE</t>
  </si>
  <si>
    <t>70MG/2800IU TBL NOB 6</t>
  </si>
  <si>
    <t>45499</t>
  </si>
  <si>
    <t>100MG TBL PRO 30</t>
  </si>
  <si>
    <t>58038</t>
  </si>
  <si>
    <t>50MG TBL PRO 100</t>
  </si>
  <si>
    <t>Nitrofurantoin</t>
  </si>
  <si>
    <t>154748</t>
  </si>
  <si>
    <t>NITROFURANTOIN - RATIOPHARM 100 MG</t>
  </si>
  <si>
    <t>POR CPS PRO 50X100MG</t>
  </si>
  <si>
    <t>125226</t>
  </si>
  <si>
    <t>Ofloxacin</t>
  </si>
  <si>
    <t>59687</t>
  </si>
  <si>
    <t>OFLOXIN 200</t>
  </si>
  <si>
    <t>200MG TBL FLM 14</t>
  </si>
  <si>
    <t>124093</t>
  </si>
  <si>
    <t>5MG/5MG TBL NOB 120</t>
  </si>
  <si>
    <t>124115</t>
  </si>
  <si>
    <t>10MG/5MG TBL NOB 30</t>
  </si>
  <si>
    <t>124129</t>
  </si>
  <si>
    <t>10MG/10MG TBL NOB 30</t>
  </si>
  <si>
    <t>84360</t>
  </si>
  <si>
    <t>TENAXUM</t>
  </si>
  <si>
    <t>1MG TBL NOB 30</t>
  </si>
  <si>
    <t>Sodná sůl metamizolu</t>
  </si>
  <si>
    <t>55823</t>
  </si>
  <si>
    <t>NOVALGIN TABLETY</t>
  </si>
  <si>
    <t>500MG TBL FLM 20</t>
  </si>
  <si>
    <t>500125</t>
  </si>
  <si>
    <t>MICARDIS</t>
  </si>
  <si>
    <t>40MG TBL NOB 30X1</t>
  </si>
  <si>
    <t>Telmisartan a amlodipin</t>
  </si>
  <si>
    <t>167853</t>
  </si>
  <si>
    <t>TWYNSTA</t>
  </si>
  <si>
    <t>80MG/5MG TBL NOB 30X1</t>
  </si>
  <si>
    <t>167839</t>
  </si>
  <si>
    <t>40MG/5MG TBL NOB 30X1</t>
  </si>
  <si>
    <t>Tikagrelor</t>
  </si>
  <si>
    <t>167936</t>
  </si>
  <si>
    <t>BRILIQUE</t>
  </si>
  <si>
    <t>90MG TBL FLM 60</t>
  </si>
  <si>
    <t>Uhličitan vápenatý</t>
  </si>
  <si>
    <t>137119</t>
  </si>
  <si>
    <t>CALCIUM 500 MG PHARMAVIT</t>
  </si>
  <si>
    <t>500MG TBL EFF 20</t>
  </si>
  <si>
    <t>190968</t>
  </si>
  <si>
    <t>10MG/2,5MG/5MG TBL FLM 30</t>
  </si>
  <si>
    <t>190958</t>
  </si>
  <si>
    <t>5MG/1,25MG/5MG TBL FLM 30</t>
  </si>
  <si>
    <t>190959</t>
  </si>
  <si>
    <t>5MG/1,25MG/5MG TBL FLM 60(2X30</t>
  </si>
  <si>
    <t>190963</t>
  </si>
  <si>
    <t>5MG/1,25MG/10MG TBL FLM 30</t>
  </si>
  <si>
    <t>190966</t>
  </si>
  <si>
    <t>5MG/1,25MG/10MG TBL FLM 100</t>
  </si>
  <si>
    <t>190969</t>
  </si>
  <si>
    <t>10MG/2,5MG/5MG TBL FLM 60(2X30</t>
  </si>
  <si>
    <t>190965</t>
  </si>
  <si>
    <t>5MG/1,25MG/10MG TBL FLM 90(3X3</t>
  </si>
  <si>
    <t>Acetylcystein</t>
  </si>
  <si>
    <t>57406</t>
  </si>
  <si>
    <t>ACC LONG</t>
  </si>
  <si>
    <t>600MG TBL EFF 50</t>
  </si>
  <si>
    <t>Azathioprin</t>
  </si>
  <si>
    <t>199647</t>
  </si>
  <si>
    <t>IMURAN</t>
  </si>
  <si>
    <t>50MG TBL FLM 100</t>
  </si>
  <si>
    <t>Budesonid</t>
  </si>
  <si>
    <t>12702</t>
  </si>
  <si>
    <t>ENTOCORT</t>
  </si>
  <si>
    <t>3MG CPS RDR 100</t>
  </si>
  <si>
    <t>83424</t>
  </si>
  <si>
    <t>ENTOCORT KLYZMA</t>
  </si>
  <si>
    <t>2MG RCT TBL SUS 7+7XDÁV</t>
  </si>
  <si>
    <t>Cefuroxim</t>
  </si>
  <si>
    <t>132710</t>
  </si>
  <si>
    <t>ZINNAT</t>
  </si>
  <si>
    <t>500MG TBL FLM 10</t>
  </si>
  <si>
    <t>Ciprofloxacin</t>
  </si>
  <si>
    <t>15653</t>
  </si>
  <si>
    <t>CIPLOX 250</t>
  </si>
  <si>
    <t>250MG TBL FLM 10</t>
  </si>
  <si>
    <t>Diazepam</t>
  </si>
  <si>
    <t>208695</t>
  </si>
  <si>
    <t>DIAZEPAM SLOVAKOFARMA</t>
  </si>
  <si>
    <t>10MG TBL NOB 20(1X20)</t>
  </si>
  <si>
    <t>Erdostein</t>
  </si>
  <si>
    <t>95560</t>
  </si>
  <si>
    <t>ERDOMED</t>
  </si>
  <si>
    <t>300MG CPS DUR 30</t>
  </si>
  <si>
    <t>Fenofibrát</t>
  </si>
  <si>
    <t>11014</t>
  </si>
  <si>
    <t>LIPANTHYL 267 M</t>
  </si>
  <si>
    <t>267MG CPS DUR 90</t>
  </si>
  <si>
    <t>Glimepirid</t>
  </si>
  <si>
    <t>163085</t>
  </si>
  <si>
    <t>AMARYL</t>
  </si>
  <si>
    <t>3MG TBL NOB 30</t>
  </si>
  <si>
    <t>Isosorbid-mononitrát</t>
  </si>
  <si>
    <t>199297</t>
  </si>
  <si>
    <t>OLICARD RETARD</t>
  </si>
  <si>
    <t>60MG CPS PRO 100</t>
  </si>
  <si>
    <t>203854</t>
  </si>
  <si>
    <t>90</t>
  </si>
  <si>
    <t>200214</t>
  </si>
  <si>
    <t>100MG TBL NOB 56</t>
  </si>
  <si>
    <t>23796</t>
  </si>
  <si>
    <t>1000MG TBL FLM 30</t>
  </si>
  <si>
    <t>Moxifloxacin</t>
  </si>
  <si>
    <t>154165</t>
  </si>
  <si>
    <t>AVELOX</t>
  </si>
  <si>
    <t>400MG TBL FLM 5</t>
  </si>
  <si>
    <t>1017</t>
  </si>
  <si>
    <t>0,4MG TBL FLM 100</t>
  </si>
  <si>
    <t>213482</t>
  </si>
  <si>
    <t>19000IU/ML INJ SOL ISP 10X0,8M</t>
  </si>
  <si>
    <t>128809</t>
  </si>
  <si>
    <t>20MG TBL ENT 56 I</t>
  </si>
  <si>
    <t>124133</t>
  </si>
  <si>
    <t>10MG/10MG TBL NOB 90</t>
  </si>
  <si>
    <t>148072</t>
  </si>
  <si>
    <t>4160</t>
  </si>
  <si>
    <t>TRIAMCINOLON S LÉČIVA</t>
  </si>
  <si>
    <t>1MG/30MG/G UNG 30G</t>
  </si>
  <si>
    <t>Apixaban</t>
  </si>
  <si>
    <t>193741</t>
  </si>
  <si>
    <t>ELIQUIS</t>
  </si>
  <si>
    <t>2,5MG TBL FLM 168</t>
  </si>
  <si>
    <t>125066</t>
  </si>
  <si>
    <t>Desloratadin</t>
  </si>
  <si>
    <t>168837</t>
  </si>
  <si>
    <t>DASSELTA</t>
  </si>
  <si>
    <t>5MG TBL FLM 50</t>
  </si>
  <si>
    <t>168838</t>
  </si>
  <si>
    <t>55759</t>
  </si>
  <si>
    <t>DRM PLV SOL 1</t>
  </si>
  <si>
    <t>32545</t>
  </si>
  <si>
    <t>KLACID SR</t>
  </si>
  <si>
    <t>500MG TBL RET 12 DOUBLE BLI</t>
  </si>
  <si>
    <t>12894</t>
  </si>
  <si>
    <t>100MG POR GRA SUS 15 I</t>
  </si>
  <si>
    <t>128810</t>
  </si>
  <si>
    <t>20MG TBL ENT 100 I</t>
  </si>
  <si>
    <t>176954</t>
  </si>
  <si>
    <t>Pseudoefedrin, kombinace</t>
  </si>
  <si>
    <t>191949</t>
  </si>
  <si>
    <t>CLARINASE REPETABS</t>
  </si>
  <si>
    <t>TBL RET 14X120MG/5MG I</t>
  </si>
  <si>
    <t>Různé jiné kombinace železa</t>
  </si>
  <si>
    <t>94584</t>
  </si>
  <si>
    <t>AKTIFERRIN</t>
  </si>
  <si>
    <t>POR CPS MOL 50</t>
  </si>
  <si>
    <t>Itopridum</t>
  </si>
  <si>
    <t>166759</t>
  </si>
  <si>
    <t>KINITO</t>
  </si>
  <si>
    <t>50MG TBL FLM 40</t>
  </si>
  <si>
    <t>Butamirát</t>
  </si>
  <si>
    <t>15374</t>
  </si>
  <si>
    <t>SINECOD</t>
  </si>
  <si>
    <t>50MG TBL PRO 10</t>
  </si>
  <si>
    <t>Febuxostát</t>
  </si>
  <si>
    <t>167683</t>
  </si>
  <si>
    <t>ADENURIC</t>
  </si>
  <si>
    <t>80MG TBL FLM 98 I</t>
  </si>
  <si>
    <t>Jiná antiinfektiva</t>
  </si>
  <si>
    <t>200863</t>
  </si>
  <si>
    <t>OPHTHALMO-SEPTONEX</t>
  </si>
  <si>
    <t>OPH GTT SOL 1X10ML PLAST</t>
  </si>
  <si>
    <t>166760</t>
  </si>
  <si>
    <t>47728</t>
  </si>
  <si>
    <t>Oxymetazolin</t>
  </si>
  <si>
    <t>166281</t>
  </si>
  <si>
    <t>AFRIN 0,5 MG/ML NOSNÍ SPREJ</t>
  </si>
  <si>
    <t>NAS SPR SOL 1X15ML/7.5MG</t>
  </si>
  <si>
    <t>119513</t>
  </si>
  <si>
    <t>LOSEPRAZOL</t>
  </si>
  <si>
    <t>20MG CPS ETD 98</t>
  </si>
  <si>
    <t>168374</t>
  </si>
  <si>
    <t>150MG CPS DUR 180(3X60X1) I</t>
  </si>
  <si>
    <t>Felodipin</t>
  </si>
  <si>
    <t>94169</t>
  </si>
  <si>
    <t>PLENDIL ER</t>
  </si>
  <si>
    <t>5MG TBL PRO 30 I</t>
  </si>
  <si>
    <t>47477</t>
  </si>
  <si>
    <t>LORADUR MITE</t>
  </si>
  <si>
    <t>2,5MG/25MG TBL NOB 20</t>
  </si>
  <si>
    <t>500719</t>
  </si>
  <si>
    <t>10MG TBL FLM 100X1 II</t>
  </si>
  <si>
    <t>189681</t>
  </si>
  <si>
    <t>40MG/12,5MG TBL NOB 90</t>
  </si>
  <si>
    <t>Kombinace minerálních solí</t>
  </si>
  <si>
    <t>183550</t>
  </si>
  <si>
    <t>EZICLEN</t>
  </si>
  <si>
    <t>POR CNC SOL 2X176ML</t>
  </si>
  <si>
    <t>125522</t>
  </si>
  <si>
    <t>APO-ACEBUTOL</t>
  </si>
  <si>
    <t>1710</t>
  </si>
  <si>
    <t>300MG TBL NOB 30</t>
  </si>
  <si>
    <t>90957</t>
  </si>
  <si>
    <t>XANAX</t>
  </si>
  <si>
    <t>Amiodaron</t>
  </si>
  <si>
    <t>13767</t>
  </si>
  <si>
    <t>CORDARONE</t>
  </si>
  <si>
    <t>13768</t>
  </si>
  <si>
    <t>200MG TBL NOB 60</t>
  </si>
  <si>
    <t>96599</t>
  </si>
  <si>
    <t>SEDACORON</t>
  </si>
  <si>
    <t>200MG TBL NOB 50</t>
  </si>
  <si>
    <t>14709</t>
  </si>
  <si>
    <t>RIVODARON 200</t>
  </si>
  <si>
    <t>125065</t>
  </si>
  <si>
    <t>15379</t>
  </si>
  <si>
    <t>AGEN 10</t>
  </si>
  <si>
    <t>15383</t>
  </si>
  <si>
    <t>HIPRES 5</t>
  </si>
  <si>
    <t>192229</t>
  </si>
  <si>
    <t>ZOREM</t>
  </si>
  <si>
    <t>5MG TBL NOB 28 KALBAL</t>
  </si>
  <si>
    <t>3997</t>
  </si>
  <si>
    <t>CARDILOPIN</t>
  </si>
  <si>
    <t>2,5MG TBL NOB 30</t>
  </si>
  <si>
    <t>132529</t>
  </si>
  <si>
    <t>TORVACARD 20</t>
  </si>
  <si>
    <t>TBL FLM 90X20MG</t>
  </si>
  <si>
    <t>19593</t>
  </si>
  <si>
    <t>20MG TBL FLM 90 BLI AL</t>
  </si>
  <si>
    <t>204682</t>
  </si>
  <si>
    <t>204670</t>
  </si>
  <si>
    <t>204694</t>
  </si>
  <si>
    <t>204666</t>
  </si>
  <si>
    <t>174009</t>
  </si>
  <si>
    <t>TORVACARD 80</t>
  </si>
  <si>
    <t>80MG TBL FLM 90</t>
  </si>
  <si>
    <t>204662</t>
  </si>
  <si>
    <t>10MG TBL FLM 10</t>
  </si>
  <si>
    <t>30550</t>
  </si>
  <si>
    <t>10MG/10MG TBL FLM 90</t>
  </si>
  <si>
    <t>Beklometason</t>
  </si>
  <si>
    <t>53876</t>
  </si>
  <si>
    <t>BECLOMET EASYHALER</t>
  </si>
  <si>
    <t>200MCG INH PLV 1X200DÁV</t>
  </si>
  <si>
    <t>102684</t>
  </si>
  <si>
    <t>16MG TBL NOB 60</t>
  </si>
  <si>
    <t>139479</t>
  </si>
  <si>
    <t>BETAMED</t>
  </si>
  <si>
    <t>163139</t>
  </si>
  <si>
    <t>BETAXA 20</t>
  </si>
  <si>
    <t>163141</t>
  </si>
  <si>
    <t>214425</t>
  </si>
  <si>
    <t>176914</t>
  </si>
  <si>
    <t>RIVOCOR 10</t>
  </si>
  <si>
    <t>3802</t>
  </si>
  <si>
    <t>2,5MG TBL FLM 56</t>
  </si>
  <si>
    <t>3822</t>
  </si>
  <si>
    <t>5MG TBL FLM 28</t>
  </si>
  <si>
    <t>3823</t>
  </si>
  <si>
    <t>5MG TBL FLM 56</t>
  </si>
  <si>
    <t>3825</t>
  </si>
  <si>
    <t>10MG TBL FLM 56</t>
  </si>
  <si>
    <t>47741</t>
  </si>
  <si>
    <t>13601</t>
  </si>
  <si>
    <t>2,5MG/6,25MG TBL FLM 30</t>
  </si>
  <si>
    <t>13605</t>
  </si>
  <si>
    <t>10MG/6,25MG TBL FLM 30</t>
  </si>
  <si>
    <t>Bromazepam</t>
  </si>
  <si>
    <t>88217</t>
  </si>
  <si>
    <t>LEXAURIN 1,5</t>
  </si>
  <si>
    <t>1,5MG TBL NOB 30</t>
  </si>
  <si>
    <t>Celiprolol</t>
  </si>
  <si>
    <t>163143</t>
  </si>
  <si>
    <t>TENOLOC 200</t>
  </si>
  <si>
    <t>200MG TBL FLM 30</t>
  </si>
  <si>
    <t>Ciklesonid</t>
  </si>
  <si>
    <t>137280</t>
  </si>
  <si>
    <t>ALVESCO 160 INHALER</t>
  </si>
  <si>
    <t>160MCG/DÁV INH SOL PSS 120DÁV</t>
  </si>
  <si>
    <t>Cinarizin</t>
  </si>
  <si>
    <t>99886</t>
  </si>
  <si>
    <t>CINARIZIN LEK</t>
  </si>
  <si>
    <t>25MG TBL NOB 50</t>
  </si>
  <si>
    <t>94453</t>
  </si>
  <si>
    <t>CIPRINOL 250</t>
  </si>
  <si>
    <t>132523</t>
  </si>
  <si>
    <t>132802</t>
  </si>
  <si>
    <t>168373</t>
  </si>
  <si>
    <t>150MG CPS DUR 60X1 I</t>
  </si>
  <si>
    <t>168376</t>
  </si>
  <si>
    <t>110MG CPS DUR 180(3X60X1) I</t>
  </si>
  <si>
    <t>168375</t>
  </si>
  <si>
    <t>150MG CPS DUR 60</t>
  </si>
  <si>
    <t>28834</t>
  </si>
  <si>
    <t>AERIUS</t>
  </si>
  <si>
    <t>2,5MG POR TBL DIS 90</t>
  </si>
  <si>
    <t>Dexamethason a antiinfektiva</t>
  </si>
  <si>
    <t>2546</t>
  </si>
  <si>
    <t>MAXITROL</t>
  </si>
  <si>
    <t>OPH GTT SUS 5ML</t>
  </si>
  <si>
    <t>Digoxin</t>
  </si>
  <si>
    <t>83318</t>
  </si>
  <si>
    <t>DIGOXIN 0,125 LÉČIVA</t>
  </si>
  <si>
    <t>0,125MG TBL NOB 30</t>
  </si>
  <si>
    <t>200144</t>
  </si>
  <si>
    <t>VERAL 100 RETARD</t>
  </si>
  <si>
    <t>100MG TBL RET 50</t>
  </si>
  <si>
    <t>132632</t>
  </si>
  <si>
    <t>132908</t>
  </si>
  <si>
    <t>103402</t>
  </si>
  <si>
    <t>CARDURA XL</t>
  </si>
  <si>
    <t>4MG TBL PRO 100</t>
  </si>
  <si>
    <t>Draslík</t>
  </si>
  <si>
    <t>88356</t>
  </si>
  <si>
    <t>CARDILAN</t>
  </si>
  <si>
    <t>175MG/175MG TBL NOB 100</t>
  </si>
  <si>
    <t>Erythromycin, kombinace</t>
  </si>
  <si>
    <t>30902</t>
  </si>
  <si>
    <t>AKNEMYCIN PLUS</t>
  </si>
  <si>
    <t>40MG/0,25MG/G DRM SOL 25ML</t>
  </si>
  <si>
    <t>134507</t>
  </si>
  <si>
    <t>ELICEA</t>
  </si>
  <si>
    <t>134518</t>
  </si>
  <si>
    <t>171632</t>
  </si>
  <si>
    <t>ESCITALOPRAM ACCORD</t>
  </si>
  <si>
    <t>10MG TBL FLM 14 II</t>
  </si>
  <si>
    <t>Esomeprazol</t>
  </si>
  <si>
    <t>180051</t>
  </si>
  <si>
    <t>HELIDES</t>
  </si>
  <si>
    <t>180057</t>
  </si>
  <si>
    <t>7513</t>
  </si>
  <si>
    <t>10MG TBL NOB 100 A</t>
  </si>
  <si>
    <t>2957</t>
  </si>
  <si>
    <t>PRESID</t>
  </si>
  <si>
    <t>5MG TBL PRO 30</t>
  </si>
  <si>
    <t>2962</t>
  </si>
  <si>
    <t>2,5MG TBL PRO 100</t>
  </si>
  <si>
    <t>Fluvastatin</t>
  </si>
  <si>
    <t>200995</t>
  </si>
  <si>
    <t>LESCOL XL</t>
  </si>
  <si>
    <t>80MG TBL PRO 98</t>
  </si>
  <si>
    <t>98218</t>
  </si>
  <si>
    <t>40MG TBL NOB 20</t>
  </si>
  <si>
    <t>84400</t>
  </si>
  <si>
    <t>300MG CPS DUR 100</t>
  </si>
  <si>
    <t>Gliklazid</t>
  </si>
  <si>
    <t>1244</t>
  </si>
  <si>
    <t>DIAPREL MR</t>
  </si>
  <si>
    <t>30MG TBL RET 30</t>
  </si>
  <si>
    <t>163077</t>
  </si>
  <si>
    <t>118213</t>
  </si>
  <si>
    <t>GLYMEXAN</t>
  </si>
  <si>
    <t>2MG TBL NOB 120</t>
  </si>
  <si>
    <t>Heparin</t>
  </si>
  <si>
    <t>11265</t>
  </si>
  <si>
    <t>LIOTON 100 000 GEL</t>
  </si>
  <si>
    <t>1000IU/G GEL 30G</t>
  </si>
  <si>
    <t>47478</t>
  </si>
  <si>
    <t>2,5MG/25MG TBL NOB 50</t>
  </si>
  <si>
    <t>94805</t>
  </si>
  <si>
    <t>MODURETIC</t>
  </si>
  <si>
    <t>5MG/50MG TBL NOB 100</t>
  </si>
  <si>
    <t>Chlordiazepoxid</t>
  </si>
  <si>
    <t>40564</t>
  </si>
  <si>
    <t>ELENIUM</t>
  </si>
  <si>
    <t>10MG TBL OBD 20</t>
  </si>
  <si>
    <t>Chlorid draselný</t>
  </si>
  <si>
    <t>125599</t>
  </si>
  <si>
    <t>KALNORMIN</t>
  </si>
  <si>
    <t>1G TBL PRO 30</t>
  </si>
  <si>
    <t>14822</t>
  </si>
  <si>
    <t>CONDROSULF</t>
  </si>
  <si>
    <t>800MG TBL FLM 90</t>
  </si>
  <si>
    <t>96696</t>
  </si>
  <si>
    <t>2,5MG CPS DUR 30</t>
  </si>
  <si>
    <t>158288</t>
  </si>
  <si>
    <t>INDAP 2,5 MG</t>
  </si>
  <si>
    <t>TBL NOB 5X10X2,5MG</t>
  </si>
  <si>
    <t>Ipratropium-bromid</t>
  </si>
  <si>
    <t>32992</t>
  </si>
  <si>
    <t>ATROVENT N</t>
  </si>
  <si>
    <t>20MCG/DÁV INH SOL PSS 200DÁV</t>
  </si>
  <si>
    <t>Irbesartan a diuretika</t>
  </si>
  <si>
    <t>168101</t>
  </si>
  <si>
    <t>IFIRMACOMBI</t>
  </si>
  <si>
    <t>150MG/12,5MG TBL FLM 90</t>
  </si>
  <si>
    <t>164340</t>
  </si>
  <si>
    <t>MONO MACK DEPOT</t>
  </si>
  <si>
    <t>100MG TBL PRO 50</t>
  </si>
  <si>
    <t>21794</t>
  </si>
  <si>
    <t>MONOTAB SR</t>
  </si>
  <si>
    <t>21795</t>
  </si>
  <si>
    <t>Ivabradin</t>
  </si>
  <si>
    <t>25969</t>
  </si>
  <si>
    <t>PROCORALAN</t>
  </si>
  <si>
    <t>25975</t>
  </si>
  <si>
    <t>7,5MG TBL FLM 100</t>
  </si>
  <si>
    <t>202701</t>
  </si>
  <si>
    <t>20MG TBL ENT 90</t>
  </si>
  <si>
    <t>Jiná léčiva k terapii onemocnění žlučových cest</t>
  </si>
  <si>
    <t>699</t>
  </si>
  <si>
    <t>CHOLAGOL</t>
  </si>
  <si>
    <t>POR GTT SOL 1X10ML</t>
  </si>
  <si>
    <t>119658</t>
  </si>
  <si>
    <t>FEBICHOL</t>
  </si>
  <si>
    <t>100MG CPS MOL 50</t>
  </si>
  <si>
    <t>Jiná střevní antiinfektiva</t>
  </si>
  <si>
    <t>2818</t>
  </si>
  <si>
    <t>ENDIARON</t>
  </si>
  <si>
    <t>250MG TBL FLM 20</t>
  </si>
  <si>
    <t>47224</t>
  </si>
  <si>
    <t>TANAKAN</t>
  </si>
  <si>
    <t>TBL FLM 90</t>
  </si>
  <si>
    <t>171541</t>
  </si>
  <si>
    <t>8MG TBL NOB 56</t>
  </si>
  <si>
    <t>171556</t>
  </si>
  <si>
    <t>32MG TBL NOB 30</t>
  </si>
  <si>
    <t>183380</t>
  </si>
  <si>
    <t>32MG/12,5MG TBL NOB 98</t>
  </si>
  <si>
    <t>102600</t>
  </si>
  <si>
    <t>CARVESAN 6,25</t>
  </si>
  <si>
    <t>6,25MG TBL NOB 100</t>
  </si>
  <si>
    <t>21856</t>
  </si>
  <si>
    <t>CORYOL</t>
  </si>
  <si>
    <t>3,125MG TBL NOB 30</t>
  </si>
  <si>
    <t>82983</t>
  </si>
  <si>
    <t>TALLITON</t>
  </si>
  <si>
    <t>12,5MG TBL NOB 98</t>
  </si>
  <si>
    <t>76657</t>
  </si>
  <si>
    <t>KETONAL</t>
  </si>
  <si>
    <t>50MG/ML INJ SOL 10X2ML</t>
  </si>
  <si>
    <t>169254</t>
  </si>
  <si>
    <t>75MG TBL FLM 100</t>
  </si>
  <si>
    <t>149483</t>
  </si>
  <si>
    <t>75MG TBL FLM 56</t>
  </si>
  <si>
    <t>Klotrimazol</t>
  </si>
  <si>
    <t>16895</t>
  </si>
  <si>
    <t>IMAZOL KRÉMPASTA</t>
  </si>
  <si>
    <t>10MG/G DRM PST 1X30G</t>
  </si>
  <si>
    <t>Kyanokobalamin</t>
  </si>
  <si>
    <t>643</t>
  </si>
  <si>
    <t>VITAMIN B12 LÉČIVA</t>
  </si>
  <si>
    <t>1000MCG INJ SOL 5X1ML</t>
  </si>
  <si>
    <t>155781</t>
  </si>
  <si>
    <t>100MG/50MG TBL NOB 50</t>
  </si>
  <si>
    <t>Laktulóza</t>
  </si>
  <si>
    <t>42547</t>
  </si>
  <si>
    <t>LACTULOSE AL</t>
  </si>
  <si>
    <t>0,667G/ML SIR 1X500ML</t>
  </si>
  <si>
    <t>Lansoprazol</t>
  </si>
  <si>
    <t>17121</t>
  </si>
  <si>
    <t>LANZUL</t>
  </si>
  <si>
    <t>30MG CPS DUR 28</t>
  </si>
  <si>
    <t>17122</t>
  </si>
  <si>
    <t>30MG CPS DUR 56</t>
  </si>
  <si>
    <t>Léčiva k terapii onemocnění jater</t>
  </si>
  <si>
    <t>125753</t>
  </si>
  <si>
    <t>ESSENTIALE FORTE N</t>
  </si>
  <si>
    <t>Lerkanidipin</t>
  </si>
  <si>
    <t>169623</t>
  </si>
  <si>
    <t>KAPIDIN</t>
  </si>
  <si>
    <t>10MG TBL FLM 30 II</t>
  </si>
  <si>
    <t>124345</t>
  </si>
  <si>
    <t>5MG TBL FLM 60 I</t>
  </si>
  <si>
    <t>124346</t>
  </si>
  <si>
    <t>124347</t>
  </si>
  <si>
    <t>5MG TBL FLM 100 I</t>
  </si>
  <si>
    <t>147452</t>
  </si>
  <si>
    <t>88MCG TBL NOB 100 I</t>
  </si>
  <si>
    <t>46692</t>
  </si>
  <si>
    <t>75MCG TBL NOB 100</t>
  </si>
  <si>
    <t>69191</t>
  </si>
  <si>
    <t>150MCG TBL NOB 100</t>
  </si>
  <si>
    <t>199576</t>
  </si>
  <si>
    <t>ELTROXIN</t>
  </si>
  <si>
    <t>13894</t>
  </si>
  <si>
    <t>50MG TBL FLM 90 I</t>
  </si>
  <si>
    <t>Magnesium-laktát</t>
  </si>
  <si>
    <t>88630</t>
  </si>
  <si>
    <t>TBL.MAGNESII LACTICI 0,5 GLO</t>
  </si>
  <si>
    <t>500MG TBL NOB 100</t>
  </si>
  <si>
    <t>96635</t>
  </si>
  <si>
    <t>MAGNE B6</t>
  </si>
  <si>
    <t>48MG/5MG TBL OBD 50</t>
  </si>
  <si>
    <t>186334</t>
  </si>
  <si>
    <t>MAGNESIUM LACTATE BIOMEDICA</t>
  </si>
  <si>
    <t>Meloxikam</t>
  </si>
  <si>
    <t>112561</t>
  </si>
  <si>
    <t>RECOXA 15</t>
  </si>
  <si>
    <t>15MG TBL NOB 30</t>
  </si>
  <si>
    <t>Melperon</t>
  </si>
  <si>
    <t>69447</t>
  </si>
  <si>
    <t>BURONIL</t>
  </si>
  <si>
    <t>25MG TBL OBD 50</t>
  </si>
  <si>
    <t>144455</t>
  </si>
  <si>
    <t>METFORMIN 500 MG ZENTIVA</t>
  </si>
  <si>
    <t>500MG TBL FLM 90</t>
  </si>
  <si>
    <t>191922</t>
  </si>
  <si>
    <t>SIOFOR 1000</t>
  </si>
  <si>
    <t>11123</t>
  </si>
  <si>
    <t>METFORMIN-TEVA</t>
  </si>
  <si>
    <t>850MG TBL FLM 90</t>
  </si>
  <si>
    <t>144452</t>
  </si>
  <si>
    <t>METFORMIN 850 MG ZENTIVA</t>
  </si>
  <si>
    <t>Metformin a vildagliptin</t>
  </si>
  <si>
    <t>29742</t>
  </si>
  <si>
    <t>EUCREAS</t>
  </si>
  <si>
    <t>50MG/1000MG TBL FLM 180 I</t>
  </si>
  <si>
    <t>125516</t>
  </si>
  <si>
    <t>APO-METOPROLOL 50</t>
  </si>
  <si>
    <t>50MG TBL NOB 100</t>
  </si>
  <si>
    <t>125519</t>
  </si>
  <si>
    <t>APO-METOPROLOL 100</t>
  </si>
  <si>
    <t>163137</t>
  </si>
  <si>
    <t>VASOCARDIN 50</t>
  </si>
  <si>
    <t>50MG TBL NOB 50</t>
  </si>
  <si>
    <t>31536</t>
  </si>
  <si>
    <t>25MG TBL PRO 100</t>
  </si>
  <si>
    <t>49937</t>
  </si>
  <si>
    <t>50MG TBL PRO 28</t>
  </si>
  <si>
    <t>49941</t>
  </si>
  <si>
    <t>58036</t>
  </si>
  <si>
    <t>50MG TBL PRO 56</t>
  </si>
  <si>
    <t>58041</t>
  </si>
  <si>
    <t>125517</t>
  </si>
  <si>
    <t>50MG TBL NOB 1000</t>
  </si>
  <si>
    <t>Molsidomin</t>
  </si>
  <si>
    <t>49560</t>
  </si>
  <si>
    <t>MOLSIHEXAL RETARD</t>
  </si>
  <si>
    <t>8MG TBL PRO 30</t>
  </si>
  <si>
    <t>Multienzymové přípravky (lipáza, proteáza apod.)</t>
  </si>
  <si>
    <t>54531</t>
  </si>
  <si>
    <t>PANZYTRAT 10 000</t>
  </si>
  <si>
    <t>10000U CPS ETD 50 II</t>
  </si>
  <si>
    <t>32064</t>
  </si>
  <si>
    <t>FRAXIPARINE</t>
  </si>
  <si>
    <t>9500IU/ML INJ SOL ISP 10X1ML</t>
  </si>
  <si>
    <t>59807</t>
  </si>
  <si>
    <t>19000IU/ML INJ SOL ISP 2X0,8ML</t>
  </si>
  <si>
    <t>213484</t>
  </si>
  <si>
    <t>213480</t>
  </si>
  <si>
    <t>100338</t>
  </si>
  <si>
    <t>213939</t>
  </si>
  <si>
    <t>111900</t>
  </si>
  <si>
    <t>NITRESAN</t>
  </si>
  <si>
    <t>10MG TBL NOB 100</t>
  </si>
  <si>
    <t>215606</t>
  </si>
  <si>
    <t>215609</t>
  </si>
  <si>
    <t>10MG CPS ETD 90</t>
  </si>
  <si>
    <t>109416</t>
  </si>
  <si>
    <t>40MG TBL ENT 100</t>
  </si>
  <si>
    <t>162081</t>
  </si>
  <si>
    <t>40MG TBL ENT 98</t>
  </si>
  <si>
    <t>109413</t>
  </si>
  <si>
    <t>40MG TBL ENT 56</t>
  </si>
  <si>
    <t>116436</t>
  </si>
  <si>
    <t>APO-PANTO 40</t>
  </si>
  <si>
    <t>Pentoxifylin</t>
  </si>
  <si>
    <t>155873</t>
  </si>
  <si>
    <t>TRENTAL 400</t>
  </si>
  <si>
    <t>400MG TBL RET 100</t>
  </si>
  <si>
    <t>47085</t>
  </si>
  <si>
    <t>PENTOMER RETARD</t>
  </si>
  <si>
    <t>400MG TBL PRO 100</t>
  </si>
  <si>
    <t>101227</t>
  </si>
  <si>
    <t>120791</t>
  </si>
  <si>
    <t>85156</t>
  </si>
  <si>
    <t>PRENESSA</t>
  </si>
  <si>
    <t>85159</t>
  </si>
  <si>
    <t>85162</t>
  </si>
  <si>
    <t>124105</t>
  </si>
  <si>
    <t>5MG/10MG TBL NOB 90</t>
  </si>
  <si>
    <t>124119</t>
  </si>
  <si>
    <t>10MG/5MG TBL NOB 90</t>
  </si>
  <si>
    <t>187793</t>
  </si>
  <si>
    <t>4MG/5MG TBL NOB 90</t>
  </si>
  <si>
    <t>124135</t>
  </si>
  <si>
    <t>10MG/10MG TBL NOB 120</t>
  </si>
  <si>
    <t>126035</t>
  </si>
  <si>
    <t>4MG/1,25MG TBL NOB 90 II</t>
  </si>
  <si>
    <t>Piracetam</t>
  </si>
  <si>
    <t>11242</t>
  </si>
  <si>
    <t>GERATAM</t>
  </si>
  <si>
    <t>1200MG TBL FLM 60</t>
  </si>
  <si>
    <t>66648</t>
  </si>
  <si>
    <t>PIRACETAM AL 800</t>
  </si>
  <si>
    <t>800MG TBL FLM 100</t>
  </si>
  <si>
    <t>Pregabalin</t>
  </si>
  <si>
    <t>28218</t>
  </si>
  <si>
    <t>LYRICA</t>
  </si>
  <si>
    <t>75MG CPS DUR 100X1</t>
  </si>
  <si>
    <t>27111</t>
  </si>
  <si>
    <t>75MG CPS DUR 112(2X56)</t>
  </si>
  <si>
    <t>29961</t>
  </si>
  <si>
    <t>186834</t>
  </si>
  <si>
    <t>PREGABALIN ACCORD</t>
  </si>
  <si>
    <t>136249</t>
  </si>
  <si>
    <t>PROPANORM</t>
  </si>
  <si>
    <t>53535</t>
  </si>
  <si>
    <t>PROPAFENON AL 150</t>
  </si>
  <si>
    <t>150MG TBL FLM 50</t>
  </si>
  <si>
    <t>53536</t>
  </si>
  <si>
    <t>58838</t>
  </si>
  <si>
    <t>300MG TBL FLM 50</t>
  </si>
  <si>
    <t>59942</t>
  </si>
  <si>
    <t>215906</t>
  </si>
  <si>
    <t>Prulifloxacin</t>
  </si>
  <si>
    <t>19157</t>
  </si>
  <si>
    <t>UNIDROX</t>
  </si>
  <si>
    <t>600MG TBL FLM 1</t>
  </si>
  <si>
    <t>56978</t>
  </si>
  <si>
    <t>2,5MG TBL NOB 50</t>
  </si>
  <si>
    <t>185754</t>
  </si>
  <si>
    <t>5MG/5MG CPS DUR 90</t>
  </si>
  <si>
    <t>115594</t>
  </si>
  <si>
    <t>5MG/25MG TBL NOB 100</t>
  </si>
  <si>
    <t>115572</t>
  </si>
  <si>
    <t>MEDORAM PLUS H 2,5/12,5 MG</t>
  </si>
  <si>
    <t>2,5MG/12,5MG TBL NOB 30</t>
  </si>
  <si>
    <t>207140</t>
  </si>
  <si>
    <t>TRITAZIDE</t>
  </si>
  <si>
    <t>5MG/25MG TBL NOB 98</t>
  </si>
  <si>
    <t>125641</t>
  </si>
  <si>
    <t>166422</t>
  </si>
  <si>
    <t>1MG TBL NOB 60</t>
  </si>
  <si>
    <t>168901</t>
  </si>
  <si>
    <t>15MG TBL FLM 100X1 II</t>
  </si>
  <si>
    <t>119654</t>
  </si>
  <si>
    <t>SORBIFER DURULES</t>
  </si>
  <si>
    <t>320MG/60MG TBL FLM 100</t>
  </si>
  <si>
    <t>Silymarin</t>
  </si>
  <si>
    <t>180146</t>
  </si>
  <si>
    <t>FLAVOBION</t>
  </si>
  <si>
    <t>70MG TBL FLM 100</t>
  </si>
  <si>
    <t>125077</t>
  </si>
  <si>
    <t>APO-SIMVA 10</t>
  </si>
  <si>
    <t>125094</t>
  </si>
  <si>
    <t>APO-SIMVA 40</t>
  </si>
  <si>
    <t>198663</t>
  </si>
  <si>
    <t>SIMGAL</t>
  </si>
  <si>
    <t>20MG TBL FLM 84</t>
  </si>
  <si>
    <t>54496</t>
  </si>
  <si>
    <t>ZOCOR</t>
  </si>
  <si>
    <t>13254</t>
  </si>
  <si>
    <t>CORSIM 20</t>
  </si>
  <si>
    <t>198662</t>
  </si>
  <si>
    <t>20MG TBL FLM 28</t>
  </si>
  <si>
    <t>Síran železnatý a kyselina listová</t>
  </si>
  <si>
    <t>92195</t>
  </si>
  <si>
    <t>TARDYFERON-FOL</t>
  </si>
  <si>
    <t>247,25MG/0,35MG TBL RET 100</t>
  </si>
  <si>
    <t>Sotalol</t>
  </si>
  <si>
    <t>49013</t>
  </si>
  <si>
    <t>SOTAHEXAL 80</t>
  </si>
  <si>
    <t>80MG TBL NOB 50</t>
  </si>
  <si>
    <t>49014</t>
  </si>
  <si>
    <t>80MG TBL NOB 100</t>
  </si>
  <si>
    <t>49012</t>
  </si>
  <si>
    <t>80MG TBL NOB 20</t>
  </si>
  <si>
    <t>46755</t>
  </si>
  <si>
    <t>50MG CPS DUR 30</t>
  </si>
  <si>
    <t>57339</t>
  </si>
  <si>
    <t>Sulodexid</t>
  </si>
  <si>
    <t>96118</t>
  </si>
  <si>
    <t>VESSEL DUE F</t>
  </si>
  <si>
    <t>250SU CPS MOL 50</t>
  </si>
  <si>
    <t>173400</t>
  </si>
  <si>
    <t>250SU CPS MOL 60</t>
  </si>
  <si>
    <t>49195</t>
  </si>
  <si>
    <t>FOKUSIN</t>
  </si>
  <si>
    <t>0,4MG CPS RDR 90</t>
  </si>
  <si>
    <t>152959</t>
  </si>
  <si>
    <t>80MG TBL NOB 90</t>
  </si>
  <si>
    <t>29679</t>
  </si>
  <si>
    <t>MICARDISPLUS</t>
  </si>
  <si>
    <t>80MG/12,5MG TBL NOB 90X1</t>
  </si>
  <si>
    <t>189692</t>
  </si>
  <si>
    <t>80MG/25MG TBL NOB 30</t>
  </si>
  <si>
    <t>193886</t>
  </si>
  <si>
    <t>80MG/12,5MG TBL NOB 56 II</t>
  </si>
  <si>
    <t>189685</t>
  </si>
  <si>
    <t>80MG/12,5MG TBL NOB 30</t>
  </si>
  <si>
    <t>Trimetazidin</t>
  </si>
  <si>
    <t>32917</t>
  </si>
  <si>
    <t>PREDUCTAL MR</t>
  </si>
  <si>
    <t>35MG TBL RET 60</t>
  </si>
  <si>
    <t>32918</t>
  </si>
  <si>
    <t>35MG TBL RET 90</t>
  </si>
  <si>
    <t>159783</t>
  </si>
  <si>
    <t>PORTORA</t>
  </si>
  <si>
    <t>35MG TBL PRO 60 I</t>
  </si>
  <si>
    <t>215478</t>
  </si>
  <si>
    <t>EBRANTIL 60 RETARD</t>
  </si>
  <si>
    <t>60MG CPS PRO 50</t>
  </si>
  <si>
    <t>141444</t>
  </si>
  <si>
    <t>VALZAP</t>
  </si>
  <si>
    <t>176449</t>
  </si>
  <si>
    <t>176448</t>
  </si>
  <si>
    <t>80MG TBL FLM 60</t>
  </si>
  <si>
    <t>184646</t>
  </si>
  <si>
    <t>160MG/25MG TBL FLM 98</t>
  </si>
  <si>
    <t>134297</t>
  </si>
  <si>
    <t>43879</t>
  </si>
  <si>
    <t>VEROGALID ER</t>
  </si>
  <si>
    <t>240MG TBL PRO 100</t>
  </si>
  <si>
    <t>91995</t>
  </si>
  <si>
    <t>ISOPTIN SR</t>
  </si>
  <si>
    <t>215600</t>
  </si>
  <si>
    <t>215964</t>
  </si>
  <si>
    <t>240MG TBL PRO 30</t>
  </si>
  <si>
    <t>Vinpocetin</t>
  </si>
  <si>
    <t>10253</t>
  </si>
  <si>
    <t>CAVINTON FORTE</t>
  </si>
  <si>
    <t>192340</t>
  </si>
  <si>
    <t>WARFARIN PMCS</t>
  </si>
  <si>
    <t>2MG TBL NOB 100 I</t>
  </si>
  <si>
    <t>94113</t>
  </si>
  <si>
    <t>3MG TBL NOB 100</t>
  </si>
  <si>
    <t>146899</t>
  </si>
  <si>
    <t>10MG TBL FLM 50</t>
  </si>
  <si>
    <t>163149</t>
  </si>
  <si>
    <t>198058</t>
  </si>
  <si>
    <t>SANVAL</t>
  </si>
  <si>
    <t>193747</t>
  </si>
  <si>
    <t>5MG TBL FLM 168</t>
  </si>
  <si>
    <t>190970</t>
  </si>
  <si>
    <t>10MG/2,5MG/5MG TBL FLM 90(3X30</t>
  </si>
  <si>
    <t>190973</t>
  </si>
  <si>
    <t>10MG/2,5MG/10MG TBL FLM 30</t>
  </si>
  <si>
    <t>196975</t>
  </si>
  <si>
    <t>CILOSTAZOL STADA</t>
  </si>
  <si>
    <t>166776</t>
  </si>
  <si>
    <t>ITOPRID PMCS</t>
  </si>
  <si>
    <t>50MG TBL FLM 100 I</t>
  </si>
  <si>
    <t>45763</t>
  </si>
  <si>
    <t>MAXIS B/BRILANT/ A-D</t>
  </si>
  <si>
    <t>45774</t>
  </si>
  <si>
    <t>AVICENUM 360 A-D ANTIMIKROBIÁLNÍ ÚPRAVA UZAVŘENÁ/OTEVŘENÁ ŠPIČKA SANITIZED</t>
  </si>
  <si>
    <t>45401</t>
  </si>
  <si>
    <t>KEP STEHENNÍ,POLOSTEHENNÍ,PAŽNÍ NÁVLEK KOMPLET+RUKAVICE,KALHOTY PUNČOCHOVÉ</t>
  </si>
  <si>
    <t>45485</t>
  </si>
  <si>
    <t>PUNČOCHY KOMPRESNÍ STEHENNÍ II.K.T.</t>
  </si>
  <si>
    <t>MAXIS MICRO SAMODRŽÍCÍ LEM A-G</t>
  </si>
  <si>
    <t>75939</t>
  </si>
  <si>
    <t>ACECOR 400</t>
  </si>
  <si>
    <t>Acetazolamid</t>
  </si>
  <si>
    <t>113</t>
  </si>
  <si>
    <t>DILURAN</t>
  </si>
  <si>
    <t>250MG TBL NOB 20</t>
  </si>
  <si>
    <t>125053</t>
  </si>
  <si>
    <t>125060</t>
  </si>
  <si>
    <t>125050</t>
  </si>
  <si>
    <t>192239</t>
  </si>
  <si>
    <t>Atenolol</t>
  </si>
  <si>
    <t>58661</t>
  </si>
  <si>
    <t>ATENOLOL AL 25</t>
  </si>
  <si>
    <t>62861</t>
  </si>
  <si>
    <t>ATENOBENE</t>
  </si>
  <si>
    <t>25MG TBL FLM 30</t>
  </si>
  <si>
    <t>122632</t>
  </si>
  <si>
    <t>19590</t>
  </si>
  <si>
    <t>10MG TBL FLM 30 BLI AL</t>
  </si>
  <si>
    <t>93013</t>
  </si>
  <si>
    <t>17425</t>
  </si>
  <si>
    <t>CITALEC 10 ZENTIVA</t>
  </si>
  <si>
    <t>29329</t>
  </si>
  <si>
    <t>110MG CPS DUR 60</t>
  </si>
  <si>
    <t>29324</t>
  </si>
  <si>
    <t>75MG CPS DUR 60X1 I</t>
  </si>
  <si>
    <t>3542</t>
  </si>
  <si>
    <t>DIGOXIN 0,250 LÉČIVA</t>
  </si>
  <si>
    <t>89026</t>
  </si>
  <si>
    <t>DICLOFENAC AL 50</t>
  </si>
  <si>
    <t>50MG TBL ENT 100</t>
  </si>
  <si>
    <t>47995</t>
  </si>
  <si>
    <t>10MG TBL NOB 30 B</t>
  </si>
  <si>
    <t>8675</t>
  </si>
  <si>
    <t>10MG TBL NOB 50 A</t>
  </si>
  <si>
    <t>17188</t>
  </si>
  <si>
    <t>KALIUM CHLORATUM BIOMEDICA</t>
  </si>
  <si>
    <t>500MG TBL ENT 50</t>
  </si>
  <si>
    <t>Isradipin</t>
  </si>
  <si>
    <t>125866</t>
  </si>
  <si>
    <t>LOMIR SRO</t>
  </si>
  <si>
    <t>5MG CPS PRO 100</t>
  </si>
  <si>
    <t>158290</t>
  </si>
  <si>
    <t>187145</t>
  </si>
  <si>
    <t>Kaptopril</t>
  </si>
  <si>
    <t>31215</t>
  </si>
  <si>
    <t>TENSIOMIN</t>
  </si>
  <si>
    <t>163425</t>
  </si>
  <si>
    <t>100MG TBL ENT 50</t>
  </si>
  <si>
    <t>181293</t>
  </si>
  <si>
    <t>ESSENTIALE FORTE</t>
  </si>
  <si>
    <t>600MG CPS DUR 30</t>
  </si>
  <si>
    <t>85143</t>
  </si>
  <si>
    <t>XYZAL</t>
  </si>
  <si>
    <t>5MG TBL FLM 100</t>
  </si>
  <si>
    <t>124344</t>
  </si>
  <si>
    <t>5MG TBL FLM 50 I</t>
  </si>
  <si>
    <t>69190</t>
  </si>
  <si>
    <t>50MCG TBL NOB 50</t>
  </si>
  <si>
    <t>18630</t>
  </si>
  <si>
    <t>POR TBL FLM 60X1000MG</t>
  </si>
  <si>
    <t>164625</t>
  </si>
  <si>
    <t>500MG TBL FLM 30</t>
  </si>
  <si>
    <t>132638</t>
  </si>
  <si>
    <t>97026</t>
  </si>
  <si>
    <t>202856</t>
  </si>
  <si>
    <t>40MG CPS ETD 30 II</t>
  </si>
  <si>
    <t>49113</t>
  </si>
  <si>
    <t>20MG TBL ENT 28 I</t>
  </si>
  <si>
    <t>124101</t>
  </si>
  <si>
    <t>5MG/10MG TBL NOB 30</t>
  </si>
  <si>
    <t>162008</t>
  </si>
  <si>
    <t>10MG/2,5MG TBL FLM 30</t>
  </si>
  <si>
    <t>91003</t>
  </si>
  <si>
    <t>91276</t>
  </si>
  <si>
    <t>PROLEKOFEN</t>
  </si>
  <si>
    <t>56977</t>
  </si>
  <si>
    <t>168898</t>
  </si>
  <si>
    <t>15MG TBL FLM 42 II</t>
  </si>
  <si>
    <t>46163</t>
  </si>
  <si>
    <t>ZOCOR FORTE</t>
  </si>
  <si>
    <t>40MG TBL FLM 98</t>
  </si>
  <si>
    <t>158191</t>
  </si>
  <si>
    <t>TELMISARTAN SANDOZ</t>
  </si>
  <si>
    <t>167670</t>
  </si>
  <si>
    <t>TOLURA</t>
  </si>
  <si>
    <t>40MG TBL NOB 90</t>
  </si>
  <si>
    <t>26556</t>
  </si>
  <si>
    <t>80MG TBL NOB 98</t>
  </si>
  <si>
    <t>167855</t>
  </si>
  <si>
    <t>80MG/5MG TBL NOB 90X1</t>
  </si>
  <si>
    <t>29678</t>
  </si>
  <si>
    <t>80MG/12,5MG TBL NOB 30X1</t>
  </si>
  <si>
    <t>26571</t>
  </si>
  <si>
    <t>40MG/12,5MG TBL NOB 28</t>
  </si>
  <si>
    <t>193899</t>
  </si>
  <si>
    <t>80MG/25MG TBL NOB 90 II</t>
  </si>
  <si>
    <t>189833</t>
  </si>
  <si>
    <t>TELMISARTAN/HYDROCHLOROTHIAZID APOTEX</t>
  </si>
  <si>
    <t>40MG/12,5MG TBL NOB 30</t>
  </si>
  <si>
    <t>Vareniklin</t>
  </si>
  <si>
    <t>193956</t>
  </si>
  <si>
    <t>CHAMPIX</t>
  </si>
  <si>
    <t>0,5MG+1MG TBL FLM 11+14+28X1MG</t>
  </si>
  <si>
    <t>29310</t>
  </si>
  <si>
    <t>1MG TBL FLM 112 III</t>
  </si>
  <si>
    <t>43877</t>
  </si>
  <si>
    <t>43878</t>
  </si>
  <si>
    <t>240MG TBL PRO 60</t>
  </si>
  <si>
    <t>10252</t>
  </si>
  <si>
    <t>10MG TBL NOB 30</t>
  </si>
  <si>
    <t>190976</t>
  </si>
  <si>
    <t>10MG/2,5MG/10MG TBL FLM 100</t>
  </si>
  <si>
    <t>190975</t>
  </si>
  <si>
    <t>10MG/2,5MG/10MG TBL FLM 90(3X3</t>
  </si>
  <si>
    <t>190971</t>
  </si>
  <si>
    <t>10MG/2,5MG/5MG TBL FLM 100</t>
  </si>
  <si>
    <t>Ambulance - tělovýchovné lékařství</t>
  </si>
  <si>
    <t>Ambulance-tělovýchovné lékařství</t>
  </si>
  <si>
    <t>Ambulance kardiologická</t>
  </si>
  <si>
    <t>Preskripce a záchyt receptů a poukazů - orientační přehled</t>
  </si>
  <si>
    <t>Přehled plnění pozitivního listu (PL) - 
   preskripce léčivých přípravků dle objemu Kč mimo PL</t>
  </si>
  <si>
    <t>B01AB06 - Nadroparin</t>
  </si>
  <si>
    <t>C01BC03 - Propafenon</t>
  </si>
  <si>
    <t>C01EB15 - Trimetazidin</t>
  </si>
  <si>
    <t>C08DA01 - Verapamil</t>
  </si>
  <si>
    <t>C07AB07 - Bisoprolol</t>
  </si>
  <si>
    <t>C10AA05 - Atorvastatin</t>
  </si>
  <si>
    <t>C09CA07 - Telmisartan</t>
  </si>
  <si>
    <t>B01AC04 - Klopidogrel</t>
  </si>
  <si>
    <t>C07AB05 - Betaxolol</t>
  </si>
  <si>
    <t>C09AA04 - Perindopril</t>
  </si>
  <si>
    <t>C10AA01 - Simvastatin</t>
  </si>
  <si>
    <t>C01BD01 - Amiodaron</t>
  </si>
  <si>
    <t>A10BA02 - Metformin</t>
  </si>
  <si>
    <t>C08CA08 - Nitrendipin</t>
  </si>
  <si>
    <t>N06AB10 - Escitalopram</t>
  </si>
  <si>
    <t>H03AA01 - Levothyroxin, sodná sůl</t>
  </si>
  <si>
    <t>R06AE09 - Levocetirizin</t>
  </si>
  <si>
    <t>A10BB12 - Glimepirid</t>
  </si>
  <si>
    <t>A02BC02 - Pantoprazol</t>
  </si>
  <si>
    <t>C07AG02 - Karvedilol</t>
  </si>
  <si>
    <t>N05BA12 - Alprazolam</t>
  </si>
  <si>
    <t>J01CR02 - Amoxicilin a enzymový inhibitor</t>
  </si>
  <si>
    <t>C10BX03 - Atorvastatin a amlodipin</t>
  </si>
  <si>
    <t>M01AX17 - Nimesulid</t>
  </si>
  <si>
    <t>C09BA04 - Perindopril a diuretika</t>
  </si>
  <si>
    <t>H02AB04 - Methylprednisolon</t>
  </si>
  <si>
    <t>C09BA05 - Ramipril a diuretika</t>
  </si>
  <si>
    <t>J01MA14 - Moxifloxacin</t>
  </si>
  <si>
    <t>C09BB04 - Perindopril a amlodipin</t>
  </si>
  <si>
    <t>C09AA05 - Ramipril</t>
  </si>
  <si>
    <t>C09CA01 - Losartan</t>
  </si>
  <si>
    <t>G04CA02 - Tamsulosin</t>
  </si>
  <si>
    <t>A03FA07 - Itopridum</t>
  </si>
  <si>
    <t>C02AC05 - Moxonidin</t>
  </si>
  <si>
    <t>C02CA04 - Doxazosin</t>
  </si>
  <si>
    <t>J01FA10 - Azithromycin</t>
  </si>
  <si>
    <t>N06BX18 - Vinpocetin</t>
  </si>
  <si>
    <t>M01AC06 - Meloxikam</t>
  </si>
  <si>
    <t>N03AX12 - Gabapentin</t>
  </si>
  <si>
    <t>N02CC01 - Sumatriptan</t>
  </si>
  <si>
    <t>N06AB04 - Citalopram</t>
  </si>
  <si>
    <t>A02BC05 - Esomeprazol</t>
  </si>
  <si>
    <t>N07CA01 - Betahistin</t>
  </si>
  <si>
    <t>N06AB06 - Sertralin</t>
  </si>
  <si>
    <t>R06AE07 - Cetirizin</t>
  </si>
  <si>
    <t>C07BB07 - Bisoprolol a thiazidy</t>
  </si>
  <si>
    <t>C10AB05 - Fenofibrát</t>
  </si>
  <si>
    <t>R01AD09 - Mometason</t>
  </si>
  <si>
    <t>R06AX27 - Desloratadin</t>
  </si>
  <si>
    <t>A06AD11 - Laktulóza</t>
  </si>
  <si>
    <t>A02BC03 - Lansoprazol</t>
  </si>
  <si>
    <t>B01AF02 - Apixaban</t>
  </si>
  <si>
    <t>B01AA03 - Warfarin</t>
  </si>
  <si>
    <t>C10AA07 - Rosuvastatin</t>
  </si>
  <si>
    <t>C09DA01 - Losartan a diuretika</t>
  </si>
  <si>
    <t>A02BC02</t>
  </si>
  <si>
    <t>A10BA02</t>
  </si>
  <si>
    <t>C07AB07</t>
  </si>
  <si>
    <t>C09BA04</t>
  </si>
  <si>
    <t>C09BB04</t>
  </si>
  <si>
    <t>C10AA07</t>
  </si>
  <si>
    <t>H03AA01</t>
  </si>
  <si>
    <t>J01CR02</t>
  </si>
  <si>
    <t>M01AX17</t>
  </si>
  <si>
    <t>N02CC01</t>
  </si>
  <si>
    <t>R06AE07</t>
  </si>
  <si>
    <t>A02BC03</t>
  </si>
  <si>
    <t>A02BC05</t>
  </si>
  <si>
    <t>A06AD11</t>
  </si>
  <si>
    <t>A10BB12</t>
  </si>
  <si>
    <t>B01AA03</t>
  </si>
  <si>
    <t>B01AB06</t>
  </si>
  <si>
    <t>19000IU/ML INJ SOL ISP 10X0,6ML</t>
  </si>
  <si>
    <t>B01AC04</t>
  </si>
  <si>
    <t>C01BC03</t>
  </si>
  <si>
    <t>C01BD01</t>
  </si>
  <si>
    <t>C01EB15</t>
  </si>
  <si>
    <t>C02AC05</t>
  </si>
  <si>
    <t>C02CA04</t>
  </si>
  <si>
    <t>C07AB05</t>
  </si>
  <si>
    <t>C07AG02</t>
  </si>
  <si>
    <t>C07BB07</t>
  </si>
  <si>
    <t>C08CA08</t>
  </si>
  <si>
    <t>C08DA01</t>
  </si>
  <si>
    <t>C09AA04</t>
  </si>
  <si>
    <t>C09AA05</t>
  </si>
  <si>
    <t>C09BA05</t>
  </si>
  <si>
    <t>C09CA01</t>
  </si>
  <si>
    <t>C09CA07</t>
  </si>
  <si>
    <t>C09DA01</t>
  </si>
  <si>
    <t>C10AA01</t>
  </si>
  <si>
    <t>C10AA05</t>
  </si>
  <si>
    <t>C10AB05</t>
  </si>
  <si>
    <t>C10BX03</t>
  </si>
  <si>
    <t>G04CA02</t>
  </si>
  <si>
    <t>H02AB04</t>
  </si>
  <si>
    <t>J01FA10</t>
  </si>
  <si>
    <t>M01AC06</t>
  </si>
  <si>
    <t>N03AX12</t>
  </si>
  <si>
    <t>N05BA12</t>
  </si>
  <si>
    <t>N06AB04</t>
  </si>
  <si>
    <t>N06AB06</t>
  </si>
  <si>
    <t>N06AB10</t>
  </si>
  <si>
    <t>N07CA01</t>
  </si>
  <si>
    <t>R06AE09</t>
  </si>
  <si>
    <t>B01AF02</t>
  </si>
  <si>
    <t>A03FA07</t>
  </si>
  <si>
    <t>R01AD09</t>
  </si>
  <si>
    <t>TELMISARTAN +PHARMA 80 MG</t>
  </si>
  <si>
    <t>POR TBL NOB 90X80MG</t>
  </si>
  <si>
    <t>N06BX18</t>
  </si>
  <si>
    <t>R06AX27</t>
  </si>
  <si>
    <t>19000IU/ML INJ SOL ISP 10X0,8ML</t>
  </si>
  <si>
    <t>J01MA14</t>
  </si>
  <si>
    <t>Přehled plnění PL - Preskripce léčivých přípravků - orientační přehled</t>
  </si>
  <si>
    <t>50115007     implant.dentální-samoplátci (Z526)</t>
  </si>
  <si>
    <t>50115090     ZPr - zubolékařský materiál (Z509)</t>
  </si>
  <si>
    <t>2722</t>
  </si>
  <si>
    <t>(prázdné)</t>
  </si>
  <si>
    <t>(prázdné) Celkem</t>
  </si>
  <si>
    <t>ZA318</t>
  </si>
  <si>
    <t>Náplast transpore 1,25 cm x 9,14 m 1527-0</t>
  </si>
  <si>
    <t>ZA446</t>
  </si>
  <si>
    <t>Vata buničitá přířezy 20 x 30 cm 1230200129</t>
  </si>
  <si>
    <t>ZB084</t>
  </si>
  <si>
    <t>Náplast transpore 2,50 cm x 9,14 m 1527-1</t>
  </si>
  <si>
    <t>ZB404</t>
  </si>
  <si>
    <t>Náplast cosmos 8 cm x 1 m 5403353</t>
  </si>
  <si>
    <t>ZC100</t>
  </si>
  <si>
    <t>Vata buničitá dělená 2 role / 500 ks 40 x 50 mm 1230200310</t>
  </si>
  <si>
    <t>ZC854</t>
  </si>
  <si>
    <t>Kompresa NT 7,5 x 7,5 cm/2 ks sterilní 26510</t>
  </si>
  <si>
    <t>ZL789</t>
  </si>
  <si>
    <t>Obvaz sterilní hotový č. 2 A4091360</t>
  </si>
  <si>
    <t>ZL790</t>
  </si>
  <si>
    <t>Obvaz sterilní hotový č. 3 A4101144</t>
  </si>
  <si>
    <t>ZL996</t>
  </si>
  <si>
    <t>Obinadlo hyrofilní sterilní  8 cm x 5 m  004310182</t>
  </si>
  <si>
    <t>ZM000</t>
  </si>
  <si>
    <t>Vata obvazová skládaná 50g 004307667</t>
  </si>
  <si>
    <t>ZL995</t>
  </si>
  <si>
    <t>Obinadlo hyrofilní sterilní  6 cm x 5 m  004310190</t>
  </si>
  <si>
    <t>ZL999</t>
  </si>
  <si>
    <t>Rychloobvaz 8 x 4 cm / 3 ks 001445510</t>
  </si>
  <si>
    <t>ZN471</t>
  </si>
  <si>
    <t>Obvaz elastický síťový pruban č. 6 hlava, ramena, stehno 1323300260</t>
  </si>
  <si>
    <t>ZA727</t>
  </si>
  <si>
    <t>Kontejner 30 ml sterilní uchovávání pevných i kapalných vzorků FLME25175</t>
  </si>
  <si>
    <t>ZA737</t>
  </si>
  <si>
    <t>Filtr mini spike modrý 4550234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</si>
  <si>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</si>
  <si>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</si>
  <si>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</si>
  <si>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</si>
  <si>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</si>
  <si>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</si>
  <si>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ZA790</t>
  </si>
  <si>
    <t>Stříkačka injekční 2-dílná 5 ml L Inject Solo4606051V</t>
  </si>
  <si>
    <t>ZB424</t>
  </si>
  <si>
    <t>Elektroda EKG H34SG 31.1946.21</t>
  </si>
  <si>
    <t>ZB754</t>
  </si>
  <si>
    <t>Zkumavka černá 2 ml 454073</t>
  </si>
  <si>
    <t>ZB755</t>
  </si>
  <si>
    <t>Zkumavka 1,0 ml K3 edta fialová 454034</t>
  </si>
  <si>
    <t>ZB756</t>
  </si>
  <si>
    <t>Zkumavka 3 ml K3 edta fialová 454086</t>
  </si>
  <si>
    <t>ZB757</t>
  </si>
  <si>
    <t>Zkumavka 6 ml K3 edta fialová 456036</t>
  </si>
  <si>
    <t>ZB758</t>
  </si>
  <si>
    <t>Zkumavka 9 ml K3 edta NR 455036</t>
  </si>
  <si>
    <t>ZB759</t>
  </si>
  <si>
    <t>Zkumavka červená 8 ml gel 455071</t>
  </si>
  <si>
    <t>ZB763</t>
  </si>
  <si>
    <t>Zkumavka červená 9 ml 455092</t>
  </si>
  <si>
    <t>ZB764</t>
  </si>
  <si>
    <t>Zkumavka zelená 4 ml 454051</t>
  </si>
  <si>
    <t>ZB771</t>
  </si>
  <si>
    <t>Držák jehly základní 450201</t>
  </si>
  <si>
    <t>ZB774</t>
  </si>
  <si>
    <t>Zkumavka červená 5 ml gel 456071</t>
  </si>
  <si>
    <t>ZB775</t>
  </si>
  <si>
    <t>Zkumavka koagulace 4 ml modrá 454329</t>
  </si>
  <si>
    <t>ZB776</t>
  </si>
  <si>
    <t>Zkumavka zelená 3 ml 454082</t>
  </si>
  <si>
    <t>ZB780</t>
  </si>
  <si>
    <t>Kontejner 120 ml sterilní á 50 ks FLME25035</t>
  </si>
  <si>
    <t>ZC648</t>
  </si>
  <si>
    <t>Elektroda EKG pěnová pr. 55 mm pro dospělé H-108002</t>
  </si>
  <si>
    <t>ZC906</t>
  </si>
  <si>
    <t>Škrtidlo se sponou pro dospělé 25 x 500 mm KVS25500</t>
  </si>
  <si>
    <t>ZD808</t>
  </si>
  <si>
    <t>Kanyla vasofix 22G modrá safety 4269098S-01</t>
  </si>
  <si>
    <t>ZG515</t>
  </si>
  <si>
    <t>Zkumavka močová vacuette 10,5 ml bal. á 50 ks 455007</t>
  </si>
  <si>
    <t>ZI182</t>
  </si>
  <si>
    <t>Zkumavka + aplikátor s chem.stabilizátorem UriSwab žlutá 802CE.A</t>
  </si>
  <si>
    <t>ZI436</t>
  </si>
  <si>
    <t>Brýle kyslíkové americký typ upevnění svorkou ALL SOFT H-103106</t>
  </si>
  <si>
    <t>ZK977</t>
  </si>
  <si>
    <t>Cévka odsávací CH14 s přerušovačem sání P01173a</t>
  </si>
  <si>
    <t>ZK978</t>
  </si>
  <si>
    <t>Cévka odsávací CH16 s přerušovačem sání P01175a</t>
  </si>
  <si>
    <t>ZK979</t>
  </si>
  <si>
    <t>Cévka odsávací CH18 s přerušovačem sání P01177a</t>
  </si>
  <si>
    <t>ZB533</t>
  </si>
  <si>
    <t>Zkumavka na kovy 6 ml 456080</t>
  </si>
  <si>
    <t>ZD151</t>
  </si>
  <si>
    <t>Ambuvak pro dospělé vak 1,5 l 7152000</t>
  </si>
  <si>
    <t>ZN296</t>
  </si>
  <si>
    <t>Hadička spojovací Gamaplus 1,8 x 450 UNIV NO DOP 606306-ND</t>
  </si>
  <si>
    <t>ZN646</t>
  </si>
  <si>
    <t>Fonendoskop oboustranný různé barvy 710045-s</t>
  </si>
  <si>
    <t>ZN618</t>
  </si>
  <si>
    <t>Brýle kyslíkové pro dospělé bal. á 100 ks A0100</t>
  </si>
  <si>
    <t>ZH129</t>
  </si>
  <si>
    <t>Balónek k tonometru kompletní s red. ventilem 80 ml KVS B80US</t>
  </si>
  <si>
    <t>ZI611</t>
  </si>
  <si>
    <t>Manžeta TK dvouhadičková dospělá omyvatelná 12-22 cm KVS M2 5ZOMG</t>
  </si>
  <si>
    <t>ZI133</t>
  </si>
  <si>
    <t>Manžeta TK dvouhadičková dětská 9 x 15 cm s konektorem suchým zipem KVS M2 K4Z</t>
  </si>
  <si>
    <t>ZL679</t>
  </si>
  <si>
    <t>Manžeta standard měřící custo 23070</t>
  </si>
  <si>
    <t>ZA715</t>
  </si>
  <si>
    <t>Set infuzní intrafix primeline classic 150 cm 4062957</t>
  </si>
  <si>
    <t>ZA833</t>
  </si>
  <si>
    <t>Jehla injekční 0,8 x 40 mm zelená 4657527</t>
  </si>
  <si>
    <t>ZB767</t>
  </si>
  <si>
    <t>Jehla vakuová 226/38 mm černá 450075</t>
  </si>
  <si>
    <t>ZB768</t>
  </si>
  <si>
    <t>Jehla vakuová 216/38 mm zelená 450076</t>
  </si>
  <si>
    <t>ZM292</t>
  </si>
  <si>
    <t>Rukavice nitril sempercare bez p. M bal. á 200 ks 30803</t>
  </si>
  <si>
    <t>ZM293</t>
  </si>
  <si>
    <t>Rukavice nitril sempercare bez p. L bal. á 200 ks 30804</t>
  </si>
  <si>
    <t>ZN041</t>
  </si>
  <si>
    <t>Rukavice operační gammex latex PF bez pudru 6,5 330048065</t>
  </si>
  <si>
    <t>ZN126</t>
  </si>
  <si>
    <t>Rukavice operační gammex latex PF bez pudru 7,0 330048070</t>
  </si>
  <si>
    <t>ZN108</t>
  </si>
  <si>
    <t>Rukavice operační gammex latex PF bez pudru 8,0 330048080</t>
  </si>
  <si>
    <t>ZN040</t>
  </si>
  <si>
    <t>Rukavice operační gammex latex PF bez pudru 8,5 330048085</t>
  </si>
  <si>
    <t>DA002</t>
  </si>
  <si>
    <t>PROUZKY TETRAPHAN DIA  KATALOGO</t>
  </si>
  <si>
    <t>50115050</t>
  </si>
  <si>
    <t>502 SZM obvazový (112 02 040)</t>
  </si>
  <si>
    <t>50115060</t>
  </si>
  <si>
    <t>503 SZM ostatní zdravotnický (112 02 100)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</si>
  <si>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</si>
  <si>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</si>
  <si>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</si>
  <si>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</si>
  <si>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</si>
  <si>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</si>
  <si>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</si>
  <si>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</si>
  <si>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Spotřeba zdravotnického materiálu - orientační přehled</t>
  </si>
  <si>
    <t>ON Data</t>
  </si>
  <si>
    <t>101 - Pracoviště interního lékařství</t>
  </si>
  <si>
    <t>107 - Pracoviště kardiologie</t>
  </si>
  <si>
    <t>204 - Pracoviště tělovýchovného lékařství</t>
  </si>
  <si>
    <t>207 - Pracoviště alergologie a klinické imunologie</t>
  </si>
  <si>
    <t>301 - Pracoviště pediatrie</t>
  </si>
  <si>
    <t>902 - Samostatné pracoviště fyzioterapeutů</t>
  </si>
  <si>
    <t>Zdravotní výkony vykázané na pracovišti v rámci ambulantní péče *</t>
  </si>
  <si>
    <t>Ambulantní péče znamená, že pacient v den poskytnutí zdravotní péče není hospitalizován ve FNOL</t>
  </si>
  <si>
    <t>beze jména</t>
  </si>
  <si>
    <t>Cibiček Norbert</t>
  </si>
  <si>
    <t>Erlebachová Kateřina</t>
  </si>
  <si>
    <t>Kadleček Petr</t>
  </si>
  <si>
    <t>Kaniová Bohdana</t>
  </si>
  <si>
    <t>Kocvrlich Marek</t>
  </si>
  <si>
    <t>Masný Oldřich</t>
  </si>
  <si>
    <t>Palla Viktor</t>
  </si>
  <si>
    <t>Pastucha Dalibor</t>
  </si>
  <si>
    <t>Ripplová Dana</t>
  </si>
  <si>
    <t>Saitzová Kateřina</t>
  </si>
  <si>
    <t>Smékal Aleš</t>
  </si>
  <si>
    <t>Vaculíková Jana</t>
  </si>
  <si>
    <t>Zdravotní výkony vykázané na pracovišti v rámci ambulantní péče dle lékařů *</t>
  </si>
  <si>
    <t>101</t>
  </si>
  <si>
    <t>V</t>
  </si>
  <si>
    <t>09111</t>
  </si>
  <si>
    <t>ODBĚR KAPILÁRNÍ KRVE</t>
  </si>
  <si>
    <t>09117</t>
  </si>
  <si>
    <t>ODBĚR KRVE ZE ŽÍLY U DÍTĚTĚ DO 10 LET</t>
  </si>
  <si>
    <t>09511</t>
  </si>
  <si>
    <t>MINIMÁLNÍ KONTAKT LÉKAŘE S PACIENTEM</t>
  </si>
  <si>
    <t>11110</t>
  </si>
  <si>
    <t>TEST IZOMETRICKÉ ZÁTĚŽE (HAND-GRIP)</t>
  </si>
  <si>
    <t>11220</t>
  </si>
  <si>
    <t>NEPŘÍMÁ KALORIMETRIE</t>
  </si>
  <si>
    <t>17111</t>
  </si>
  <si>
    <t>EKG VYŠETŘENÍ SPECIALISTOU</t>
  </si>
  <si>
    <t>17215</t>
  </si>
  <si>
    <t>ZÁKLADNÍ ERGOMETRICKÉ VYŠETŘENÍ</t>
  </si>
  <si>
    <t>11022</t>
  </si>
  <si>
    <t>CÍLENÉ VYŠETŘENÍ INTERNISTOU</t>
  </si>
  <si>
    <t>09543</t>
  </si>
  <si>
    <t>Signalni kod</t>
  </si>
  <si>
    <t>09119</t>
  </si>
  <si>
    <t xml:space="preserve">ODBĚR KRVE ZE ŽÍLY U DOSPĚLÉHO NEBO DÍTĚTE NAD 10 </t>
  </si>
  <si>
    <t>11111</t>
  </si>
  <si>
    <t>EKG VYŠETŘENÍ INTERNISTOU</t>
  </si>
  <si>
    <t>09215</t>
  </si>
  <si>
    <t>INJEKCE I. M., S. C., I. D.</t>
  </si>
  <si>
    <t>11021</t>
  </si>
  <si>
    <t>KOMPLEXNÍ VYŠETŘENÍ INTERNISTOU</t>
  </si>
  <si>
    <t>09223</t>
  </si>
  <si>
    <t>INTRAVENÓZNÍ INFÚZE U DOSPĚLÉHO NEBO DÍTĚTE NAD 10</t>
  </si>
  <si>
    <t>11023</t>
  </si>
  <si>
    <t>KONTROLNÍ VYŠETŘENÍ INTERNISTOU</t>
  </si>
  <si>
    <t>09513</t>
  </si>
  <si>
    <t>TELEFONICKÁ KONZULTACE OŠETŘUJÍCÍHO LÉKAŘE PACIENT</t>
  </si>
  <si>
    <t>09523</t>
  </si>
  <si>
    <t>EDUKAČNÍ POHOVOR LÉKAŘE S NEMOCNÝM ČI RODINOU</t>
  </si>
  <si>
    <t>09125</t>
  </si>
  <si>
    <t>PULZNÍ OXYMETRIE</t>
  </si>
  <si>
    <t>09525</t>
  </si>
  <si>
    <t>ROZHOVOR LÉKAŘE S RODINOU</t>
  </si>
  <si>
    <t>09115</t>
  </si>
  <si>
    <t>ODBĚR BIOLOGICKÉHO MATERIÁLU JINÉHO NEŽ KREV NA KV</t>
  </si>
  <si>
    <t>09123</t>
  </si>
  <si>
    <t>ANALÝZA MOČI CHEMICKY</t>
  </si>
  <si>
    <t>25211</t>
  </si>
  <si>
    <t>SCREENING (ORIENTAČNÍ SPIROMETRIE)</t>
  </si>
  <si>
    <t>107</t>
  </si>
  <si>
    <t>09221</t>
  </si>
  <si>
    <t>INFÚZE U KOJENCE NEBO DÍTĚTE DO 10 LET</t>
  </si>
  <si>
    <t>17021</t>
  </si>
  <si>
    <t>KOMPLEXNÍ VYŠETŘENÍ KARDIOLOGEM</t>
  </si>
  <si>
    <t>17240</t>
  </si>
  <si>
    <t>HOLTEROVSKÉ VYŠETŘENÍ</t>
  </si>
  <si>
    <t>17261</t>
  </si>
  <si>
    <t>SPECIALIZOVANÉ ECHOKARDIOGRAFICKÉ VYŠETŘENÍ</t>
  </si>
  <si>
    <t>17129</t>
  </si>
  <si>
    <t>NEINVASIVNÍ AMBULANTNÍ MONITOROVÁNÍ KREVNÍHO TLAKU</t>
  </si>
  <si>
    <t>17113</t>
  </si>
  <si>
    <t>SPECIALIZOVANÉ ERGOMETRICKÉ VYŠETŘENÍ</t>
  </si>
  <si>
    <t>17022</t>
  </si>
  <si>
    <t>CÍLENÉ VYŠETŘENÍ KARDIOLOGEM</t>
  </si>
  <si>
    <t>17023</t>
  </si>
  <si>
    <t>KONTROLNÍ VYŠETŘENÍ KARDIOLOGEM</t>
  </si>
  <si>
    <t>204</t>
  </si>
  <si>
    <t>09220</t>
  </si>
  <si>
    <t>KANYLACE PERIFERNÍ ŽÍLY VČETNĚ INFÚZE</t>
  </si>
  <si>
    <t>09551</t>
  </si>
  <si>
    <t>SIGNÁLNÍ VÝKON - INFORMACE O VYDÁNÍ ROZHODNUTÍ O U</t>
  </si>
  <si>
    <t>24040</t>
  </si>
  <si>
    <t>TELEMETRICKÉ SLEDOVÁNÍ ZÁKLADNÍCH KARDIORESPIRAČNÍ</t>
  </si>
  <si>
    <t>24023</t>
  </si>
  <si>
    <t>KONTROLNÍ VYŠETŘENÍ TĚLOVÝCHOVNÝM LÉKAŘEM ZE ZDRAV</t>
  </si>
  <si>
    <t>09219</t>
  </si>
  <si>
    <t xml:space="preserve">INTRAVENÓZNÍ INJEKCE U DOSPĚLÉHO ČI DÍTĚTE NAD 10 </t>
  </si>
  <si>
    <t>24022</t>
  </si>
  <si>
    <t>CÍLENÉ VYŠETŘENÍ TĚLOVÝCHOVNÝM LÉKAŘEM ZE ZDRAVOTN</t>
  </si>
  <si>
    <t>24021</t>
  </si>
  <si>
    <t>KOMPLEXNÍ VYŠETŘENÍ TĚLOVÝCHOVNÝM LÉKAŘEM ZE ZDRAV</t>
  </si>
  <si>
    <t>T0003</t>
  </si>
  <si>
    <t>Zatezove EKG (vsichni sportovci, potvrzeni VS, pot</t>
  </si>
  <si>
    <t>207</t>
  </si>
  <si>
    <t>301</t>
  </si>
  <si>
    <t>31023</t>
  </si>
  <si>
    <t>KONTROLNÍ VYŠETŘENÍ DĚTSKÝM LÉKAŘEM</t>
  </si>
  <si>
    <t>09555</t>
  </si>
  <si>
    <t>OŠETŘENÍ DÍTĚTE DO 6 LET</t>
  </si>
  <si>
    <t>31022</t>
  </si>
  <si>
    <t>CÍLENÉ VYŠETŘENÍ DĚTSKÝM LÉKAŘEM</t>
  </si>
  <si>
    <t>31021</t>
  </si>
  <si>
    <t>KOMPLEXNÍ VYŠETŘENÍ DĚTSKÝM LÉKAŘEM</t>
  </si>
  <si>
    <t>902</t>
  </si>
  <si>
    <t>21215</t>
  </si>
  <si>
    <t>LÉČEBNÁ TĚLESNÁ VÝCHOVA - INSTRUKTÁŽ A ZÁCVIK PACI</t>
  </si>
  <si>
    <t>21219</t>
  </si>
  <si>
    <t xml:space="preserve">LÉČEBNÁ TĚLESNÁ VÝCHOVA INDIVIDUÁLNÍ POD DOHLEDEM </t>
  </si>
  <si>
    <t>21225</t>
  </si>
  <si>
    <t xml:space="preserve">LÉČEBNÁ TĚLESNÁ VÝCHOVA INDIVIDUÁLNÍ - KONDIČNÍ A </t>
  </si>
  <si>
    <t>21221</t>
  </si>
  <si>
    <t>LÉČEBNÁ TĚLESNÁ VÝCHOVA NA NEUROFYZIOLOGICKÉM PODK</t>
  </si>
  <si>
    <t>21717</t>
  </si>
  <si>
    <t>INDIVIDUÁLNÍ LTV - NÁCVIK LOKOMOCE A MOBILITY</t>
  </si>
  <si>
    <t>21001</t>
  </si>
  <si>
    <t>KOMPLEXNÍ KINEZIOLOGICKÉ VYŠETŘENÍ</t>
  </si>
  <si>
    <t>21413</t>
  </si>
  <si>
    <t>TECHNIKY MĚKKÝCH TKÁNÍ</t>
  </si>
  <si>
    <t>21003</t>
  </si>
  <si>
    <t>KONTROLNÍ KINEZIOLOGICKÉ VYŠETŘENÍ</t>
  </si>
  <si>
    <t>21113</t>
  </si>
  <si>
    <t>FYZIKÁLNÍ TERAPIE II</t>
  </si>
  <si>
    <t>21713</t>
  </si>
  <si>
    <t>MASÁŽ REFLEXNÍ A VAZIVOVÁ</t>
  </si>
  <si>
    <t>21117</t>
  </si>
  <si>
    <t>FYZIKÁLNÍ TERAPIE IV</t>
  </si>
  <si>
    <t>21002</t>
  </si>
  <si>
    <t>KINEZIOLOGICKÉ VYŠETŘENÍ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</si>
  <si>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</si>
  <si>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</si>
  <si>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</si>
  <si>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</si>
  <si>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09 - Novorozenecké oddělení</t>
  </si>
  <si>
    <t>10 - Dětská klinika</t>
  </si>
  <si>
    <t>14 - Oční klinika</t>
  </si>
  <si>
    <t>16 - Klinika plicních nemocí a tuberkulózy</t>
  </si>
  <si>
    <t>17 - Neurologická klinika</t>
  </si>
  <si>
    <t>20 - Klinika chorob kožních a pohlavních</t>
  </si>
  <si>
    <t>25 - Klinika ústní,čelistní a obličejové chirurgie</t>
  </si>
  <si>
    <t>26 - Oddělení rehabilitace</t>
  </si>
  <si>
    <t>32 - Hemato-onkologická klinika</t>
  </si>
  <si>
    <t>01</t>
  </si>
  <si>
    <t>02</t>
  </si>
  <si>
    <t>03</t>
  </si>
  <si>
    <t>09</t>
  </si>
  <si>
    <t>10</t>
  </si>
  <si>
    <t>14</t>
  </si>
  <si>
    <t>16</t>
  </si>
  <si>
    <t>17</t>
  </si>
  <si>
    <t>20</t>
  </si>
  <si>
    <t>25</t>
  </si>
  <si>
    <t>26</t>
  </si>
  <si>
    <t>32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</si>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</sst>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40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2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70" xfId="53" applyNumberFormat="1" applyFont="1" applyFill="1" applyBorder="1"/>
    <xf numFmtId="9" fontId="3" fillId="0" borderId="70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2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1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8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49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9" xfId="0" applyFont="1" applyFill="1" applyBorder="1" applyAlignment="1">
      <alignment horizontal="center"/>
    </xf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0" fontId="32" fillId="2" borderId="49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5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7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49" fontId="38" fillId="2" borderId="9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9" xfId="0" applyFont="1" applyFill="1" applyBorder="1" applyAlignment="1"/>
    <xf numFmtId="0" fontId="33" fillId="0" borderId="0" xfId="0" applyFont="1" applyFill="1" applyAlignment="1"/>
    <xf numFmtId="0" fontId="47" fillId="4" borderId="33" xfId="1" applyFont="1" applyFill="1" applyBorder="1"/>
    <xf numFmtId="0" fontId="47" fillId="4" borderId="17" xfId="1" applyFont="1" applyFill="1" applyBorder="1"/>
    <xf numFmtId="0" fontId="47" fillId="3" borderId="18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4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8" xfId="1" applyFont="1" applyFill="1" applyBorder="1"/>
    <xf numFmtId="0" fontId="47" fillId="3" borderId="4" xfId="1" applyFont="1" applyFill="1" applyBorder="1"/>
    <xf numFmtId="0" fontId="47" fillId="6" borderId="4" xfId="1" applyFont="1" applyFill="1" applyBorder="1"/>
    <xf numFmtId="0" fontId="47" fillId="6" borderId="60" xfId="1" applyFont="1" applyFill="1" applyBorder="1"/>
    <xf numFmtId="0" fontId="47" fillId="2" borderId="4" xfId="1" applyFont="1" applyFill="1" applyBorder="1"/>
    <xf numFmtId="0" fontId="47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2" xfId="0" applyNumberFormat="1" applyFont="1" applyFill="1" applyBorder="1"/>
    <xf numFmtId="3" fontId="40" fillId="2" borderId="54" xfId="0" applyNumberFormat="1" applyFont="1" applyFill="1" applyBorder="1"/>
    <xf numFmtId="9" fontId="40" fillId="2" borderId="61" xfId="0" applyNumberFormat="1" applyFont="1" applyFill="1" applyBorder="1"/>
    <xf numFmtId="0" fontId="51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8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7" fillId="2" borderId="34" xfId="1" applyFont="1" applyFill="1" applyBorder="1" applyAlignment="1">
      <alignment horizontal="left" indent="2"/>
    </xf>
    <xf numFmtId="0" fontId="51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1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1" fillId="4" borderId="58" xfId="1" applyFont="1" applyFill="1" applyBorder="1" applyAlignment="1">
      <alignment horizontal="left"/>
    </xf>
    <xf numFmtId="0" fontId="47" fillId="4" borderId="34" xfId="1" applyFont="1" applyFill="1" applyBorder="1" applyAlignment="1">
      <alignment horizontal="left" indent="2"/>
    </xf>
    <xf numFmtId="0" fontId="51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9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1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9" xfId="0" applyNumberFormat="1" applyFont="1" applyFill="1" applyBorder="1" applyAlignment="1"/>
    <xf numFmtId="9" fontId="33" fillId="0" borderId="49" xfId="0" applyNumberFormat="1" applyFont="1" applyFill="1" applyBorder="1" applyAlignment="1"/>
    <xf numFmtId="3" fontId="0" fillId="0" borderId="0" xfId="0" applyNumberFormat="1"/>
    <xf numFmtId="3" fontId="0" fillId="7" borderId="74" xfId="0" applyNumberFormat="1" applyFont="1" applyFill="1" applyBorder="1"/>
    <xf numFmtId="3" fontId="54" fillId="8" borderId="75" xfId="0" applyNumberFormat="1" applyFont="1" applyFill="1" applyBorder="1"/>
    <xf numFmtId="3" fontId="54" fillId="8" borderId="74" xfId="0" applyNumberFormat="1" applyFont="1" applyFill="1" applyBorder="1"/>
    <xf numFmtId="0" fontId="55" fillId="0" borderId="0" xfId="1" applyFont="1" applyFill="1"/>
    <xf numFmtId="3" fontId="53" fillId="0" borderId="0" xfId="26" applyNumberFormat="1" applyFont="1" applyFill="1" applyBorder="1" applyAlignment="1"/>
    <xf numFmtId="3" fontId="40" fillId="2" borderId="78" xfId="0" applyNumberFormat="1" applyFont="1" applyFill="1" applyBorder="1" applyAlignment="1">
      <alignment horizontal="center" vertical="center"/>
    </xf>
    <xf numFmtId="0" fontId="40" fillId="2" borderId="79" xfId="0" applyFont="1" applyFill="1" applyBorder="1" applyAlignment="1">
      <alignment horizontal="center" vertical="center"/>
    </xf>
    <xf numFmtId="3" fontId="56" fillId="2" borderId="81" xfId="0" applyNumberFormat="1" applyFont="1" applyFill="1" applyBorder="1" applyAlignment="1">
      <alignment horizontal="center" vertical="center" wrapText="1"/>
    </xf>
    <xf numFmtId="0" fontId="56" fillId="2" borderId="82" xfId="0" applyFont="1" applyFill="1" applyBorder="1" applyAlignment="1">
      <alignment horizontal="center" vertical="center" wrapText="1"/>
    </xf>
    <xf numFmtId="0" fontId="40" fillId="2" borderId="84" xfId="0" applyFont="1" applyFill="1" applyBorder="1" applyAlignment="1"/>
    <xf numFmtId="0" fontId="40" fillId="2" borderId="86" xfId="0" applyFont="1" applyFill="1" applyBorder="1" applyAlignment="1">
      <alignment horizontal="left" indent="1"/>
    </xf>
    <xf numFmtId="0" fontId="40" fillId="2" borderId="92" xfId="0" applyFont="1" applyFill="1" applyBorder="1" applyAlignment="1">
      <alignment horizontal="left" indent="1"/>
    </xf>
    <xf numFmtId="0" fontId="40" fillId="4" borderId="84" xfId="0" applyFont="1" applyFill="1" applyBorder="1" applyAlignment="1"/>
    <xf numFmtId="0" fontId="40" fillId="4" borderId="86" xfId="0" applyFont="1" applyFill="1" applyBorder="1" applyAlignment="1">
      <alignment horizontal="left" indent="1"/>
    </xf>
    <xf numFmtId="0" fontId="40" fillId="4" borderId="97" xfId="0" applyFont="1" applyFill="1" applyBorder="1" applyAlignment="1">
      <alignment horizontal="left" indent="1"/>
    </xf>
    <xf numFmtId="0" fontId="33" fillId="2" borderId="86" xfId="0" quotePrefix="1" applyFont="1" applyFill="1" applyBorder="1" applyAlignment="1">
      <alignment horizontal="left" indent="2"/>
    </xf>
    <xf numFmtId="0" fontId="33" fillId="2" borderId="92" xfId="0" quotePrefix="1" applyFont="1" applyFill="1" applyBorder="1" applyAlignment="1">
      <alignment horizontal="left" indent="2"/>
    </xf>
    <xf numFmtId="0" fontId="40" fillId="2" borderId="84" xfId="0" applyFont="1" applyFill="1" applyBorder="1" applyAlignment="1">
      <alignment horizontal="left" indent="1"/>
    </xf>
    <xf numFmtId="0" fontId="40" fillId="2" borderId="97" xfId="0" applyFont="1" applyFill="1" applyBorder="1" applyAlignment="1">
      <alignment horizontal="left" indent="1"/>
    </xf>
    <xf numFmtId="0" fontId="40" fillId="4" borderId="92" xfId="0" applyFont="1" applyFill="1" applyBorder="1" applyAlignment="1">
      <alignment horizontal="left" indent="1"/>
    </xf>
    <xf numFmtId="0" fontId="33" fillId="0" borderId="102" xfId="0" applyFont="1" applyBorder="1"/>
    <xf numFmtId="3" fontId="33" fillId="0" borderId="102" xfId="0" applyNumberFormat="1" applyFont="1" applyBorder="1"/>
    <xf numFmtId="0" fontId="40" fillId="4" borderId="76" xfId="0" applyFont="1" applyFill="1" applyBorder="1" applyAlignment="1">
      <alignment horizontal="center" vertical="center"/>
    </xf>
    <xf numFmtId="0" fontId="40" fillId="4" borderId="62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1" xfId="0" applyNumberFormat="1" applyFont="1" applyFill="1" applyBorder="1" applyAlignment="1">
      <alignment horizontal="center" vertical="center"/>
    </xf>
    <xf numFmtId="3" fontId="56" fillId="2" borderId="99" xfId="0" applyNumberFormat="1" applyFont="1" applyFill="1" applyBorder="1" applyAlignment="1">
      <alignment horizontal="center" vertical="center" wrapText="1"/>
    </xf>
    <xf numFmtId="173" fontId="40" fillId="4" borderId="85" xfId="0" applyNumberFormat="1" applyFont="1" applyFill="1" applyBorder="1" applyAlignment="1"/>
    <xf numFmtId="173" fontId="40" fillId="4" borderId="78" xfId="0" applyNumberFormat="1" applyFont="1" applyFill="1" applyBorder="1" applyAlignment="1"/>
    <xf numFmtId="173" fontId="40" fillId="4" borderId="79" xfId="0" applyNumberFormat="1" applyFont="1" applyFill="1" applyBorder="1" applyAlignment="1"/>
    <xf numFmtId="173" fontId="40" fillId="0" borderId="87" xfId="0" applyNumberFormat="1" applyFont="1" applyBorder="1"/>
    <xf numFmtId="173" fontId="33" fillId="0" borderId="91" xfId="0" applyNumberFormat="1" applyFont="1" applyBorder="1"/>
    <xf numFmtId="173" fontId="33" fillId="0" borderId="89" xfId="0" applyNumberFormat="1" applyFont="1" applyBorder="1"/>
    <xf numFmtId="173" fontId="40" fillId="0" borderId="98" xfId="0" applyNumberFormat="1" applyFont="1" applyBorder="1"/>
    <xf numFmtId="173" fontId="33" fillId="0" borderId="99" xfId="0" applyNumberFormat="1" applyFont="1" applyBorder="1"/>
    <xf numFmtId="173" fontId="33" fillId="0" borderId="82" xfId="0" applyNumberFormat="1" applyFont="1" applyBorder="1"/>
    <xf numFmtId="173" fontId="40" fillId="2" borderId="100" xfId="0" applyNumberFormat="1" applyFont="1" applyFill="1" applyBorder="1" applyAlignment="1"/>
    <xf numFmtId="173" fontId="40" fillId="2" borderId="78" xfId="0" applyNumberFormat="1" applyFont="1" applyFill="1" applyBorder="1" applyAlignment="1"/>
    <xf numFmtId="173" fontId="40" fillId="2" borderId="79" xfId="0" applyNumberFormat="1" applyFont="1" applyFill="1" applyBorder="1" applyAlignment="1"/>
    <xf numFmtId="173" fontId="40" fillId="0" borderId="93" xfId="0" applyNumberFormat="1" applyFont="1" applyBorder="1"/>
    <xf numFmtId="173" fontId="33" fillId="0" borderId="94" xfId="0" applyNumberFormat="1" applyFont="1" applyBorder="1"/>
    <xf numFmtId="173" fontId="33" fillId="0" borderId="95" xfId="0" applyNumberFormat="1" applyFont="1" applyBorder="1"/>
    <xf numFmtId="173" fontId="40" fillId="0" borderId="85" xfId="0" applyNumberFormat="1" applyFont="1" applyBorder="1"/>
    <xf numFmtId="173" fontId="33" fillId="0" borderId="101" xfId="0" applyNumberFormat="1" applyFont="1" applyBorder="1"/>
    <xf numFmtId="173" fontId="33" fillId="0" borderId="79" xfId="0" applyNumberFormat="1" applyFont="1" applyBorder="1"/>
    <xf numFmtId="174" fontId="40" fillId="2" borderId="85" xfId="0" applyNumberFormat="1" applyFont="1" applyFill="1" applyBorder="1" applyAlignment="1"/>
    <xf numFmtId="174" fontId="33" fillId="2" borderId="78" xfId="0" applyNumberFormat="1" applyFont="1" applyFill="1" applyBorder="1" applyAlignment="1"/>
    <xf numFmtId="174" fontId="33" fillId="2" borderId="79" xfId="0" applyNumberFormat="1" applyFont="1" applyFill="1" applyBorder="1" applyAlignment="1"/>
    <xf numFmtId="174" fontId="40" fillId="0" borderId="87" xfId="0" applyNumberFormat="1" applyFont="1" applyBorder="1"/>
    <xf numFmtId="174" fontId="33" fillId="0" borderId="88" xfId="0" applyNumberFormat="1" applyFont="1" applyBorder="1"/>
    <xf numFmtId="174" fontId="33" fillId="0" borderId="89" xfId="0" applyNumberFormat="1" applyFont="1" applyBorder="1"/>
    <xf numFmtId="174" fontId="33" fillId="0" borderId="91" xfId="0" applyNumberFormat="1" applyFont="1" applyBorder="1"/>
    <xf numFmtId="174" fontId="40" fillId="0" borderId="93" xfId="0" applyNumberFormat="1" applyFont="1" applyBorder="1"/>
    <xf numFmtId="174" fontId="33" fillId="0" borderId="94" xfId="0" applyNumberFormat="1" applyFont="1" applyBorder="1"/>
    <xf numFmtId="174" fontId="33" fillId="0" borderId="95" xfId="0" applyNumberFormat="1" applyFont="1" applyBorder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173" fontId="40" fillId="4" borderId="85" xfId="0" applyNumberFormat="1" applyFont="1" applyFill="1" applyBorder="1" applyAlignment="1">
      <alignment horizontal="center"/>
    </xf>
    <xf numFmtId="175" fontId="40" fillId="0" borderId="93" xfId="0" applyNumberFormat="1" applyFont="1" applyBorder="1"/>
    <xf numFmtId="0" fontId="32" fillId="2" borderId="10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90" xfId="0" applyFont="1" applyFill="1" applyBorder="1"/>
    <xf numFmtId="0" fontId="33" fillId="0" borderId="91" xfId="0" applyFont="1" applyBorder="1" applyAlignment="1"/>
    <xf numFmtId="9" fontId="33" fillId="0" borderId="89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0" fontId="33" fillId="0" borderId="102" xfId="0" applyFont="1" applyFill="1" applyBorder="1" applyAlignment="1"/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9" fontId="40" fillId="0" borderId="87" xfId="0" applyNumberFormat="1" applyFont="1" applyBorder="1"/>
    <xf numFmtId="9" fontId="33" fillId="0" borderId="91" xfId="0" applyNumberFormat="1" applyFont="1" applyBorder="1"/>
    <xf numFmtId="9" fontId="33" fillId="0" borderId="89" xfId="0" applyNumberFormat="1" applyFont="1" applyBorder="1"/>
    <xf numFmtId="0" fontId="41" fillId="0" borderId="102" xfId="0" applyFont="1" applyFill="1" applyBorder="1" applyAlignment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3" fillId="0" borderId="1" xfId="0" applyFont="1" applyFill="1" applyBorder="1" applyAlignment="1"/>
    <xf numFmtId="0" fontId="43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32" fillId="2" borderId="47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32" fillId="2" borderId="72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09" xfId="81" applyFont="1" applyFill="1" applyBorder="1" applyAlignment="1">
      <alignment horizontal="center"/>
    </xf>
    <xf numFmtId="0" fontId="32" fillId="2" borderId="106" xfId="81" applyFont="1" applyFill="1" applyBorder="1" applyAlignment="1">
      <alignment horizontal="center"/>
    </xf>
    <xf numFmtId="0" fontId="32" fillId="2" borderId="85" xfId="81" applyFont="1" applyFill="1" applyBorder="1" applyAlignment="1">
      <alignment horizontal="center"/>
    </xf>
    <xf numFmtId="0" fontId="32" fillId="2" borderId="108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3" fillId="0" borderId="1" xfId="14" applyFont="1" applyFill="1" applyBorder="1" applyAlignment="1"/>
    <xf numFmtId="0" fontId="0" fillId="0" borderId="1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4" xfId="53" applyNumberFormat="1" applyFont="1" applyFill="1" applyBorder="1" applyAlignment="1">
      <alignment horizontal="right"/>
    </xf>
    <xf numFmtId="164" fontId="30" fillId="2" borderId="29" xfId="79" applyNumberFormat="1" applyFont="1" applyFill="1" applyBorder="1" applyAlignment="1">
      <alignment horizontal="right"/>
    </xf>
    <xf numFmtId="164" fontId="44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3" xfId="78" applyNumberFormat="1" applyFont="1" applyFill="1" applyBorder="1" applyAlignment="1">
      <alignment horizontal="left"/>
    </xf>
    <xf numFmtId="0" fontId="33" fillId="2" borderId="53" xfId="0" applyFont="1" applyFill="1" applyBorder="1" applyAlignment="1"/>
    <xf numFmtId="3" fontId="29" fillId="2" borderId="55" xfId="78" applyNumberFormat="1" applyFont="1" applyFill="1" applyBorder="1" applyAlignment="1"/>
    <xf numFmtId="0" fontId="40" fillId="2" borderId="63" xfId="0" applyFont="1" applyFill="1" applyBorder="1" applyAlignment="1">
      <alignment horizontal="left"/>
    </xf>
    <xf numFmtId="0" fontId="33" fillId="2" borderId="49" xfId="0" applyFont="1" applyFill="1" applyBorder="1" applyAlignment="1">
      <alignment horizontal="left"/>
    </xf>
    <xf numFmtId="0" fontId="33" fillId="2" borderId="53" xfId="0" applyFont="1" applyFill="1" applyBorder="1" applyAlignment="1">
      <alignment horizontal="left"/>
    </xf>
    <xf numFmtId="0" fontId="40" fillId="2" borderId="55" xfId="0" applyFont="1" applyFill="1" applyBorder="1" applyAlignment="1">
      <alignment horizontal="left"/>
    </xf>
    <xf numFmtId="3" fontId="40" fillId="2" borderId="55" xfId="0" applyNumberFormat="1" applyFont="1" applyFill="1" applyBorder="1" applyAlignment="1">
      <alignment horizontal="left"/>
    </xf>
    <xf numFmtId="3" fontId="33" fillId="2" borderId="50" xfId="0" applyNumberFormat="1" applyFont="1" applyFill="1" applyBorder="1" applyAlignment="1">
      <alignment horizontal="left"/>
    </xf>
    <xf numFmtId="9" fontId="3" fillId="2" borderId="112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11" xfId="80" applyNumberFormat="1" applyFont="1" applyFill="1" applyBorder="1" applyAlignment="1">
      <alignment horizontal="left"/>
    </xf>
    <xf numFmtId="3" fontId="3" fillId="2" borderId="100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6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6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4" xfId="53" applyFont="1" applyFill="1" applyBorder="1" applyAlignment="1">
      <alignment horizontal="right"/>
    </xf>
    <xf numFmtId="0" fontId="5" fillId="2" borderId="65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6" xfId="79" applyFont="1" applyFill="1" applyBorder="1" applyAlignment="1">
      <alignment horizontal="left"/>
    </xf>
    <xf numFmtId="166" fontId="40" fillId="2" borderId="77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0" fontId="2" fillId="0" borderId="1" xfId="0" applyFont="1" applyFill="1" applyBorder="1" applyAlignment="1">
      <alignment wrapText="1"/>
    </xf>
    <xf numFmtId="0" fontId="40" fillId="2" borderId="61" xfId="0" applyFont="1" applyFill="1" applyBorder="1" applyAlignment="1">
      <alignment vertical="center"/>
    </xf>
    <xf numFmtId="3" fontId="32" fillId="2" borderId="63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50" xfId="26" applyNumberFormat="1" applyFont="1" applyFill="1" applyBorder="1" applyAlignment="1">
      <alignment horizontal="center"/>
    </xf>
    <xf numFmtId="3" fontId="32" fillId="2" borderId="110" xfId="26" applyNumberFormat="1" applyFont="1" applyFill="1" applyBorder="1" applyAlignment="1">
      <alignment horizontal="center"/>
    </xf>
    <xf numFmtId="3" fontId="32" fillId="2" borderId="102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3" fontId="32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3" xfId="0" quotePrefix="1" applyFont="1" applyFill="1" applyBorder="1" applyAlignment="1">
      <alignment horizontal="center"/>
    </xf>
    <xf numFmtId="0" fontId="32" fillId="2" borderId="50" xfId="0" applyFont="1" applyFill="1" applyBorder="1" applyAlignment="1">
      <alignment horizontal="center"/>
    </xf>
    <xf numFmtId="9" fontId="45" fillId="2" borderId="50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3" xfId="0" quotePrefix="1" applyNumberFormat="1" applyFont="1" applyFill="1" applyBorder="1" applyAlignment="1">
      <alignment horizontal="center"/>
    </xf>
    <xf numFmtId="0" fontId="32" fillId="2" borderId="50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5" fillId="2" borderId="50" xfId="0" applyNumberFormat="1" applyFont="1" applyFill="1" applyBorder="1" applyAlignment="1">
      <alignment horizontal="center" vertical="top"/>
    </xf>
    <xf numFmtId="3" fontId="34" fillId="9" borderId="114" xfId="0" applyNumberFormat="1" applyFont="1" applyFill="1" applyBorder="1" applyAlignment="1">
      <alignment horizontal="right" vertical="top"/>
    </xf>
    <xf numFmtId="3" fontId="34" fillId="9" borderId="115" xfId="0" applyNumberFormat="1" applyFont="1" applyFill="1" applyBorder="1" applyAlignment="1">
      <alignment horizontal="right" vertical="top"/>
    </xf>
    <xf numFmtId="176" fontId="34" fillId="9" borderId="116" xfId="0" applyNumberFormat="1" applyFont="1" applyFill="1" applyBorder="1" applyAlignment="1">
      <alignment horizontal="right" vertical="top"/>
    </xf>
    <xf numFmtId="3" fontId="34" fillId="0" borderId="114" xfId="0" applyNumberFormat="1" applyFont="1" applyBorder="1" applyAlignment="1">
      <alignment horizontal="right" vertical="top"/>
    </xf>
    <xf numFmtId="176" fontId="34" fillId="9" borderId="117" xfId="0" applyNumberFormat="1" applyFont="1" applyFill="1" applyBorder="1" applyAlignment="1">
      <alignment horizontal="right" vertical="top"/>
    </xf>
    <xf numFmtId="3" fontId="36" fillId="9" borderId="119" xfId="0" applyNumberFormat="1" applyFont="1" applyFill="1" applyBorder="1" applyAlignment="1">
      <alignment horizontal="right" vertical="top"/>
    </xf>
    <xf numFmtId="3" fontId="36" fillId="9" borderId="120" xfId="0" applyNumberFormat="1" applyFont="1" applyFill="1" applyBorder="1" applyAlignment="1">
      <alignment horizontal="right" vertical="top"/>
    </xf>
    <xf numFmtId="0" fontId="36" fillId="9" borderId="121" xfId="0" applyFont="1" applyFill="1" applyBorder="1" applyAlignment="1">
      <alignment horizontal="right" vertical="top"/>
    </xf>
    <xf numFmtId="3" fontId="36" fillId="0" borderId="119" xfId="0" applyNumberFormat="1" applyFont="1" applyBorder="1" applyAlignment="1">
      <alignment horizontal="right" vertical="top"/>
    </xf>
    <xf numFmtId="0" fontId="36" fillId="9" borderId="122" xfId="0" applyFont="1" applyFill="1" applyBorder="1" applyAlignment="1">
      <alignment horizontal="right" vertical="top"/>
    </xf>
    <xf numFmtId="0" fontId="34" fillId="9" borderId="116" xfId="0" applyFont="1" applyFill="1" applyBorder="1" applyAlignment="1">
      <alignment horizontal="right" vertical="top"/>
    </xf>
    <xf numFmtId="0" fontId="34" fillId="9" borderId="117" xfId="0" applyFont="1" applyFill="1" applyBorder="1" applyAlignment="1">
      <alignment horizontal="right" vertical="top"/>
    </xf>
    <xf numFmtId="176" fontId="36" fillId="9" borderId="121" xfId="0" applyNumberFormat="1" applyFont="1" applyFill="1" applyBorder="1" applyAlignment="1">
      <alignment horizontal="right" vertical="top"/>
    </xf>
    <xf numFmtId="176" fontId="36" fillId="9" borderId="122" xfId="0" applyNumberFormat="1" applyFont="1" applyFill="1" applyBorder="1" applyAlignment="1">
      <alignment horizontal="right" vertical="top"/>
    </xf>
    <xf numFmtId="3" fontId="36" fillId="0" borderId="123" xfId="0" applyNumberFormat="1" applyFont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0" borderId="125" xfId="0" applyFont="1" applyBorder="1" applyAlignment="1">
      <alignment horizontal="right" vertical="top"/>
    </xf>
    <xf numFmtId="176" fontId="36" fillId="9" borderId="126" xfId="0" applyNumberFormat="1" applyFont="1" applyFill="1" applyBorder="1" applyAlignment="1">
      <alignment horizontal="right" vertical="top"/>
    </xf>
    <xf numFmtId="0" fontId="38" fillId="10" borderId="113" xfId="0" applyFont="1" applyFill="1" applyBorder="1" applyAlignment="1">
      <alignment vertical="top"/>
    </xf>
    <xf numFmtId="0" fontId="38" fillId="10" borderId="113" xfId="0" applyFont="1" applyFill="1" applyBorder="1" applyAlignment="1">
      <alignment vertical="top" indent="2"/>
    </xf>
    <xf numFmtId="0" fontId="38" fillId="10" borderId="113" xfId="0" applyFont="1" applyFill="1" applyBorder="1" applyAlignment="1">
      <alignment vertical="top" indent="4"/>
    </xf>
    <xf numFmtId="0" fontId="39" fillId="10" borderId="118" xfId="0" applyFont="1" applyFill="1" applyBorder="1" applyAlignment="1">
      <alignment vertical="top" indent="6"/>
    </xf>
    <xf numFmtId="0" fontId="38" fillId="10" borderId="113" xfId="0" applyFont="1" applyFill="1" applyBorder="1" applyAlignment="1">
      <alignment vertical="top" indent="8"/>
    </xf>
    <xf numFmtId="0" fontId="39" fillId="10" borderId="118" xfId="0" applyFont="1" applyFill="1" applyBorder="1" applyAlignment="1">
      <alignment vertical="top" indent="2"/>
    </xf>
    <xf numFmtId="0" fontId="38" fillId="10" borderId="113" xfId="0" applyFont="1" applyFill="1" applyBorder="1" applyAlignment="1">
      <alignment vertical="top" indent="6"/>
    </xf>
    <xf numFmtId="0" fontId="39" fillId="10" borderId="118" xfId="0" applyFont="1" applyFill="1" applyBorder="1" applyAlignment="1">
      <alignment vertical="top" indent="4"/>
    </xf>
    <xf numFmtId="0" fontId="39" fillId="10" borderId="118" xfId="0" applyFont="1" applyFill="1" applyBorder="1" applyAlignment="1">
      <alignment vertical="top"/>
    </xf>
    <xf numFmtId="0" fontId="33" fillId="10" borderId="113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27" xfId="53" applyNumberFormat="1" applyFont="1" applyFill="1" applyBorder="1" applyAlignment="1">
      <alignment horizontal="left"/>
    </xf>
    <xf numFmtId="164" fontId="32" fillId="2" borderId="128" xfId="53" applyNumberFormat="1" applyFont="1" applyFill="1" applyBorder="1" applyAlignment="1">
      <alignment horizontal="left"/>
    </xf>
    <xf numFmtId="164" fontId="32" fillId="2" borderId="59" xfId="53" applyNumberFormat="1" applyFont="1" applyFill="1" applyBorder="1" applyAlignment="1">
      <alignment horizontal="left"/>
    </xf>
    <xf numFmtId="3" fontId="32" fillId="2" borderId="59" xfId="53" applyNumberFormat="1" applyFont="1" applyFill="1" applyBorder="1" applyAlignment="1">
      <alignment horizontal="left"/>
    </xf>
    <xf numFmtId="3" fontId="32" fillId="2" borderId="67" xfId="53" applyNumberFormat="1" applyFont="1" applyFill="1" applyBorder="1" applyAlignment="1">
      <alignment horizontal="left"/>
    </xf>
    <xf numFmtId="3" fontId="33" fillId="0" borderId="128" xfId="0" applyNumberFormat="1" applyFont="1" applyFill="1" applyBorder="1"/>
    <xf numFmtId="3" fontId="33" fillId="0" borderId="130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8" xfId="0" applyFont="1" applyFill="1" applyBorder="1"/>
    <xf numFmtId="0" fontId="33" fillId="0" borderId="89" xfId="0" applyFont="1" applyFill="1" applyBorder="1"/>
    <xf numFmtId="164" fontId="33" fillId="0" borderId="89" xfId="0" applyNumberFormat="1" applyFont="1" applyFill="1" applyBorder="1"/>
    <xf numFmtId="164" fontId="33" fillId="0" borderId="89" xfId="0" applyNumberFormat="1" applyFont="1" applyFill="1" applyBorder="1" applyAlignment="1">
      <alignment horizontal="right"/>
    </xf>
    <xf numFmtId="3" fontId="33" fillId="0" borderId="89" xfId="0" applyNumberFormat="1" applyFont="1" applyFill="1" applyBorder="1"/>
    <xf numFmtId="3" fontId="33" fillId="0" borderId="90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27" xfId="0" applyFont="1" applyFill="1" applyBorder="1"/>
    <xf numFmtId="3" fontId="40" fillId="2" borderId="129" xfId="0" applyNumberFormat="1" applyFont="1" applyFill="1" applyBorder="1"/>
    <xf numFmtId="9" fontId="40" fillId="2" borderId="73" xfId="0" applyNumberFormat="1" applyFont="1" applyFill="1" applyBorder="1"/>
    <xf numFmtId="3" fontId="40" fillId="2" borderId="67" xfId="0" applyNumberFormat="1" applyFont="1" applyFill="1" applyBorder="1"/>
    <xf numFmtId="9" fontId="33" fillId="0" borderId="128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0" fontId="33" fillId="0" borderId="19" xfId="0" applyFont="1" applyFill="1" applyBorder="1"/>
    <xf numFmtId="3" fontId="33" fillId="0" borderId="27" xfId="0" applyNumberFormat="1" applyFont="1" applyFill="1" applyBorder="1"/>
    <xf numFmtId="3" fontId="33" fillId="0" borderId="20" xfId="0" applyNumberFormat="1" applyFont="1" applyFill="1" applyBorder="1"/>
    <xf numFmtId="0" fontId="40" fillId="10" borderId="19" xfId="0" applyFont="1" applyFill="1" applyBorder="1"/>
    <xf numFmtId="3" fontId="40" fillId="10" borderId="27" xfId="0" applyNumberFormat="1" applyFont="1" applyFill="1" applyBorder="1"/>
    <xf numFmtId="9" fontId="40" fillId="10" borderId="27" xfId="0" applyNumberFormat="1" applyFont="1" applyFill="1" applyBorder="1"/>
    <xf numFmtId="3" fontId="40" fillId="10" borderId="20" xfId="0" applyNumberFormat="1" applyFont="1" applyFill="1" applyBorder="1"/>
    <xf numFmtId="0" fontId="40" fillId="0" borderId="127" xfId="0" applyFont="1" applyFill="1" applyBorder="1"/>
    <xf numFmtId="0" fontId="33" fillId="5" borderId="10" xfId="0" applyFont="1" applyFill="1" applyBorder="1" applyAlignment="1">
      <alignment wrapText="1"/>
    </xf>
    <xf numFmtId="0" fontId="40" fillId="2" borderId="128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0" fontId="33" fillId="0" borderId="109" xfId="0" applyFont="1" applyFill="1" applyBorder="1"/>
    <xf numFmtId="0" fontId="33" fillId="0" borderId="27" xfId="0" applyFont="1" applyFill="1" applyBorder="1"/>
    <xf numFmtId="0" fontId="3" fillId="2" borderId="127" xfId="79" applyFont="1" applyFill="1" applyBorder="1" applyAlignment="1">
      <alignment horizontal="left"/>
    </xf>
    <xf numFmtId="3" fontId="3" fillId="2" borderId="95" xfId="80" applyNumberFormat="1" applyFont="1" applyFill="1" applyBorder="1"/>
    <xf numFmtId="3" fontId="3" fillId="2" borderId="96" xfId="80" applyNumberFormat="1" applyFont="1" applyFill="1" applyBorder="1"/>
    <xf numFmtId="9" fontId="3" fillId="2" borderId="94" xfId="80" applyNumberFormat="1" applyFont="1" applyFill="1" applyBorder="1"/>
    <xf numFmtId="9" fontId="3" fillId="2" borderId="95" xfId="80" applyNumberFormat="1" applyFont="1" applyFill="1" applyBorder="1"/>
    <xf numFmtId="9" fontId="3" fillId="2" borderId="96" xfId="80" applyNumberFormat="1" applyFont="1" applyFill="1" applyBorder="1"/>
    <xf numFmtId="9" fontId="33" fillId="0" borderId="80" xfId="0" applyNumberFormat="1" applyFont="1" applyFill="1" applyBorder="1"/>
    <xf numFmtId="9" fontId="33" fillId="0" borderId="83" xfId="0" applyNumberFormat="1" applyFont="1" applyFill="1" applyBorder="1"/>
    <xf numFmtId="0" fontId="40" fillId="0" borderId="109" xfId="0" applyFont="1" applyFill="1" applyBorder="1"/>
    <xf numFmtId="0" fontId="40" fillId="0" borderId="108" xfId="0" applyFont="1" applyFill="1" applyBorder="1" applyAlignment="1">
      <alignment horizontal="left" indent="1"/>
    </xf>
    <xf numFmtId="9" fontId="33" fillId="0" borderId="101" xfId="0" applyNumberFormat="1" applyFont="1" applyFill="1" applyBorder="1"/>
    <xf numFmtId="9" fontId="33" fillId="0" borderId="99" xfId="0" applyNumberFormat="1" applyFont="1" applyFill="1" applyBorder="1"/>
    <xf numFmtId="3" fontId="33" fillId="0" borderId="78" xfId="0" applyNumberFormat="1" applyFont="1" applyFill="1" applyBorder="1"/>
    <xf numFmtId="3" fontId="33" fillId="0" borderId="81" xfId="0" applyNumberFormat="1" applyFont="1" applyFill="1" applyBorder="1"/>
    <xf numFmtId="9" fontId="33" fillId="0" borderId="105" xfId="0" applyNumberFormat="1" applyFont="1" applyFill="1" applyBorder="1"/>
    <xf numFmtId="9" fontId="33" fillId="0" borderId="104" xfId="0" applyNumberFormat="1" applyFont="1" applyFill="1" applyBorder="1"/>
    <xf numFmtId="9" fontId="30" fillId="0" borderId="0" xfId="0" applyNumberFormat="1" applyFont="1" applyFill="1" applyBorder="1"/>
    <xf numFmtId="0" fontId="60" fillId="0" borderId="0" xfId="0" applyFont="1" applyFill="1"/>
    <xf numFmtId="0" fontId="61" fillId="0" borderId="0" xfId="0" applyFont="1" applyFill="1"/>
    <xf numFmtId="0" fontId="40" fillId="10" borderId="109" xfId="0" applyFont="1" applyFill="1" applyBorder="1"/>
    <xf numFmtId="0" fontId="40" fillId="10" borderId="107" xfId="0" applyFont="1" applyFill="1" applyBorder="1"/>
    <xf numFmtId="0" fontId="40" fillId="10" borderId="108" xfId="0" applyFont="1" applyFill="1" applyBorder="1"/>
    <xf numFmtId="0" fontId="3" fillId="2" borderId="95" xfId="80" applyFont="1" applyFill="1" applyBorder="1"/>
    <xf numFmtId="3" fontId="33" fillId="0" borderId="88" xfId="0" applyNumberFormat="1" applyFont="1" applyFill="1" applyBorder="1"/>
    <xf numFmtId="3" fontId="33" fillId="0" borderId="105" xfId="0" applyNumberFormat="1" applyFont="1" applyFill="1" applyBorder="1"/>
    <xf numFmtId="3" fontId="33" fillId="0" borderId="103" xfId="0" applyNumberFormat="1" applyFont="1" applyFill="1" applyBorder="1"/>
    <xf numFmtId="3" fontId="33" fillId="0" borderId="104" xfId="0" applyNumberFormat="1" applyFont="1" applyFill="1" applyBorder="1"/>
    <xf numFmtId="9" fontId="33" fillId="0" borderId="89" xfId="0" applyNumberFormat="1" applyFont="1" applyFill="1" applyBorder="1"/>
    <xf numFmtId="9" fontId="33" fillId="0" borderId="90" xfId="0" applyNumberFormat="1" applyFont="1" applyFill="1" applyBorder="1"/>
    <xf numFmtId="0" fontId="33" fillId="0" borderId="107" xfId="0" applyFont="1" applyFill="1" applyBorder="1"/>
    <xf numFmtId="0" fontId="33" fillId="0" borderId="108" xfId="0" applyFont="1" applyFill="1" applyBorder="1"/>
    <xf numFmtId="3" fontId="33" fillId="0" borderId="101" xfId="0" applyNumberFormat="1" applyFont="1" applyFill="1" applyBorder="1"/>
    <xf numFmtId="3" fontId="33" fillId="0" borderId="91" xfId="0" applyNumberFormat="1" applyFont="1" applyFill="1" applyBorder="1"/>
    <xf numFmtId="3" fontId="33" fillId="0" borderId="99" xfId="0" applyNumberFormat="1" applyFont="1" applyFill="1" applyBorder="1"/>
    <xf numFmtId="0" fontId="3" fillId="2" borderId="131" xfId="79" applyFont="1" applyFill="1" applyBorder="1" applyAlignment="1">
      <alignment horizontal="left"/>
    </xf>
    <xf numFmtId="0" fontId="3" fillId="2" borderId="132" xfId="79" applyFont="1" applyFill="1" applyBorder="1" applyAlignment="1">
      <alignment horizontal="left"/>
    </xf>
    <xf numFmtId="0" fontId="3" fillId="2" borderId="133" xfId="80" applyFont="1" applyFill="1" applyBorder="1" applyAlignment="1">
      <alignment horizontal="left"/>
    </xf>
    <xf numFmtId="0" fontId="3" fillId="2" borderId="133" xfId="79" applyFont="1" applyFill="1" applyBorder="1" applyAlignment="1">
      <alignment horizontal="left"/>
    </xf>
    <xf numFmtId="0" fontId="3" fillId="2" borderId="134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135" xfId="0" applyFont="1" applyFill="1" applyBorder="1"/>
    <xf numFmtId="0" fontId="33" fillId="0" borderId="136" xfId="0" applyFont="1" applyFill="1" applyBorder="1"/>
    <xf numFmtId="0" fontId="33" fillId="0" borderId="136" xfId="0" applyFont="1" applyFill="1" applyBorder="1" applyAlignment="1">
      <alignment horizontal="right"/>
    </xf>
    <xf numFmtId="0" fontId="33" fillId="0" borderId="136" xfId="0" applyFont="1" applyFill="1" applyBorder="1" applyAlignment="1">
      <alignment horizontal="left"/>
    </xf>
    <xf numFmtId="164" fontId="33" fillId="0" borderId="136" xfId="0" applyNumberFormat="1" applyFont="1" applyFill="1" applyBorder="1"/>
    <xf numFmtId="165" fontId="33" fillId="0" borderId="136" xfId="0" applyNumberFormat="1" applyFont="1" applyFill="1" applyBorder="1"/>
    <xf numFmtId="9" fontId="33" fillId="0" borderId="136" xfId="0" applyNumberFormat="1" applyFont="1" applyFill="1" applyBorder="1"/>
    <xf numFmtId="9" fontId="33" fillId="0" borderId="137" xfId="0" applyNumberFormat="1" applyFont="1" applyFill="1" applyBorder="1"/>
    <xf numFmtId="0" fontId="33" fillId="0" borderId="138" xfId="0" applyFont="1" applyFill="1" applyBorder="1"/>
    <xf numFmtId="0" fontId="33" fillId="0" borderId="139" xfId="0" applyFont="1" applyFill="1" applyBorder="1"/>
    <xf numFmtId="0" fontId="33" fillId="0" borderId="139" xfId="0" applyFont="1" applyFill="1" applyBorder="1" applyAlignment="1">
      <alignment horizontal="right"/>
    </xf>
    <xf numFmtId="0" fontId="33" fillId="0" borderId="139" xfId="0" applyFont="1" applyFill="1" applyBorder="1" applyAlignment="1">
      <alignment horizontal="left"/>
    </xf>
    <xf numFmtId="164" fontId="33" fillId="0" borderId="139" xfId="0" applyNumberFormat="1" applyFont="1" applyFill="1" applyBorder="1"/>
    <xf numFmtId="165" fontId="33" fillId="0" borderId="139" xfId="0" applyNumberFormat="1" applyFont="1" applyFill="1" applyBorder="1"/>
    <xf numFmtId="9" fontId="33" fillId="0" borderId="139" xfId="0" applyNumberFormat="1" applyFont="1" applyFill="1" applyBorder="1"/>
    <xf numFmtId="9" fontId="33" fillId="0" borderId="140" xfId="0" applyNumberFormat="1" applyFont="1" applyFill="1" applyBorder="1"/>
    <xf numFmtId="0" fontId="40" fillId="2" borderId="52" xfId="0" applyFont="1" applyFill="1" applyBorder="1"/>
    <xf numFmtId="3" fontId="33" fillId="0" borderId="25" xfId="0" applyNumberFormat="1" applyFont="1" applyFill="1" applyBorder="1"/>
    <xf numFmtId="3" fontId="33" fillId="0" borderId="136" xfId="0" applyNumberFormat="1" applyFont="1" applyFill="1" applyBorder="1"/>
    <xf numFmtId="3" fontId="33" fillId="0" borderId="137" xfId="0" applyNumberFormat="1" applyFont="1" applyFill="1" applyBorder="1"/>
    <xf numFmtId="3" fontId="33" fillId="0" borderId="139" xfId="0" applyNumberFormat="1" applyFont="1" applyFill="1" applyBorder="1"/>
    <xf numFmtId="3" fontId="33" fillId="0" borderId="140" xfId="0" applyNumberFormat="1" applyFont="1" applyFill="1" applyBorder="1"/>
    <xf numFmtId="3" fontId="33" fillId="0" borderId="142" xfId="0" applyNumberFormat="1" applyFont="1" applyFill="1" applyBorder="1"/>
    <xf numFmtId="9" fontId="33" fillId="0" borderId="142" xfId="0" applyNumberFormat="1" applyFont="1" applyFill="1" applyBorder="1"/>
    <xf numFmtId="3" fontId="33" fillId="0" borderId="143" xfId="0" applyNumberFormat="1" applyFont="1" applyFill="1" applyBorder="1"/>
    <xf numFmtId="0" fontId="40" fillId="0" borderId="24" xfId="0" applyFont="1" applyFill="1" applyBorder="1"/>
    <xf numFmtId="0" fontId="40" fillId="0" borderId="135" xfId="0" applyFont="1" applyFill="1" applyBorder="1"/>
    <xf numFmtId="0" fontId="40" fillId="0" borderId="141" xfId="0" applyFont="1" applyFill="1" applyBorder="1"/>
    <xf numFmtId="0" fontId="40" fillId="2" borderId="54" xfId="0" applyFont="1" applyFill="1" applyBorder="1"/>
    <xf numFmtId="164" fontId="32" fillId="2" borderId="52" xfId="53" applyNumberFormat="1" applyFont="1" applyFill="1" applyBorder="1" applyAlignment="1">
      <alignment horizontal="left"/>
    </xf>
    <xf numFmtId="164" fontId="32" fillId="2" borderId="54" xfId="53" applyNumberFormat="1" applyFont="1" applyFill="1" applyBorder="1" applyAlignment="1">
      <alignment horizontal="left"/>
    </xf>
    <xf numFmtId="164" fontId="33" fillId="0" borderId="29" xfId="0" applyNumberFormat="1" applyFont="1" applyFill="1" applyBorder="1" applyAlignment="1">
      <alignment horizontal="right"/>
    </xf>
    <xf numFmtId="164" fontId="33" fillId="0" borderId="136" xfId="0" applyNumberFormat="1" applyFont="1" applyFill="1" applyBorder="1" applyAlignment="1">
      <alignment horizontal="right"/>
    </xf>
    <xf numFmtId="164" fontId="33" fillId="0" borderId="139" xfId="0" applyNumberFormat="1" applyFont="1" applyFill="1" applyBorder="1" applyAlignment="1">
      <alignment horizontal="right"/>
    </xf>
    <xf numFmtId="173" fontId="40" fillId="4" borderId="147" xfId="0" applyNumberFormat="1" applyFont="1" applyFill="1" applyBorder="1" applyAlignment="1">
      <alignment horizontal="center"/>
    </xf>
    <xf numFmtId="173" fontId="40" fillId="4" borderId="148" xfId="0" applyNumberFormat="1" applyFont="1" applyFill="1" applyBorder="1" applyAlignment="1">
      <alignment horizontal="center"/>
    </xf>
    <xf numFmtId="0" fontId="0" fillId="0" borderId="148" xfId="0" applyBorder="1" applyAlignment="1"/>
    <xf numFmtId="0" fontId="0" fillId="0" borderId="148" xfId="0" applyBorder="1" applyAlignment="1">
      <alignment horizontal="center"/>
    </xf>
    <xf numFmtId="173" fontId="33" fillId="0" borderId="149" xfId="0" applyNumberFormat="1" applyFont="1" applyBorder="1" applyAlignment="1">
      <alignment horizontal="right"/>
    </xf>
    <xf numFmtId="173" fontId="33" fillId="0" borderId="150" xfId="0" applyNumberFormat="1" applyFont="1" applyBorder="1" applyAlignment="1">
      <alignment horizontal="right"/>
    </xf>
    <xf numFmtId="0" fontId="0" fillId="0" borderId="150" xfId="0" applyBorder="1" applyAlignment="1">
      <alignment horizontal="right"/>
    </xf>
    <xf numFmtId="173" fontId="33" fillId="0" borderId="150" xfId="0" applyNumberFormat="1" applyFont="1" applyBorder="1" applyAlignment="1">
      <alignment horizontal="right" wrapText="1"/>
    </xf>
    <xf numFmtId="0" fontId="0" fillId="0" borderId="150" xfId="0" applyBorder="1" applyAlignment="1">
      <alignment horizontal="right" wrapText="1"/>
    </xf>
    <xf numFmtId="175" fontId="33" fillId="0" borderId="149" xfId="0" applyNumberFormat="1" applyFont="1" applyBorder="1" applyAlignment="1">
      <alignment horizontal="right"/>
    </xf>
    <xf numFmtId="175" fontId="33" fillId="0" borderId="150" xfId="0" applyNumberFormat="1" applyFont="1" applyBorder="1" applyAlignment="1">
      <alignment horizontal="right"/>
    </xf>
    <xf numFmtId="173" fontId="33" fillId="0" borderId="151" xfId="0" applyNumberFormat="1" applyFont="1" applyBorder="1" applyAlignment="1">
      <alignment horizontal="right"/>
    </xf>
    <xf numFmtId="173" fontId="33" fillId="0" borderId="152" xfId="0" applyNumberFormat="1" applyFont="1" applyBorder="1" applyAlignment="1">
      <alignment horizontal="right"/>
    </xf>
    <xf numFmtId="0" fontId="0" fillId="0" borderId="152" xfId="0" applyBorder="1" applyAlignment="1">
      <alignment horizontal="right"/>
    </xf>
    <xf numFmtId="0" fontId="40" fillId="2" borderId="57" xfId="0" applyFont="1" applyFill="1" applyBorder="1" applyAlignment="1">
      <alignment horizontal="center" vertical="center"/>
    </xf>
    <xf numFmtId="0" fontId="56" fillId="2" borderId="146" xfId="0" applyFont="1" applyFill="1" applyBorder="1" applyAlignment="1">
      <alignment horizontal="center" vertical="center" wrapText="1"/>
    </xf>
    <xf numFmtId="174" fontId="33" fillId="2" borderId="57" xfId="0" applyNumberFormat="1" applyFont="1" applyFill="1" applyBorder="1" applyAlignment="1"/>
    <xf numFmtId="174" fontId="33" fillId="0" borderId="145" xfId="0" applyNumberFormat="1" applyFont="1" applyBorder="1"/>
    <xf numFmtId="174" fontId="33" fillId="0" borderId="154" xfId="0" applyNumberFormat="1" applyFont="1" applyBorder="1"/>
    <xf numFmtId="173" fontId="40" fillId="4" borderId="57" xfId="0" applyNumberFormat="1" applyFont="1" applyFill="1" applyBorder="1" applyAlignment="1"/>
    <xf numFmtId="173" fontId="33" fillId="0" borderId="145" xfId="0" applyNumberFormat="1" applyFont="1" applyBorder="1"/>
    <xf numFmtId="173" fontId="33" fillId="0" borderId="146" xfId="0" applyNumberFormat="1" applyFont="1" applyBorder="1"/>
    <xf numFmtId="173" fontId="40" fillId="2" borderId="57" xfId="0" applyNumberFormat="1" applyFont="1" applyFill="1" applyBorder="1" applyAlignment="1"/>
    <xf numFmtId="173" fontId="33" fillId="0" borderId="154" xfId="0" applyNumberFormat="1" applyFont="1" applyBorder="1"/>
    <xf numFmtId="173" fontId="33" fillId="0" borderId="57" xfId="0" applyNumberFormat="1" applyFont="1" applyBorder="1"/>
    <xf numFmtId="173" fontId="40" fillId="4" borderId="155" xfId="0" applyNumberFormat="1" applyFont="1" applyFill="1" applyBorder="1" applyAlignment="1">
      <alignment horizontal="center"/>
    </xf>
    <xf numFmtId="173" fontId="33" fillId="0" borderId="156" xfId="0" applyNumberFormat="1" applyFont="1" applyBorder="1" applyAlignment="1">
      <alignment horizontal="right"/>
    </xf>
    <xf numFmtId="175" fontId="33" fillId="0" borderId="156" xfId="0" applyNumberFormat="1" applyFont="1" applyBorder="1" applyAlignment="1">
      <alignment horizontal="right"/>
    </xf>
    <xf numFmtId="173" fontId="33" fillId="0" borderId="157" xfId="0" applyNumberFormat="1" applyFont="1" applyBorder="1" applyAlignment="1">
      <alignment horizontal="right"/>
    </xf>
    <xf numFmtId="0" fontId="0" fillId="0" borderId="153" xfId="0" applyBorder="1"/>
    <xf numFmtId="173" fontId="40" fillId="4" borderId="33" xfId="0" applyNumberFormat="1" applyFont="1" applyFill="1" applyBorder="1" applyAlignment="1">
      <alignment horizontal="center"/>
    </xf>
    <xf numFmtId="173" fontId="33" fillId="0" borderId="158" xfId="0" applyNumberFormat="1" applyFont="1" applyBorder="1" applyAlignment="1">
      <alignment horizontal="right"/>
    </xf>
    <xf numFmtId="175" fontId="33" fillId="0" borderId="158" xfId="0" applyNumberFormat="1" applyFont="1" applyBorder="1" applyAlignment="1">
      <alignment horizontal="right"/>
    </xf>
    <xf numFmtId="173" fontId="33" fillId="0" borderId="144" xfId="0" applyNumberFormat="1" applyFont="1" applyBorder="1" applyAlignment="1">
      <alignment horizontal="right"/>
    </xf>
    <xf numFmtId="0" fontId="33" fillId="2" borderId="67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0" fontId="32" fillId="2" borderId="16" xfId="26" applyNumberFormat="1" applyFont="1" applyFill="1" applyBorder="1" applyAlignment="1">
      <alignment horizontal="right"/>
    </xf>
    <xf numFmtId="169" fontId="33" fillId="0" borderId="29" xfId="0" applyNumberFormat="1" applyFont="1" applyFill="1" applyBorder="1"/>
    <xf numFmtId="169" fontId="33" fillId="0" borderId="136" xfId="0" applyNumberFormat="1" applyFont="1" applyFill="1" applyBorder="1"/>
    <xf numFmtId="169" fontId="33" fillId="0" borderId="139" xfId="0" applyNumberFormat="1" applyFont="1" applyFill="1" applyBorder="1"/>
    <xf numFmtId="0" fontId="40" fillId="0" borderId="138" xfId="0" applyFont="1" applyFill="1" applyBorder="1"/>
    <xf numFmtId="169" fontId="33" fillId="0" borderId="27" xfId="0" applyNumberFormat="1" applyFont="1" applyFill="1" applyBorder="1"/>
    <xf numFmtId="0" fontId="40" fillId="0" borderId="19" xfId="0" applyFont="1" applyFill="1" applyBorder="1"/>
    <xf numFmtId="169" fontId="33" fillId="0" borderId="25" xfId="0" applyNumberFormat="1" applyFont="1" applyFill="1" applyBorder="1"/>
    <xf numFmtId="169" fontId="33" fillId="0" borderId="137" xfId="0" applyNumberFormat="1" applyFont="1" applyFill="1" applyBorder="1"/>
    <xf numFmtId="169" fontId="33" fillId="0" borderId="140" xfId="0" applyNumberFormat="1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72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Graf'!$B$4:$M$4</c:f>
              <c:numCache>
                <c:formatCode>General</c:formatCode>
                <c:ptCount val="12"/>
                <c:pt idx="0">
                  <c:v>0.6221260086541236</c:v>
                </c:pt>
                <c:pt idx="1">
                  <c:v>0.73471012822826665</c:v>
                </c:pt>
                <c:pt idx="2">
                  <c:v>0.7214800661239319</c:v>
                </c:pt>
                <c:pt idx="3">
                  <c:v>0.77153191823461031</c:v>
                </c:pt>
                <c:pt idx="4">
                  <c:v>0.78842458480906363</c:v>
                </c:pt>
                <c:pt idx="5">
                  <c:v>0.80969476444065813</c:v>
                </c:pt>
                <c:pt idx="6">
                  <c:v>0.72479425514534179</c:v>
                </c:pt>
                <c:pt idx="7">
                  <c:v>0.73481601543420094</c:v>
                </c:pt>
                <c:pt idx="8">
                  <c:v>0.7375935464525929</c:v>
                </c:pt>
                <c:pt idx="9">
                  <c:v>0.7228539688386777</c:v>
                </c:pt>
                <c:pt idx="10">
                  <c:v>0.70918068980393334</c:v>
                </c:pt>
                <c:pt idx="11">
                  <c:v>0.68684437619301364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6269312"/>
        <c:axId val="-29627475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0.34670318141789752</c:v>
                </c:pt>
                <c:pt idx="1">
                  <c:v>0.34670318141789752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96265504"/>
        <c:axId val="-296278016"/>
      </c:scatterChart>
      <c:catAx>
        <c:axId val="-296269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296274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962747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296269312"/>
        <c:crosses val="autoZero"/>
        <c:crossBetween val="between"/>
      </c:valAx>
      <c:valAx>
        <c:axId val="-29626550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296278016"/>
        <c:crosses val="max"/>
        <c:crossBetween val="midCat"/>
      </c:valAx>
      <c:valAx>
        <c:axId val="-29627801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29626550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0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0" bestFit="1" customWidth="1"/>
    <col min="2" max="2" width="102.21875" style="130" bestFit="1" customWidth="1"/>
    <col min="3" max="3" width="16.109375" style="47" hidden="1" customWidth="1"/>
    <col min="4" max="16384" width="8.88671875" style="130"/>
  </cols>
  <sheetData>
    <row r="1" spans="1:3" ht="18.600000000000001" customHeight="1" thickBot="1" x14ac:dyDescent="0.4">
      <c r="A1" s="325" t="s">
        <v>108</v>
      </c>
      <c r="B1" s="325"/>
    </row>
    <row r="2" spans="1:3" ht="14.4" customHeight="1" thickBot="1" x14ac:dyDescent="0.35">
      <c r="A2" s="234" t="s">
        <v>257</v>
      </c>
      <c r="B2" s="46"/>
    </row>
    <row r="3" spans="1:3" ht="14.4" customHeight="1" thickBot="1" x14ac:dyDescent="0.35">
      <c r="A3" s="321" t="s">
        <v>141</v>
      </c>
      <c r="B3" s="322"/>
    </row>
    <row r="4" spans="1:3" ht="14.4" customHeight="1" x14ac:dyDescent="0.3">
      <c r="A4" s="145" t="str">
        <f t="shared" ref="A4:A8" si="0">HYPERLINK("#'"&amp;C4&amp;"'!A1",C4)</f>
        <v>Motivace</v>
      </c>
      <c r="B4" s="88" t="s">
        <v>121</v>
      </c>
      <c r="C4" s="47" t="s">
        <v>122</v>
      </c>
    </row>
    <row r="5" spans="1:3" ht="14.4" customHeight="1" x14ac:dyDescent="0.3">
      <c r="A5" s="146" t="str">
        <f t="shared" si="0"/>
        <v>HI</v>
      </c>
      <c r="B5" s="89" t="s">
        <v>137</v>
      </c>
      <c r="C5" s="47" t="s">
        <v>111</v>
      </c>
    </row>
    <row r="6" spans="1:3" ht="14.4" customHeight="1" x14ac:dyDescent="0.3">
      <c r="A6" s="147" t="str">
        <f t="shared" si="0"/>
        <v>HI Graf</v>
      </c>
      <c r="B6" s="90" t="s">
        <v>104</v>
      </c>
      <c r="C6" s="47" t="s">
        <v>112</v>
      </c>
    </row>
    <row r="7" spans="1:3" ht="14.4" customHeight="1" x14ac:dyDescent="0.3">
      <c r="A7" s="147" t="str">
        <f t="shared" si="0"/>
        <v>Man Tab</v>
      </c>
      <c r="B7" s="90" t="s">
        <v>259</v>
      </c>
      <c r="C7" s="47" t="s">
        <v>113</v>
      </c>
    </row>
    <row r="8" spans="1:3" ht="14.4" customHeight="1" thickBot="1" x14ac:dyDescent="0.35">
      <c r="A8" s="148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3" t="s">
        <v>109</v>
      </c>
      <c r="B10" s="322"/>
    </row>
    <row r="11" spans="1:3" ht="14.4" customHeight="1" x14ac:dyDescent="0.3">
      <c r="A11" s="149" t="str">
        <f t="shared" ref="A11" si="1">HYPERLINK("#'"&amp;C11&amp;"'!A1",C11)</f>
        <v>Léky Žádanky</v>
      </c>
      <c r="B11" s="89" t="s">
        <v>138</v>
      </c>
      <c r="C11" s="47" t="s">
        <v>114</v>
      </c>
    </row>
    <row r="12" spans="1:3" ht="14.4" customHeight="1" x14ac:dyDescent="0.3">
      <c r="A12" s="147" t="str">
        <f t="shared" ref="A12:A23" si="2">HYPERLINK("#'"&amp;C12&amp;"'!A1",C12)</f>
        <v>LŽ Detail</v>
      </c>
      <c r="B12" s="90" t="s">
        <v>164</v>
      </c>
      <c r="C12" s="47" t="s">
        <v>115</v>
      </c>
    </row>
    <row r="13" spans="1:3" ht="28.8" customHeight="1" x14ac:dyDescent="0.3">
      <c r="A13" s="147" t="str">
        <f t="shared" si="2"/>
        <v>LŽ PL</v>
      </c>
      <c r="B13" s="492" t="s">
        <v>165</v>
      </c>
      <c r="C13" s="47" t="s">
        <v>145</v>
      </c>
    </row>
    <row r="14" spans="1:3" ht="14.4" customHeight="1" x14ac:dyDescent="0.3">
      <c r="A14" s="147" t="str">
        <f t="shared" si="2"/>
        <v>LŽ PL Detail</v>
      </c>
      <c r="B14" s="90" t="s">
        <v>494</v>
      </c>
      <c r="C14" s="47" t="s">
        <v>147</v>
      </c>
    </row>
    <row r="15" spans="1:3" ht="14.4" customHeight="1" x14ac:dyDescent="0.3">
      <c r="A15" s="147" t="str">
        <f t="shared" si="2"/>
        <v>LŽ Statim</v>
      </c>
      <c r="B15" s="308" t="s">
        <v>211</v>
      </c>
      <c r="C15" s="47" t="s">
        <v>221</v>
      </c>
    </row>
    <row r="16" spans="1:3" ht="14.4" customHeight="1" x14ac:dyDescent="0.3">
      <c r="A16" s="147" t="str">
        <f t="shared" si="2"/>
        <v>Léky Recepty</v>
      </c>
      <c r="B16" s="90" t="s">
        <v>139</v>
      </c>
      <c r="C16" s="47" t="s">
        <v>116</v>
      </c>
    </row>
    <row r="17" spans="1:3" ht="14.4" customHeight="1" x14ac:dyDescent="0.3">
      <c r="A17" s="147" t="str">
        <f t="shared" si="2"/>
        <v>LRp Lékaři</v>
      </c>
      <c r="B17" s="90" t="s">
        <v>150</v>
      </c>
      <c r="C17" s="47" t="s">
        <v>151</v>
      </c>
    </row>
    <row r="18" spans="1:3" ht="14.4" customHeight="1" x14ac:dyDescent="0.3">
      <c r="A18" s="147" t="str">
        <f t="shared" si="2"/>
        <v>LRp Detail</v>
      </c>
      <c r="B18" s="90" t="s">
        <v>2200</v>
      </c>
      <c r="C18" s="47" t="s">
        <v>117</v>
      </c>
    </row>
    <row r="19" spans="1:3" ht="28.8" customHeight="1" x14ac:dyDescent="0.3">
      <c r="A19" s="147" t="str">
        <f t="shared" si="2"/>
        <v>LRp PL</v>
      </c>
      <c r="B19" s="492" t="s">
        <v>2201</v>
      </c>
      <c r="C19" s="47" t="s">
        <v>146</v>
      </c>
    </row>
    <row r="20" spans="1:3" ht="14.4" customHeight="1" x14ac:dyDescent="0.3">
      <c r="A20" s="147" t="str">
        <f>HYPERLINK("#'"&amp;C20&amp;"'!A1",C20)</f>
        <v>LRp PL Detail</v>
      </c>
      <c r="B20" s="90" t="s">
        <v>2316</v>
      </c>
      <c r="C20" s="47" t="s">
        <v>148</v>
      </c>
    </row>
    <row r="21" spans="1:3" ht="14.4" customHeight="1" x14ac:dyDescent="0.3">
      <c r="A21" s="149" t="str">
        <f t="shared" ref="A21" si="3">HYPERLINK("#'"&amp;C21&amp;"'!A1",C21)</f>
        <v>Materiál Žádanky</v>
      </c>
      <c r="B21" s="90" t="s">
        <v>140</v>
      </c>
      <c r="C21" s="47" t="s">
        <v>118</v>
      </c>
    </row>
    <row r="22" spans="1:3" ht="14.4" customHeight="1" x14ac:dyDescent="0.3">
      <c r="A22" s="147" t="str">
        <f t="shared" si="2"/>
        <v>MŽ Detail</v>
      </c>
      <c r="B22" s="90" t="s">
        <v>2458</v>
      </c>
      <c r="C22" s="47" t="s">
        <v>119</v>
      </c>
    </row>
    <row r="23" spans="1:3" ht="14.4" customHeight="1" thickBot="1" x14ac:dyDescent="0.35">
      <c r="A23" s="149" t="str">
        <f t="shared" si="2"/>
        <v>Osobní náklady</v>
      </c>
      <c r="B23" s="90" t="s">
        <v>106</v>
      </c>
      <c r="C23" s="47" t="s">
        <v>120</v>
      </c>
    </row>
    <row r="24" spans="1:3" ht="14.4" customHeight="1" thickBot="1" x14ac:dyDescent="0.35">
      <c r="A24" s="93"/>
      <c r="B24" s="93"/>
    </row>
    <row r="25" spans="1:3" ht="14.4" customHeight="1" thickBot="1" x14ac:dyDescent="0.35">
      <c r="A25" s="324" t="s">
        <v>110</v>
      </c>
      <c r="B25" s="322"/>
    </row>
    <row r="26" spans="1:3" ht="14.4" customHeight="1" x14ac:dyDescent="0.3">
      <c r="A26" s="150" t="str">
        <f t="shared" ref="A26:A30" si="4">HYPERLINK("#'"&amp;C26&amp;"'!A1",C26)</f>
        <v>ZV Vykáz.-A</v>
      </c>
      <c r="B26" s="89" t="s">
        <v>2466</v>
      </c>
      <c r="C26" s="47" t="s">
        <v>123</v>
      </c>
    </row>
    <row r="27" spans="1:3" ht="14.4" customHeight="1" x14ac:dyDescent="0.3">
      <c r="A27" s="147" t="str">
        <f t="shared" ref="A27" si="5">HYPERLINK("#'"&amp;C27&amp;"'!A1",C27)</f>
        <v>ZV Vykáz.-A Lékaři</v>
      </c>
      <c r="B27" s="90" t="s">
        <v>2481</v>
      </c>
      <c r="C27" s="47" t="s">
        <v>224</v>
      </c>
    </row>
    <row r="28" spans="1:3" ht="14.4" customHeight="1" x14ac:dyDescent="0.3">
      <c r="A28" s="147" t="str">
        <f t="shared" si="4"/>
        <v>ZV Vykáz.-A Detail</v>
      </c>
      <c r="B28" s="90" t="s">
        <v>2597</v>
      </c>
      <c r="C28" s="47" t="s">
        <v>124</v>
      </c>
    </row>
    <row r="29" spans="1:3" ht="14.4" customHeight="1" x14ac:dyDescent="0.3">
      <c r="A29" s="147" t="str">
        <f t="shared" si="4"/>
        <v>ZV Vykáz.-H</v>
      </c>
      <c r="B29" s="90" t="s">
        <v>127</v>
      </c>
      <c r="C29" s="47" t="s">
        <v>125</v>
      </c>
    </row>
    <row r="30" spans="1:3" ht="14.4" customHeight="1" x14ac:dyDescent="0.3">
      <c r="A30" s="147" t="str">
        <f t="shared" si="4"/>
        <v>ZV Vykáz.-H Detail</v>
      </c>
      <c r="B30" s="90" t="s">
        <v>2622</v>
      </c>
      <c r="C30" s="47" t="s">
        <v>126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30" bestFit="1" customWidth="1"/>
    <col min="2" max="2" width="8.88671875" style="130" bestFit="1" customWidth="1"/>
    <col min="3" max="3" width="7" style="130" bestFit="1" customWidth="1"/>
    <col min="4" max="4" width="53.44140625" style="130" bestFit="1" customWidth="1"/>
    <col min="5" max="5" width="28.44140625" style="130" bestFit="1" customWidth="1"/>
    <col min="6" max="6" width="6.6640625" style="207" customWidth="1"/>
    <col min="7" max="7" width="10" style="207" customWidth="1"/>
    <col min="8" max="8" width="6.77734375" style="210" bestFit="1" customWidth="1"/>
    <col min="9" max="9" width="6.6640625" style="207" customWidth="1"/>
    <col min="10" max="10" width="10" style="207" customWidth="1"/>
    <col min="11" max="11" width="6.77734375" style="210" bestFit="1" customWidth="1"/>
    <col min="12" max="12" width="6.6640625" style="207" customWidth="1"/>
    <col min="13" max="13" width="10" style="207" customWidth="1"/>
    <col min="14" max="16384" width="8.88671875" style="130"/>
  </cols>
  <sheetData>
    <row r="1" spans="1:13" ht="18.600000000000001" customHeight="1" thickBot="1" x14ac:dyDescent="0.4">
      <c r="A1" s="363" t="s">
        <v>494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25"/>
      <c r="M1" s="325"/>
    </row>
    <row r="2" spans="1:13" ht="14.4" customHeight="1" thickBot="1" x14ac:dyDescent="0.35">
      <c r="A2" s="234" t="s">
        <v>257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128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</v>
      </c>
      <c r="J3" s="43">
        <f>SUBTOTAL(9,J6:J1048576)</f>
        <v>47.51</v>
      </c>
      <c r="K3" s="44">
        <f>IF(M3=0,0,J3/M3)</f>
        <v>1</v>
      </c>
      <c r="L3" s="43">
        <f>SUBTOTAL(9,L6:L1048576)</f>
        <v>1</v>
      </c>
      <c r="M3" s="45">
        <f>SUBTOTAL(9,M6:M1048576)</f>
        <v>47.51</v>
      </c>
    </row>
    <row r="4" spans="1:13" ht="14.4" customHeight="1" thickBot="1" x14ac:dyDescent="0.35">
      <c r="A4" s="41"/>
      <c r="B4" s="41"/>
      <c r="C4" s="41"/>
      <c r="D4" s="41"/>
      <c r="E4" s="42"/>
      <c r="F4" s="367" t="s">
        <v>130</v>
      </c>
      <c r="G4" s="368"/>
      <c r="H4" s="369"/>
      <c r="I4" s="370" t="s">
        <v>129</v>
      </c>
      <c r="J4" s="368"/>
      <c r="K4" s="369"/>
      <c r="L4" s="371" t="s">
        <v>3</v>
      </c>
      <c r="M4" s="372"/>
    </row>
    <row r="5" spans="1:13" ht="14.4" customHeight="1" thickBot="1" x14ac:dyDescent="0.35">
      <c r="A5" s="477" t="s">
        <v>131</v>
      </c>
      <c r="B5" s="493" t="s">
        <v>132</v>
      </c>
      <c r="C5" s="493" t="s">
        <v>71</v>
      </c>
      <c r="D5" s="493" t="s">
        <v>133</v>
      </c>
      <c r="E5" s="493" t="s">
        <v>134</v>
      </c>
      <c r="F5" s="494" t="s">
        <v>28</v>
      </c>
      <c r="G5" s="494" t="s">
        <v>14</v>
      </c>
      <c r="H5" s="479" t="s">
        <v>135</v>
      </c>
      <c r="I5" s="478" t="s">
        <v>28</v>
      </c>
      <c r="J5" s="494" t="s">
        <v>14</v>
      </c>
      <c r="K5" s="479" t="s">
        <v>135</v>
      </c>
      <c r="L5" s="478" t="s">
        <v>28</v>
      </c>
      <c r="M5" s="495" t="s">
        <v>14</v>
      </c>
    </row>
    <row r="6" spans="1:13" ht="14.4" customHeight="1" thickBot="1" x14ac:dyDescent="0.35">
      <c r="A6" s="484" t="s">
        <v>433</v>
      </c>
      <c r="B6" s="497" t="s">
        <v>492</v>
      </c>
      <c r="C6" s="497" t="s">
        <v>484</v>
      </c>
      <c r="D6" s="497" t="s">
        <v>485</v>
      </c>
      <c r="E6" s="497" t="s">
        <v>493</v>
      </c>
      <c r="F6" s="485"/>
      <c r="G6" s="485"/>
      <c r="H6" s="302">
        <v>0</v>
      </c>
      <c r="I6" s="485">
        <v>1</v>
      </c>
      <c r="J6" s="485">
        <v>47.51</v>
      </c>
      <c r="K6" s="302">
        <v>1</v>
      </c>
      <c r="L6" s="485">
        <v>1</v>
      </c>
      <c r="M6" s="486">
        <v>47.51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41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12" customWidth="1"/>
    <col min="2" max="2" width="5.44140625" style="207" bestFit="1" customWidth="1"/>
    <col min="3" max="3" width="6.109375" style="207" bestFit="1" customWidth="1"/>
    <col min="4" max="4" width="7.44140625" style="207" bestFit="1" customWidth="1"/>
    <col min="5" max="5" width="6.21875" style="207" bestFit="1" customWidth="1"/>
    <col min="6" max="6" width="6.33203125" style="210" bestFit="1" customWidth="1"/>
    <col min="7" max="7" width="6.109375" style="210" bestFit="1" customWidth="1"/>
    <col min="8" max="8" width="7.44140625" style="210" bestFit="1" customWidth="1"/>
    <col min="9" max="9" width="6.21875" style="210" bestFit="1" customWidth="1"/>
    <col min="10" max="10" width="5.44140625" style="207" bestFit="1" customWidth="1"/>
    <col min="11" max="11" width="6.109375" style="207" bestFit="1" customWidth="1"/>
    <col min="12" max="12" width="7.44140625" style="207" bestFit="1" customWidth="1"/>
    <col min="13" max="13" width="6.21875" style="207" bestFit="1" customWidth="1"/>
    <col min="14" max="14" width="5.33203125" style="210" bestFit="1" customWidth="1"/>
    <col min="15" max="15" width="6.109375" style="210" bestFit="1" customWidth="1"/>
    <col min="16" max="16" width="7.44140625" style="210" bestFit="1" customWidth="1"/>
    <col min="17" max="17" width="6.21875" style="210" bestFit="1" customWidth="1"/>
    <col min="18" max="16384" width="8.88671875" style="130"/>
  </cols>
  <sheetData>
    <row r="1" spans="1:17" ht="18.600000000000001" customHeight="1" thickBot="1" x14ac:dyDescent="0.4">
      <c r="A1" s="363" t="s">
        <v>211</v>
      </c>
      <c r="B1" s="363"/>
      <c r="C1" s="363"/>
      <c r="D1" s="363"/>
      <c r="E1" s="363"/>
      <c r="F1" s="326"/>
      <c r="G1" s="326"/>
      <c r="H1" s="326"/>
      <c r="I1" s="326"/>
      <c r="J1" s="356"/>
      <c r="K1" s="356"/>
      <c r="L1" s="356"/>
      <c r="M1" s="356"/>
      <c r="N1" s="356"/>
      <c r="O1" s="356"/>
      <c r="P1" s="356"/>
      <c r="Q1" s="356"/>
    </row>
    <row r="2" spans="1:17" ht="14.4" customHeight="1" thickBot="1" x14ac:dyDescent="0.35">
      <c r="A2" s="234" t="s">
        <v>257</v>
      </c>
      <c r="B2" s="214"/>
      <c r="C2" s="214"/>
      <c r="D2" s="214"/>
      <c r="E2" s="214"/>
    </row>
    <row r="3" spans="1:17" ht="14.4" customHeight="1" thickBot="1" x14ac:dyDescent="0.35">
      <c r="A3" s="301" t="s">
        <v>3</v>
      </c>
      <c r="B3" s="305">
        <f>SUM(B6:B1048576)</f>
        <v>39</v>
      </c>
      <c r="C3" s="306">
        <f>SUM(C6:C1048576)</f>
        <v>0</v>
      </c>
      <c r="D3" s="306">
        <f>SUM(D6:D1048576)</f>
        <v>0</v>
      </c>
      <c r="E3" s="307">
        <f>SUM(E6:E1048576)</f>
        <v>0</v>
      </c>
      <c r="F3" s="304">
        <f>IF(SUM($B3:$E3)=0,"",B3/SUM($B3:$E3))</f>
        <v>1</v>
      </c>
      <c r="G3" s="302">
        <f t="shared" ref="G3:I3" si="0">IF(SUM($B3:$E3)=0,"",C3/SUM($B3:$E3))</f>
        <v>0</v>
      </c>
      <c r="H3" s="302">
        <f t="shared" si="0"/>
        <v>0</v>
      </c>
      <c r="I3" s="303">
        <f t="shared" si="0"/>
        <v>0</v>
      </c>
      <c r="J3" s="306">
        <f>SUM(J6:J1048576)</f>
        <v>27</v>
      </c>
      <c r="K3" s="306">
        <f>SUM(K6:K1048576)</f>
        <v>0</v>
      </c>
      <c r="L3" s="306">
        <f>SUM(L6:L1048576)</f>
        <v>0</v>
      </c>
      <c r="M3" s="307">
        <f>SUM(M6:M1048576)</f>
        <v>0</v>
      </c>
      <c r="N3" s="304">
        <f>IF(SUM($J3:$M3)=0,"",J3/SUM($J3:$M3))</f>
        <v>1</v>
      </c>
      <c r="O3" s="302">
        <f t="shared" ref="O3:Q3" si="1">IF(SUM($J3:$M3)=0,"",K3/SUM($J3:$M3))</f>
        <v>0</v>
      </c>
      <c r="P3" s="302">
        <f t="shared" si="1"/>
        <v>0</v>
      </c>
      <c r="Q3" s="303">
        <f t="shared" si="1"/>
        <v>0</v>
      </c>
    </row>
    <row r="4" spans="1:17" ht="14.4" customHeight="1" thickBot="1" x14ac:dyDescent="0.35">
      <c r="A4" s="300"/>
      <c r="B4" s="376" t="s">
        <v>213</v>
      </c>
      <c r="C4" s="377"/>
      <c r="D4" s="377"/>
      <c r="E4" s="378"/>
      <c r="F4" s="373" t="s">
        <v>218</v>
      </c>
      <c r="G4" s="374"/>
      <c r="H4" s="374"/>
      <c r="I4" s="375"/>
      <c r="J4" s="376" t="s">
        <v>219</v>
      </c>
      <c r="K4" s="377"/>
      <c r="L4" s="377"/>
      <c r="M4" s="378"/>
      <c r="N4" s="373" t="s">
        <v>220</v>
      </c>
      <c r="O4" s="374"/>
      <c r="P4" s="374"/>
      <c r="Q4" s="375"/>
    </row>
    <row r="5" spans="1:17" ht="14.4" customHeight="1" thickBot="1" x14ac:dyDescent="0.35">
      <c r="A5" s="498" t="s">
        <v>212</v>
      </c>
      <c r="B5" s="499" t="s">
        <v>214</v>
      </c>
      <c r="C5" s="499" t="s">
        <v>215</v>
      </c>
      <c r="D5" s="499" t="s">
        <v>216</v>
      </c>
      <c r="E5" s="500" t="s">
        <v>217</v>
      </c>
      <c r="F5" s="501" t="s">
        <v>214</v>
      </c>
      <c r="G5" s="502" t="s">
        <v>215</v>
      </c>
      <c r="H5" s="502" t="s">
        <v>216</v>
      </c>
      <c r="I5" s="503" t="s">
        <v>217</v>
      </c>
      <c r="J5" s="499" t="s">
        <v>214</v>
      </c>
      <c r="K5" s="499" t="s">
        <v>215</v>
      </c>
      <c r="L5" s="499" t="s">
        <v>216</v>
      </c>
      <c r="M5" s="500" t="s">
        <v>217</v>
      </c>
      <c r="N5" s="501" t="s">
        <v>214</v>
      </c>
      <c r="O5" s="502" t="s">
        <v>215</v>
      </c>
      <c r="P5" s="502" t="s">
        <v>216</v>
      </c>
      <c r="Q5" s="503" t="s">
        <v>217</v>
      </c>
    </row>
    <row r="6" spans="1:17" ht="14.4" customHeight="1" x14ac:dyDescent="0.3">
      <c r="A6" s="506" t="s">
        <v>495</v>
      </c>
      <c r="B6" s="510"/>
      <c r="C6" s="463"/>
      <c r="D6" s="463"/>
      <c r="E6" s="464"/>
      <c r="F6" s="508"/>
      <c r="G6" s="482"/>
      <c r="H6" s="482"/>
      <c r="I6" s="512"/>
      <c r="J6" s="510"/>
      <c r="K6" s="463"/>
      <c r="L6" s="463"/>
      <c r="M6" s="464"/>
      <c r="N6" s="508"/>
      <c r="O6" s="482"/>
      <c r="P6" s="482"/>
      <c r="Q6" s="504"/>
    </row>
    <row r="7" spans="1:17" ht="14.4" customHeight="1" thickBot="1" x14ac:dyDescent="0.35">
      <c r="A7" s="507" t="s">
        <v>496</v>
      </c>
      <c r="B7" s="511">
        <v>39</v>
      </c>
      <c r="C7" s="475"/>
      <c r="D7" s="475"/>
      <c r="E7" s="476"/>
      <c r="F7" s="509">
        <v>1</v>
      </c>
      <c r="G7" s="483">
        <v>0</v>
      </c>
      <c r="H7" s="483">
        <v>0</v>
      </c>
      <c r="I7" s="513">
        <v>0</v>
      </c>
      <c r="J7" s="511">
        <v>27</v>
      </c>
      <c r="K7" s="475"/>
      <c r="L7" s="475"/>
      <c r="M7" s="476"/>
      <c r="N7" s="509">
        <v>1</v>
      </c>
      <c r="O7" s="483">
        <v>0</v>
      </c>
      <c r="P7" s="483">
        <v>0</v>
      </c>
      <c r="Q7" s="505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40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7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0" customWidth="1"/>
    <col min="2" max="2" width="34.21875" style="130" customWidth="1"/>
    <col min="3" max="3" width="11.109375" style="130" bestFit="1" customWidth="1"/>
    <col min="4" max="4" width="7.33203125" style="130" bestFit="1" customWidth="1"/>
    <col min="5" max="5" width="11.109375" style="130" bestFit="1" customWidth="1"/>
    <col min="6" max="6" width="5.33203125" style="130" customWidth="1"/>
    <col min="7" max="7" width="7.33203125" style="130" bestFit="1" customWidth="1"/>
    <col min="8" max="8" width="5.33203125" style="130" customWidth="1"/>
    <col min="9" max="9" width="11.109375" style="130" customWidth="1"/>
    <col min="10" max="10" width="5.33203125" style="130" customWidth="1"/>
    <col min="11" max="11" width="7.33203125" style="130" customWidth="1"/>
    <col min="12" max="12" width="5.33203125" style="130" customWidth="1"/>
    <col min="13" max="13" width="0" style="130" hidden="1" customWidth="1"/>
    <col min="14" max="16384" width="8.88671875" style="130"/>
  </cols>
  <sheetData>
    <row r="1" spans="1:14" ht="18.600000000000001" customHeight="1" thickBot="1" x14ac:dyDescent="0.4">
      <c r="A1" s="363" t="s">
        <v>139</v>
      </c>
      <c r="B1" s="363"/>
      <c r="C1" s="363"/>
      <c r="D1" s="363"/>
      <c r="E1" s="363"/>
      <c r="F1" s="363"/>
      <c r="G1" s="363"/>
      <c r="H1" s="363"/>
      <c r="I1" s="326"/>
      <c r="J1" s="326"/>
      <c r="K1" s="326"/>
      <c r="L1" s="326"/>
    </row>
    <row r="2" spans="1:14" ht="14.4" customHeight="1" thickBot="1" x14ac:dyDescent="0.35">
      <c r="A2" s="234" t="s">
        <v>257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4"/>
      <c r="B3" s="144"/>
      <c r="C3" s="380" t="s">
        <v>15</v>
      </c>
      <c r="D3" s="379"/>
      <c r="E3" s="379" t="s">
        <v>16</v>
      </c>
      <c r="F3" s="379"/>
      <c r="G3" s="379"/>
      <c r="H3" s="379"/>
      <c r="I3" s="379" t="s">
        <v>149</v>
      </c>
      <c r="J3" s="379"/>
      <c r="K3" s="379"/>
      <c r="L3" s="381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47">
        <v>27</v>
      </c>
      <c r="B5" s="448" t="s">
        <v>487</v>
      </c>
      <c r="C5" s="451">
        <v>888269.08000000007</v>
      </c>
      <c r="D5" s="451">
        <v>1403</v>
      </c>
      <c r="E5" s="451">
        <v>412709.07000000012</v>
      </c>
      <c r="F5" s="514">
        <v>0.46462167747637922</v>
      </c>
      <c r="G5" s="451">
        <v>646.25</v>
      </c>
      <c r="H5" s="514">
        <v>0.46062009978617247</v>
      </c>
      <c r="I5" s="451">
        <v>475560.00999999995</v>
      </c>
      <c r="J5" s="514">
        <v>0.53537832252362083</v>
      </c>
      <c r="K5" s="451">
        <v>756.75</v>
      </c>
      <c r="L5" s="514">
        <v>0.53937990021382753</v>
      </c>
      <c r="M5" s="451" t="s">
        <v>69</v>
      </c>
      <c r="N5" s="151"/>
    </row>
    <row r="6" spans="1:14" ht="14.4" customHeight="1" x14ac:dyDescent="0.3">
      <c r="A6" s="447">
        <v>27</v>
      </c>
      <c r="B6" s="448" t="s">
        <v>497</v>
      </c>
      <c r="C6" s="451">
        <v>878519.08000000007</v>
      </c>
      <c r="D6" s="451">
        <v>1387</v>
      </c>
      <c r="E6" s="451">
        <v>407239.07000000012</v>
      </c>
      <c r="F6" s="514">
        <v>0.46355176486320604</v>
      </c>
      <c r="G6" s="451">
        <v>636.75</v>
      </c>
      <c r="H6" s="514">
        <v>0.45908435472242248</v>
      </c>
      <c r="I6" s="451">
        <v>471280.00999999995</v>
      </c>
      <c r="J6" s="514">
        <v>0.53644823513679396</v>
      </c>
      <c r="K6" s="451">
        <v>750.25</v>
      </c>
      <c r="L6" s="514">
        <v>0.54091564527757752</v>
      </c>
      <c r="M6" s="451" t="s">
        <v>1</v>
      </c>
      <c r="N6" s="151"/>
    </row>
    <row r="7" spans="1:14" ht="14.4" customHeight="1" x14ac:dyDescent="0.3">
      <c r="A7" s="447">
        <v>27</v>
      </c>
      <c r="B7" s="448" t="s">
        <v>498</v>
      </c>
      <c r="C7" s="451">
        <v>0</v>
      </c>
      <c r="D7" s="451">
        <v>1</v>
      </c>
      <c r="E7" s="451">
        <v>0</v>
      </c>
      <c r="F7" s="514" t="s">
        <v>430</v>
      </c>
      <c r="G7" s="451">
        <v>1</v>
      </c>
      <c r="H7" s="514">
        <v>1</v>
      </c>
      <c r="I7" s="451" t="s">
        <v>430</v>
      </c>
      <c r="J7" s="514" t="s">
        <v>430</v>
      </c>
      <c r="K7" s="451" t="s">
        <v>430</v>
      </c>
      <c r="L7" s="514">
        <v>0</v>
      </c>
      <c r="M7" s="451" t="s">
        <v>1</v>
      </c>
      <c r="N7" s="151"/>
    </row>
    <row r="8" spans="1:14" ht="14.4" customHeight="1" x14ac:dyDescent="0.3">
      <c r="A8" s="447">
        <v>27</v>
      </c>
      <c r="B8" s="448" t="s">
        <v>499</v>
      </c>
      <c r="C8" s="451">
        <v>9750</v>
      </c>
      <c r="D8" s="451">
        <v>15</v>
      </c>
      <c r="E8" s="451">
        <v>5470</v>
      </c>
      <c r="F8" s="514">
        <v>0.56102564102564101</v>
      </c>
      <c r="G8" s="451">
        <v>8.5</v>
      </c>
      <c r="H8" s="514">
        <v>0.56666666666666665</v>
      </c>
      <c r="I8" s="451">
        <v>4280</v>
      </c>
      <c r="J8" s="514">
        <v>0.43897435897435899</v>
      </c>
      <c r="K8" s="451">
        <v>6.5</v>
      </c>
      <c r="L8" s="514">
        <v>0.43333333333333335</v>
      </c>
      <c r="M8" s="451" t="s">
        <v>1</v>
      </c>
      <c r="N8" s="151"/>
    </row>
    <row r="9" spans="1:14" ht="14.4" customHeight="1" x14ac:dyDescent="0.3">
      <c r="A9" s="447" t="s">
        <v>428</v>
      </c>
      <c r="B9" s="448" t="s">
        <v>3</v>
      </c>
      <c r="C9" s="451">
        <v>888269.08000000007</v>
      </c>
      <c r="D9" s="451">
        <v>1403</v>
      </c>
      <c r="E9" s="451">
        <v>412709.07000000012</v>
      </c>
      <c r="F9" s="514">
        <v>0.46462167747637922</v>
      </c>
      <c r="G9" s="451">
        <v>646.25</v>
      </c>
      <c r="H9" s="514">
        <v>0.46062009978617247</v>
      </c>
      <c r="I9" s="451">
        <v>475560.00999999995</v>
      </c>
      <c r="J9" s="514">
        <v>0.53537832252362083</v>
      </c>
      <c r="K9" s="451">
        <v>756.75</v>
      </c>
      <c r="L9" s="514">
        <v>0.53937990021382753</v>
      </c>
      <c r="M9" s="451" t="s">
        <v>432</v>
      </c>
      <c r="N9" s="151"/>
    </row>
    <row r="11" spans="1:14" ht="14.4" customHeight="1" x14ac:dyDescent="0.3">
      <c r="A11" s="447">
        <v>27</v>
      </c>
      <c r="B11" s="448" t="s">
        <v>487</v>
      </c>
      <c r="C11" s="451" t="s">
        <v>430</v>
      </c>
      <c r="D11" s="451" t="s">
        <v>430</v>
      </c>
      <c r="E11" s="451" t="s">
        <v>430</v>
      </c>
      <c r="F11" s="514" t="s">
        <v>430</v>
      </c>
      <c r="G11" s="451" t="s">
        <v>430</v>
      </c>
      <c r="H11" s="514" t="s">
        <v>430</v>
      </c>
      <c r="I11" s="451" t="s">
        <v>430</v>
      </c>
      <c r="J11" s="514" t="s">
        <v>430</v>
      </c>
      <c r="K11" s="451" t="s">
        <v>430</v>
      </c>
      <c r="L11" s="514" t="s">
        <v>430</v>
      </c>
      <c r="M11" s="451" t="s">
        <v>69</v>
      </c>
      <c r="N11" s="151"/>
    </row>
    <row r="12" spans="1:14" ht="14.4" customHeight="1" x14ac:dyDescent="0.3">
      <c r="A12" s="447" t="s">
        <v>500</v>
      </c>
      <c r="B12" s="448" t="s">
        <v>497</v>
      </c>
      <c r="C12" s="451">
        <v>20676.940000000002</v>
      </c>
      <c r="D12" s="451">
        <v>97</v>
      </c>
      <c r="E12" s="451">
        <v>11506.670000000002</v>
      </c>
      <c r="F12" s="514">
        <v>0.55649772161644806</v>
      </c>
      <c r="G12" s="451">
        <v>50</v>
      </c>
      <c r="H12" s="514">
        <v>0.51546391752577314</v>
      </c>
      <c r="I12" s="451">
        <v>9170.2700000000023</v>
      </c>
      <c r="J12" s="514">
        <v>0.443502278383552</v>
      </c>
      <c r="K12" s="451">
        <v>47</v>
      </c>
      <c r="L12" s="514">
        <v>0.4845360824742268</v>
      </c>
      <c r="M12" s="451" t="s">
        <v>1</v>
      </c>
      <c r="N12" s="151"/>
    </row>
    <row r="13" spans="1:14" ht="14.4" customHeight="1" x14ac:dyDescent="0.3">
      <c r="A13" s="447" t="s">
        <v>500</v>
      </c>
      <c r="B13" s="448" t="s">
        <v>498</v>
      </c>
      <c r="C13" s="451">
        <v>0</v>
      </c>
      <c r="D13" s="451">
        <v>1</v>
      </c>
      <c r="E13" s="451">
        <v>0</v>
      </c>
      <c r="F13" s="514" t="s">
        <v>430</v>
      </c>
      <c r="G13" s="451">
        <v>1</v>
      </c>
      <c r="H13" s="514">
        <v>1</v>
      </c>
      <c r="I13" s="451" t="s">
        <v>430</v>
      </c>
      <c r="J13" s="514" t="s">
        <v>430</v>
      </c>
      <c r="K13" s="451" t="s">
        <v>430</v>
      </c>
      <c r="L13" s="514">
        <v>0</v>
      </c>
      <c r="M13" s="451" t="s">
        <v>1</v>
      </c>
      <c r="N13" s="151"/>
    </row>
    <row r="14" spans="1:14" ht="14.4" customHeight="1" x14ac:dyDescent="0.3">
      <c r="A14" s="447" t="s">
        <v>500</v>
      </c>
      <c r="B14" s="448" t="s">
        <v>501</v>
      </c>
      <c r="C14" s="451">
        <v>20676.940000000002</v>
      </c>
      <c r="D14" s="451">
        <v>98</v>
      </c>
      <c r="E14" s="451">
        <v>11506.670000000002</v>
      </c>
      <c r="F14" s="514">
        <v>0.55649772161644806</v>
      </c>
      <c r="G14" s="451">
        <v>51</v>
      </c>
      <c r="H14" s="514">
        <v>0.52040816326530615</v>
      </c>
      <c r="I14" s="451">
        <v>9170.2700000000023</v>
      </c>
      <c r="J14" s="514">
        <v>0.443502278383552</v>
      </c>
      <c r="K14" s="451">
        <v>47</v>
      </c>
      <c r="L14" s="514">
        <v>0.47959183673469385</v>
      </c>
      <c r="M14" s="451" t="s">
        <v>436</v>
      </c>
      <c r="N14" s="151"/>
    </row>
    <row r="15" spans="1:14" ht="14.4" customHeight="1" x14ac:dyDescent="0.3">
      <c r="A15" s="447" t="s">
        <v>430</v>
      </c>
      <c r="B15" s="448" t="s">
        <v>430</v>
      </c>
      <c r="C15" s="451" t="s">
        <v>430</v>
      </c>
      <c r="D15" s="451" t="s">
        <v>430</v>
      </c>
      <c r="E15" s="451" t="s">
        <v>430</v>
      </c>
      <c r="F15" s="514" t="s">
        <v>430</v>
      </c>
      <c r="G15" s="451" t="s">
        <v>430</v>
      </c>
      <c r="H15" s="514" t="s">
        <v>430</v>
      </c>
      <c r="I15" s="451" t="s">
        <v>430</v>
      </c>
      <c r="J15" s="514" t="s">
        <v>430</v>
      </c>
      <c r="K15" s="451" t="s">
        <v>430</v>
      </c>
      <c r="L15" s="514" t="s">
        <v>430</v>
      </c>
      <c r="M15" s="451" t="s">
        <v>437</v>
      </c>
      <c r="N15" s="151"/>
    </row>
    <row r="16" spans="1:14" ht="14.4" customHeight="1" x14ac:dyDescent="0.3">
      <c r="A16" s="447" t="s">
        <v>502</v>
      </c>
      <c r="B16" s="448" t="s">
        <v>497</v>
      </c>
      <c r="C16" s="451">
        <v>179464.38999999998</v>
      </c>
      <c r="D16" s="451">
        <v>293</v>
      </c>
      <c r="E16" s="451">
        <v>54425.419999999976</v>
      </c>
      <c r="F16" s="514">
        <v>0.30326584566442388</v>
      </c>
      <c r="G16" s="451">
        <v>128</v>
      </c>
      <c r="H16" s="514">
        <v>0.43686006825938567</v>
      </c>
      <c r="I16" s="451">
        <v>125038.97</v>
      </c>
      <c r="J16" s="514">
        <v>0.69673415433557606</v>
      </c>
      <c r="K16" s="451">
        <v>165</v>
      </c>
      <c r="L16" s="514">
        <v>0.56313993174061439</v>
      </c>
      <c r="M16" s="451" t="s">
        <v>1</v>
      </c>
      <c r="N16" s="151"/>
    </row>
    <row r="17" spans="1:14" ht="14.4" customHeight="1" x14ac:dyDescent="0.3">
      <c r="A17" s="447" t="s">
        <v>502</v>
      </c>
      <c r="B17" s="448" t="s">
        <v>499</v>
      </c>
      <c r="C17" s="451">
        <v>2820</v>
      </c>
      <c r="D17" s="451">
        <v>3</v>
      </c>
      <c r="E17" s="451">
        <v>2820</v>
      </c>
      <c r="F17" s="514">
        <v>1</v>
      </c>
      <c r="G17" s="451">
        <v>3</v>
      </c>
      <c r="H17" s="514">
        <v>1</v>
      </c>
      <c r="I17" s="451" t="s">
        <v>430</v>
      </c>
      <c r="J17" s="514">
        <v>0</v>
      </c>
      <c r="K17" s="451" t="s">
        <v>430</v>
      </c>
      <c r="L17" s="514">
        <v>0</v>
      </c>
      <c r="M17" s="451" t="s">
        <v>1</v>
      </c>
      <c r="N17" s="151"/>
    </row>
    <row r="18" spans="1:14" ht="14.4" customHeight="1" x14ac:dyDescent="0.3">
      <c r="A18" s="447" t="s">
        <v>502</v>
      </c>
      <c r="B18" s="448" t="s">
        <v>503</v>
      </c>
      <c r="C18" s="451">
        <v>182284.38999999998</v>
      </c>
      <c r="D18" s="451">
        <v>296</v>
      </c>
      <c r="E18" s="451">
        <v>57245.419999999976</v>
      </c>
      <c r="F18" s="514">
        <v>0.31404455422650279</v>
      </c>
      <c r="G18" s="451">
        <v>131</v>
      </c>
      <c r="H18" s="514">
        <v>0.44256756756756754</v>
      </c>
      <c r="I18" s="451">
        <v>125038.97</v>
      </c>
      <c r="J18" s="514">
        <v>0.68595544577349721</v>
      </c>
      <c r="K18" s="451">
        <v>165</v>
      </c>
      <c r="L18" s="514">
        <v>0.55743243243243246</v>
      </c>
      <c r="M18" s="451" t="s">
        <v>436</v>
      </c>
      <c r="N18" s="151"/>
    </row>
    <row r="19" spans="1:14" ht="14.4" customHeight="1" x14ac:dyDescent="0.3">
      <c r="A19" s="447" t="s">
        <v>430</v>
      </c>
      <c r="B19" s="448" t="s">
        <v>430</v>
      </c>
      <c r="C19" s="451" t="s">
        <v>430</v>
      </c>
      <c r="D19" s="451" t="s">
        <v>430</v>
      </c>
      <c r="E19" s="451" t="s">
        <v>430</v>
      </c>
      <c r="F19" s="514" t="s">
        <v>430</v>
      </c>
      <c r="G19" s="451" t="s">
        <v>430</v>
      </c>
      <c r="H19" s="514" t="s">
        <v>430</v>
      </c>
      <c r="I19" s="451" t="s">
        <v>430</v>
      </c>
      <c r="J19" s="514" t="s">
        <v>430</v>
      </c>
      <c r="K19" s="451" t="s">
        <v>430</v>
      </c>
      <c r="L19" s="514" t="s">
        <v>430</v>
      </c>
      <c r="M19" s="451" t="s">
        <v>437</v>
      </c>
      <c r="N19" s="151"/>
    </row>
    <row r="20" spans="1:14" ht="14.4" customHeight="1" x14ac:dyDescent="0.3">
      <c r="A20" s="447" t="s">
        <v>504</v>
      </c>
      <c r="B20" s="448" t="s">
        <v>497</v>
      </c>
      <c r="C20" s="451">
        <v>678377.7500000007</v>
      </c>
      <c r="D20" s="451">
        <v>997</v>
      </c>
      <c r="E20" s="451">
        <v>341306.98000000027</v>
      </c>
      <c r="F20" s="514">
        <v>0.50312230906747746</v>
      </c>
      <c r="G20" s="451">
        <v>458.75</v>
      </c>
      <c r="H20" s="514">
        <v>0.46013039117352056</v>
      </c>
      <c r="I20" s="451">
        <v>337070.77000000043</v>
      </c>
      <c r="J20" s="514">
        <v>0.4968776909325226</v>
      </c>
      <c r="K20" s="451">
        <v>538.25</v>
      </c>
      <c r="L20" s="514">
        <v>0.53986960882647939</v>
      </c>
      <c r="M20" s="451" t="s">
        <v>1</v>
      </c>
      <c r="N20" s="151"/>
    </row>
    <row r="21" spans="1:14" ht="14.4" customHeight="1" x14ac:dyDescent="0.3">
      <c r="A21" s="447" t="s">
        <v>504</v>
      </c>
      <c r="B21" s="448" t="s">
        <v>499</v>
      </c>
      <c r="C21" s="451">
        <v>6930</v>
      </c>
      <c r="D21" s="451">
        <v>12</v>
      </c>
      <c r="E21" s="451">
        <v>2650</v>
      </c>
      <c r="F21" s="514">
        <v>0.3823953823953824</v>
      </c>
      <c r="G21" s="451">
        <v>5.5</v>
      </c>
      <c r="H21" s="514">
        <v>0.45833333333333331</v>
      </c>
      <c r="I21" s="451">
        <v>4280</v>
      </c>
      <c r="J21" s="514">
        <v>0.6176046176046176</v>
      </c>
      <c r="K21" s="451">
        <v>6.5</v>
      </c>
      <c r="L21" s="514">
        <v>0.54166666666666663</v>
      </c>
      <c r="M21" s="451" t="s">
        <v>1</v>
      </c>
      <c r="N21" s="151"/>
    </row>
    <row r="22" spans="1:14" ht="14.4" customHeight="1" x14ac:dyDescent="0.3">
      <c r="A22" s="447" t="s">
        <v>504</v>
      </c>
      <c r="B22" s="448" t="s">
        <v>505</v>
      </c>
      <c r="C22" s="451">
        <v>685307.7500000007</v>
      </c>
      <c r="D22" s="451">
        <v>1009</v>
      </c>
      <c r="E22" s="451">
        <v>343956.98000000027</v>
      </c>
      <c r="F22" s="514">
        <v>0.50190148878368868</v>
      </c>
      <c r="G22" s="451">
        <v>464.25</v>
      </c>
      <c r="H22" s="514">
        <v>0.4601090188305253</v>
      </c>
      <c r="I22" s="451">
        <v>341350.77000000043</v>
      </c>
      <c r="J22" s="514">
        <v>0.49809851121631132</v>
      </c>
      <c r="K22" s="451">
        <v>544.75</v>
      </c>
      <c r="L22" s="514">
        <v>0.53989098116947476</v>
      </c>
      <c r="M22" s="451" t="s">
        <v>436</v>
      </c>
      <c r="N22" s="151"/>
    </row>
    <row r="23" spans="1:14" ht="14.4" customHeight="1" x14ac:dyDescent="0.3">
      <c r="A23" s="447" t="s">
        <v>430</v>
      </c>
      <c r="B23" s="448" t="s">
        <v>430</v>
      </c>
      <c r="C23" s="451" t="s">
        <v>430</v>
      </c>
      <c r="D23" s="451" t="s">
        <v>430</v>
      </c>
      <c r="E23" s="451" t="s">
        <v>430</v>
      </c>
      <c r="F23" s="514" t="s">
        <v>430</v>
      </c>
      <c r="G23" s="451" t="s">
        <v>430</v>
      </c>
      <c r="H23" s="514" t="s">
        <v>430</v>
      </c>
      <c r="I23" s="451" t="s">
        <v>430</v>
      </c>
      <c r="J23" s="514" t="s">
        <v>430</v>
      </c>
      <c r="K23" s="451" t="s">
        <v>430</v>
      </c>
      <c r="L23" s="514" t="s">
        <v>430</v>
      </c>
      <c r="M23" s="451" t="s">
        <v>437</v>
      </c>
      <c r="N23" s="151"/>
    </row>
    <row r="24" spans="1:14" ht="14.4" customHeight="1" x14ac:dyDescent="0.3">
      <c r="A24" s="447" t="s">
        <v>428</v>
      </c>
      <c r="B24" s="448" t="s">
        <v>506</v>
      </c>
      <c r="C24" s="451">
        <v>888269.08000000066</v>
      </c>
      <c r="D24" s="451">
        <v>1403</v>
      </c>
      <c r="E24" s="451">
        <v>412709.07000000024</v>
      </c>
      <c r="F24" s="514">
        <v>0.46462167747637906</v>
      </c>
      <c r="G24" s="451">
        <v>646.25</v>
      </c>
      <c r="H24" s="514">
        <v>0.46062009978617247</v>
      </c>
      <c r="I24" s="451">
        <v>475560.01000000042</v>
      </c>
      <c r="J24" s="514">
        <v>0.53537832252362094</v>
      </c>
      <c r="K24" s="451">
        <v>756.75</v>
      </c>
      <c r="L24" s="514">
        <v>0.53937990021382753</v>
      </c>
      <c r="M24" s="451" t="s">
        <v>432</v>
      </c>
      <c r="N24" s="151"/>
    </row>
    <row r="25" spans="1:14" ht="14.4" customHeight="1" x14ac:dyDescent="0.3">
      <c r="A25" s="515" t="s">
        <v>507</v>
      </c>
    </row>
    <row r="26" spans="1:14" ht="14.4" customHeight="1" x14ac:dyDescent="0.3">
      <c r="A26" s="516" t="s">
        <v>508</v>
      </c>
    </row>
    <row r="27" spans="1:14" ht="14.4" customHeight="1" x14ac:dyDescent="0.3">
      <c r="A27" s="515" t="s">
        <v>509</v>
      </c>
    </row>
  </sheetData>
  <autoFilter ref="A4:M4"/>
  <mergeCells count="4">
    <mergeCell ref="E3:H3"/>
    <mergeCell ref="C3:D3"/>
    <mergeCell ref="I3:L3"/>
    <mergeCell ref="A1:L1"/>
  </mergeCells>
  <conditionalFormatting sqref="F4 F10 F25:F1048576">
    <cfRule type="cellIs" dxfId="39" priority="15" stopIfTrue="1" operator="lessThan">
      <formula>0.6</formula>
    </cfRule>
  </conditionalFormatting>
  <conditionalFormatting sqref="B5:B9">
    <cfRule type="expression" dxfId="38" priority="10">
      <formula>AND(LEFT(M5,6)&lt;&gt;"mezera",M5&lt;&gt;"")</formula>
    </cfRule>
  </conditionalFormatting>
  <conditionalFormatting sqref="A5:A9">
    <cfRule type="expression" dxfId="37" priority="8">
      <formula>AND(M5&lt;&gt;"",M5&lt;&gt;"mezeraKL")</formula>
    </cfRule>
  </conditionalFormatting>
  <conditionalFormatting sqref="F5:F9">
    <cfRule type="cellIs" dxfId="36" priority="7" operator="lessThan">
      <formula>0.6</formula>
    </cfRule>
  </conditionalFormatting>
  <conditionalFormatting sqref="B5:L9">
    <cfRule type="expression" dxfId="35" priority="9">
      <formula>OR($M5="KL",$M5="SumaKL")</formula>
    </cfRule>
    <cfRule type="expression" dxfId="34" priority="11">
      <formula>$M5="SumaNS"</formula>
    </cfRule>
  </conditionalFormatting>
  <conditionalFormatting sqref="A5:L9">
    <cfRule type="expression" dxfId="33" priority="12">
      <formula>$M5&lt;&gt;""</formula>
    </cfRule>
  </conditionalFormatting>
  <conditionalFormatting sqref="B11:B24">
    <cfRule type="expression" dxfId="32" priority="4">
      <formula>AND(LEFT(M11,6)&lt;&gt;"mezera",M11&lt;&gt;"")</formula>
    </cfRule>
  </conditionalFormatting>
  <conditionalFormatting sqref="A11:A24">
    <cfRule type="expression" dxfId="31" priority="2">
      <formula>AND(M11&lt;&gt;"",M11&lt;&gt;"mezeraKL")</formula>
    </cfRule>
  </conditionalFormatting>
  <conditionalFormatting sqref="F11:F24">
    <cfRule type="cellIs" dxfId="30" priority="1" operator="lessThan">
      <formula>0.6</formula>
    </cfRule>
  </conditionalFormatting>
  <conditionalFormatting sqref="B11:L24">
    <cfRule type="expression" dxfId="29" priority="3">
      <formula>OR($M11="KL",$M11="SumaKL")</formula>
    </cfRule>
    <cfRule type="expression" dxfId="28" priority="5">
      <formula>$M11="SumaNS"</formula>
    </cfRule>
  </conditionalFormatting>
  <conditionalFormatting sqref="A11:L24">
    <cfRule type="expression" dxfId="27" priority="6">
      <formula>$M11&lt;&gt;""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6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0" customWidth="1"/>
    <col min="2" max="2" width="11.109375" style="207" bestFit="1" customWidth="1"/>
    <col min="3" max="3" width="11.109375" style="130" hidden="1" customWidth="1"/>
    <col min="4" max="4" width="7.33203125" style="207" bestFit="1" customWidth="1"/>
    <col min="5" max="5" width="7.33203125" style="130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30" hidden="1" customWidth="1"/>
    <col min="15" max="16384" width="8.88671875" style="130"/>
  </cols>
  <sheetData>
    <row r="1" spans="1:13" ht="18.600000000000001" customHeight="1" thickBot="1" x14ac:dyDescent="0.4">
      <c r="A1" s="363" t="s">
        <v>150</v>
      </c>
      <c r="B1" s="363"/>
      <c r="C1" s="363"/>
      <c r="D1" s="363"/>
      <c r="E1" s="363"/>
      <c r="F1" s="363"/>
      <c r="G1" s="363"/>
      <c r="H1" s="363"/>
      <c r="I1" s="363"/>
      <c r="J1" s="326"/>
      <c r="K1" s="326"/>
      <c r="L1" s="326"/>
      <c r="M1" s="326"/>
    </row>
    <row r="2" spans="1:13" ht="14.4" customHeight="1" thickBot="1" x14ac:dyDescent="0.35">
      <c r="A2" s="234" t="s">
        <v>257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4"/>
      <c r="B3" s="380" t="s">
        <v>15</v>
      </c>
      <c r="C3" s="382"/>
      <c r="D3" s="379"/>
      <c r="E3" s="143"/>
      <c r="F3" s="379" t="s">
        <v>16</v>
      </c>
      <c r="G3" s="379"/>
      <c r="H3" s="379"/>
      <c r="I3" s="379"/>
      <c r="J3" s="379" t="s">
        <v>149</v>
      </c>
      <c r="K3" s="379"/>
      <c r="L3" s="379"/>
      <c r="M3" s="381"/>
    </row>
    <row r="4" spans="1:13" ht="14.4" customHeight="1" thickBot="1" x14ac:dyDescent="0.35">
      <c r="A4" s="498" t="s">
        <v>136</v>
      </c>
      <c r="B4" s="499" t="s">
        <v>19</v>
      </c>
      <c r="C4" s="520"/>
      <c r="D4" s="499" t="s">
        <v>20</v>
      </c>
      <c r="E4" s="520"/>
      <c r="F4" s="499" t="s">
        <v>19</v>
      </c>
      <c r="G4" s="502" t="s">
        <v>2</v>
      </c>
      <c r="H4" s="499" t="s">
        <v>20</v>
      </c>
      <c r="I4" s="502" t="s">
        <v>2</v>
      </c>
      <c r="J4" s="499" t="s">
        <v>19</v>
      </c>
      <c r="K4" s="502" t="s">
        <v>2</v>
      </c>
      <c r="L4" s="499" t="s">
        <v>20</v>
      </c>
      <c r="M4" s="503" t="s">
        <v>2</v>
      </c>
    </row>
    <row r="5" spans="1:13" ht="14.4" customHeight="1" x14ac:dyDescent="0.3">
      <c r="A5" s="517" t="s">
        <v>510</v>
      </c>
      <c r="B5" s="510">
        <v>13564.04</v>
      </c>
      <c r="C5" s="460">
        <v>1</v>
      </c>
      <c r="D5" s="522">
        <v>59</v>
      </c>
      <c r="E5" s="496" t="s">
        <v>510</v>
      </c>
      <c r="F5" s="510">
        <v>5717.3099999999995</v>
      </c>
      <c r="G5" s="482">
        <v>0.42150494985269871</v>
      </c>
      <c r="H5" s="463">
        <v>19</v>
      </c>
      <c r="I5" s="504">
        <v>0.32203389830508472</v>
      </c>
      <c r="J5" s="529">
        <v>7846.7300000000014</v>
      </c>
      <c r="K5" s="482">
        <v>0.57849505014730129</v>
      </c>
      <c r="L5" s="463">
        <v>40</v>
      </c>
      <c r="M5" s="504">
        <v>0.67796610169491522</v>
      </c>
    </row>
    <row r="6" spans="1:13" ht="14.4" customHeight="1" x14ac:dyDescent="0.3">
      <c r="A6" s="518" t="s">
        <v>511</v>
      </c>
      <c r="B6" s="521">
        <v>554.1</v>
      </c>
      <c r="C6" s="466">
        <v>1</v>
      </c>
      <c r="D6" s="523">
        <v>1</v>
      </c>
      <c r="E6" s="527" t="s">
        <v>511</v>
      </c>
      <c r="F6" s="521">
        <v>554.1</v>
      </c>
      <c r="G6" s="525">
        <v>1</v>
      </c>
      <c r="H6" s="469">
        <v>1</v>
      </c>
      <c r="I6" s="526">
        <v>1</v>
      </c>
      <c r="J6" s="530"/>
      <c r="K6" s="525">
        <v>0</v>
      </c>
      <c r="L6" s="469"/>
      <c r="M6" s="526">
        <v>0</v>
      </c>
    </row>
    <row r="7" spans="1:13" ht="14.4" customHeight="1" x14ac:dyDescent="0.3">
      <c r="A7" s="518" t="s">
        <v>512</v>
      </c>
      <c r="B7" s="521">
        <v>0</v>
      </c>
      <c r="C7" s="466"/>
      <c r="D7" s="523">
        <v>1</v>
      </c>
      <c r="E7" s="527" t="s">
        <v>512</v>
      </c>
      <c r="F7" s="521">
        <v>0</v>
      </c>
      <c r="G7" s="525"/>
      <c r="H7" s="469">
        <v>1</v>
      </c>
      <c r="I7" s="526">
        <v>1</v>
      </c>
      <c r="J7" s="530"/>
      <c r="K7" s="525"/>
      <c r="L7" s="469"/>
      <c r="M7" s="526">
        <v>0</v>
      </c>
    </row>
    <row r="8" spans="1:13" ht="14.4" customHeight="1" x14ac:dyDescent="0.3">
      <c r="A8" s="518" t="s">
        <v>513</v>
      </c>
      <c r="B8" s="521">
        <v>589799.43000000017</v>
      </c>
      <c r="C8" s="466">
        <v>1</v>
      </c>
      <c r="D8" s="523">
        <v>894</v>
      </c>
      <c r="E8" s="527" t="s">
        <v>513</v>
      </c>
      <c r="F8" s="521">
        <v>256374.14000000004</v>
      </c>
      <c r="G8" s="525">
        <v>0.43468020984693045</v>
      </c>
      <c r="H8" s="469">
        <v>357.75</v>
      </c>
      <c r="I8" s="526">
        <v>0.40016778523489932</v>
      </c>
      <c r="J8" s="530">
        <v>333425.29000000015</v>
      </c>
      <c r="K8" s="525">
        <v>0.56531979015306955</v>
      </c>
      <c r="L8" s="469">
        <v>536.25</v>
      </c>
      <c r="M8" s="526">
        <v>0.59983221476510062</v>
      </c>
    </row>
    <row r="9" spans="1:13" ht="14.4" customHeight="1" x14ac:dyDescent="0.3">
      <c r="A9" s="518" t="s">
        <v>514</v>
      </c>
      <c r="B9" s="521">
        <v>7268.2199999999993</v>
      </c>
      <c r="C9" s="466">
        <v>1</v>
      </c>
      <c r="D9" s="523">
        <v>33</v>
      </c>
      <c r="E9" s="527" t="s">
        <v>514</v>
      </c>
      <c r="F9" s="521">
        <v>5615.5899999999992</v>
      </c>
      <c r="G9" s="525">
        <v>0.77262245776820182</v>
      </c>
      <c r="H9" s="469">
        <v>29</v>
      </c>
      <c r="I9" s="526">
        <v>0.87878787878787878</v>
      </c>
      <c r="J9" s="530">
        <v>1652.6300000000003</v>
      </c>
      <c r="K9" s="525">
        <v>0.22737754223179824</v>
      </c>
      <c r="L9" s="469">
        <v>4</v>
      </c>
      <c r="M9" s="526">
        <v>0.12121212121212122</v>
      </c>
    </row>
    <row r="10" spans="1:13" ht="14.4" customHeight="1" x14ac:dyDescent="0.3">
      <c r="A10" s="518" t="s">
        <v>515</v>
      </c>
      <c r="B10" s="521">
        <v>229.79999999999998</v>
      </c>
      <c r="C10" s="466">
        <v>1</v>
      </c>
      <c r="D10" s="523">
        <v>1</v>
      </c>
      <c r="E10" s="527" t="s">
        <v>515</v>
      </c>
      <c r="F10" s="521"/>
      <c r="G10" s="525">
        <v>0</v>
      </c>
      <c r="H10" s="469"/>
      <c r="I10" s="526">
        <v>0</v>
      </c>
      <c r="J10" s="530">
        <v>229.79999999999998</v>
      </c>
      <c r="K10" s="525">
        <v>1</v>
      </c>
      <c r="L10" s="469">
        <v>1</v>
      </c>
      <c r="M10" s="526">
        <v>1</v>
      </c>
    </row>
    <row r="11" spans="1:13" ht="14.4" customHeight="1" x14ac:dyDescent="0.3">
      <c r="A11" s="518" t="s">
        <v>516</v>
      </c>
      <c r="B11" s="521">
        <v>1450.41</v>
      </c>
      <c r="C11" s="466">
        <v>1</v>
      </c>
      <c r="D11" s="523">
        <v>12</v>
      </c>
      <c r="E11" s="527" t="s">
        <v>516</v>
      </c>
      <c r="F11" s="521">
        <v>1356.92</v>
      </c>
      <c r="G11" s="525">
        <v>0.9355423638833158</v>
      </c>
      <c r="H11" s="469">
        <v>8</v>
      </c>
      <c r="I11" s="526">
        <v>0.66666666666666663</v>
      </c>
      <c r="J11" s="530">
        <v>93.49</v>
      </c>
      <c r="K11" s="525">
        <v>6.4457636116684244E-2</v>
      </c>
      <c r="L11" s="469">
        <v>4</v>
      </c>
      <c r="M11" s="526">
        <v>0.33333333333333331</v>
      </c>
    </row>
    <row r="12" spans="1:13" ht="14.4" customHeight="1" x14ac:dyDescent="0.3">
      <c r="A12" s="518" t="s">
        <v>517</v>
      </c>
      <c r="B12" s="521">
        <v>18144.12</v>
      </c>
      <c r="C12" s="466">
        <v>1</v>
      </c>
      <c r="D12" s="523">
        <v>10</v>
      </c>
      <c r="E12" s="527" t="s">
        <v>517</v>
      </c>
      <c r="F12" s="521">
        <v>735.16000000000008</v>
      </c>
      <c r="G12" s="525">
        <v>4.0517809626479551E-2</v>
      </c>
      <c r="H12" s="469">
        <v>4</v>
      </c>
      <c r="I12" s="526">
        <v>0.4</v>
      </c>
      <c r="J12" s="530">
        <v>17408.96</v>
      </c>
      <c r="K12" s="525">
        <v>0.95948219037352045</v>
      </c>
      <c r="L12" s="469">
        <v>6</v>
      </c>
      <c r="M12" s="526">
        <v>0.6</v>
      </c>
    </row>
    <row r="13" spans="1:13" ht="14.4" customHeight="1" x14ac:dyDescent="0.3">
      <c r="A13" s="518" t="s">
        <v>518</v>
      </c>
      <c r="B13" s="521">
        <v>204634.76</v>
      </c>
      <c r="C13" s="466">
        <v>1</v>
      </c>
      <c r="D13" s="523">
        <v>331</v>
      </c>
      <c r="E13" s="527" t="s">
        <v>518</v>
      </c>
      <c r="F13" s="521">
        <v>132554.12000000002</v>
      </c>
      <c r="G13" s="525">
        <v>0.64775954974609407</v>
      </c>
      <c r="H13" s="469">
        <v>193.5</v>
      </c>
      <c r="I13" s="526">
        <v>0.5845921450151057</v>
      </c>
      <c r="J13" s="530">
        <v>72080.639999999999</v>
      </c>
      <c r="K13" s="525">
        <v>0.35224045025390599</v>
      </c>
      <c r="L13" s="469">
        <v>137.5</v>
      </c>
      <c r="M13" s="526">
        <v>0.41540785498489424</v>
      </c>
    </row>
    <row r="14" spans="1:13" ht="14.4" customHeight="1" x14ac:dyDescent="0.3">
      <c r="A14" s="518" t="s">
        <v>519</v>
      </c>
      <c r="B14" s="521">
        <v>1144.1699999999998</v>
      </c>
      <c r="C14" s="466">
        <v>1</v>
      </c>
      <c r="D14" s="523">
        <v>10</v>
      </c>
      <c r="E14" s="527" t="s">
        <v>519</v>
      </c>
      <c r="F14" s="521">
        <v>918.82999999999993</v>
      </c>
      <c r="G14" s="525">
        <v>0.80305374201386159</v>
      </c>
      <c r="H14" s="469">
        <v>7</v>
      </c>
      <c r="I14" s="526">
        <v>0.7</v>
      </c>
      <c r="J14" s="530">
        <v>225.34</v>
      </c>
      <c r="K14" s="525">
        <v>0.19694625798613846</v>
      </c>
      <c r="L14" s="469">
        <v>3</v>
      </c>
      <c r="M14" s="526">
        <v>0.3</v>
      </c>
    </row>
    <row r="15" spans="1:13" ht="14.4" customHeight="1" x14ac:dyDescent="0.3">
      <c r="A15" s="518" t="s">
        <v>520</v>
      </c>
      <c r="B15" s="521">
        <v>2310.88</v>
      </c>
      <c r="C15" s="466">
        <v>1</v>
      </c>
      <c r="D15" s="523">
        <v>18</v>
      </c>
      <c r="E15" s="527" t="s">
        <v>520</v>
      </c>
      <c r="F15" s="521">
        <v>1470.94</v>
      </c>
      <c r="G15" s="525">
        <v>0.63652807588451155</v>
      </c>
      <c r="H15" s="469">
        <v>14</v>
      </c>
      <c r="I15" s="526">
        <v>0.77777777777777779</v>
      </c>
      <c r="J15" s="530">
        <v>839.93999999999994</v>
      </c>
      <c r="K15" s="525">
        <v>0.36347192411548845</v>
      </c>
      <c r="L15" s="469">
        <v>4</v>
      </c>
      <c r="M15" s="526">
        <v>0.22222222222222221</v>
      </c>
    </row>
    <row r="16" spans="1:13" ht="14.4" customHeight="1" thickBot="1" x14ac:dyDescent="0.35">
      <c r="A16" s="519" t="s">
        <v>521</v>
      </c>
      <c r="B16" s="511">
        <v>49169.149999999994</v>
      </c>
      <c r="C16" s="472">
        <v>1</v>
      </c>
      <c r="D16" s="524">
        <v>33</v>
      </c>
      <c r="E16" s="528" t="s">
        <v>521</v>
      </c>
      <c r="F16" s="511">
        <v>7411.9600000000009</v>
      </c>
      <c r="G16" s="483">
        <v>0.15074411495826145</v>
      </c>
      <c r="H16" s="475">
        <v>12</v>
      </c>
      <c r="I16" s="505">
        <v>0.36363636363636365</v>
      </c>
      <c r="J16" s="531">
        <v>41757.189999999995</v>
      </c>
      <c r="K16" s="483">
        <v>0.84925588504173855</v>
      </c>
      <c r="L16" s="475">
        <v>21</v>
      </c>
      <c r="M16" s="505">
        <v>0.63636363636363635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6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986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0" hidden="1" customWidth="1" outlineLevel="1"/>
    <col min="2" max="2" width="28.33203125" style="130" hidden="1" customWidth="1" outlineLevel="1"/>
    <col min="3" max="3" width="9" style="130" customWidth="1" collapsed="1"/>
    <col min="4" max="4" width="18.77734375" style="218" customWidth="1"/>
    <col min="5" max="5" width="13.5546875" style="208" customWidth="1"/>
    <col min="6" max="6" width="6" style="130" bestFit="1" customWidth="1"/>
    <col min="7" max="7" width="8.77734375" style="130" customWidth="1"/>
    <col min="8" max="8" width="5" style="130" bestFit="1" customWidth="1"/>
    <col min="9" max="9" width="8.5546875" style="130" hidden="1" customWidth="1" outlineLevel="1"/>
    <col min="10" max="10" width="25.77734375" style="130" customWidth="1" collapsed="1"/>
    <col min="11" max="11" width="8.77734375" style="130" customWidth="1"/>
    <col min="12" max="12" width="7.77734375" style="209" customWidth="1"/>
    <col min="13" max="13" width="11.109375" style="209" customWidth="1"/>
    <col min="14" max="14" width="7.77734375" style="130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30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30"/>
  </cols>
  <sheetData>
    <row r="1" spans="1:21" ht="18.600000000000001" customHeight="1" thickBot="1" x14ac:dyDescent="0.4">
      <c r="A1" s="354" t="s">
        <v>2200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</row>
    <row r="2" spans="1:21" ht="14.4" customHeight="1" thickBot="1" x14ac:dyDescent="0.35">
      <c r="A2" s="234" t="s">
        <v>257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386"/>
      <c r="B3" s="387"/>
      <c r="C3" s="387"/>
      <c r="D3" s="387"/>
      <c r="E3" s="387"/>
      <c r="F3" s="387"/>
      <c r="G3" s="387"/>
      <c r="H3" s="387"/>
      <c r="I3" s="387"/>
      <c r="J3" s="387"/>
      <c r="K3" s="388" t="s">
        <v>128</v>
      </c>
      <c r="L3" s="389"/>
      <c r="M3" s="66">
        <f>SUBTOTAL(9,M7:M1048576)</f>
        <v>888269.08000000042</v>
      </c>
      <c r="N3" s="66">
        <f>SUBTOTAL(9,N7:N1048576)</f>
        <v>4030</v>
      </c>
      <c r="O3" s="66">
        <f>SUBTOTAL(9,O7:O1048576)</f>
        <v>1403</v>
      </c>
      <c r="P3" s="66">
        <f>SUBTOTAL(9,P7:P1048576)</f>
        <v>412709.07000000012</v>
      </c>
      <c r="Q3" s="67">
        <f>IF(M3=0,0,P3/M3)</f>
        <v>0.46462167747637906</v>
      </c>
      <c r="R3" s="66">
        <f>SUBTOTAL(9,R7:R1048576)</f>
        <v>1753</v>
      </c>
      <c r="S3" s="67">
        <f>IF(N3=0,0,R3/N3)</f>
        <v>0.43498759305210916</v>
      </c>
      <c r="T3" s="66">
        <f>SUBTOTAL(9,T7:T1048576)</f>
        <v>646.25</v>
      </c>
      <c r="U3" s="68">
        <f>IF(O3=0,0,T3/O3)</f>
        <v>0.46062009978617247</v>
      </c>
    </row>
    <row r="4" spans="1:21" ht="14.4" customHeight="1" x14ac:dyDescent="0.3">
      <c r="A4" s="69"/>
      <c r="B4" s="70"/>
      <c r="C4" s="70"/>
      <c r="D4" s="71"/>
      <c r="E4" s="144"/>
      <c r="F4" s="70"/>
      <c r="G4" s="70"/>
      <c r="H4" s="70"/>
      <c r="I4" s="70"/>
      <c r="J4" s="70"/>
      <c r="K4" s="70"/>
      <c r="L4" s="70"/>
      <c r="M4" s="390" t="s">
        <v>15</v>
      </c>
      <c r="N4" s="391"/>
      <c r="O4" s="391"/>
      <c r="P4" s="392" t="s">
        <v>21</v>
      </c>
      <c r="Q4" s="391"/>
      <c r="R4" s="391"/>
      <c r="S4" s="391"/>
      <c r="T4" s="391"/>
      <c r="U4" s="393"/>
    </row>
    <row r="5" spans="1:21" ht="14.4" customHeight="1" thickBot="1" x14ac:dyDescent="0.35">
      <c r="A5" s="72"/>
      <c r="B5" s="73"/>
      <c r="C5" s="70"/>
      <c r="D5" s="71"/>
      <c r="E5" s="144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3" t="s">
        <v>22</v>
      </c>
      <c r="Q5" s="384"/>
      <c r="R5" s="383" t="s">
        <v>13</v>
      </c>
      <c r="S5" s="384"/>
      <c r="T5" s="383" t="s">
        <v>20</v>
      </c>
      <c r="U5" s="385"/>
    </row>
    <row r="6" spans="1:21" s="208" customFormat="1" ht="14.4" customHeight="1" thickBot="1" x14ac:dyDescent="0.35">
      <c r="A6" s="532" t="s">
        <v>23</v>
      </c>
      <c r="B6" s="533" t="s">
        <v>5</v>
      </c>
      <c r="C6" s="532" t="s">
        <v>24</v>
      </c>
      <c r="D6" s="533" t="s">
        <v>6</v>
      </c>
      <c r="E6" s="533" t="s">
        <v>152</v>
      </c>
      <c r="F6" s="533" t="s">
        <v>25</v>
      </c>
      <c r="G6" s="533" t="s">
        <v>26</v>
      </c>
      <c r="H6" s="533" t="s">
        <v>8</v>
      </c>
      <c r="I6" s="533" t="s">
        <v>10</v>
      </c>
      <c r="J6" s="533" t="s">
        <v>11</v>
      </c>
      <c r="K6" s="533" t="s">
        <v>12</v>
      </c>
      <c r="L6" s="533" t="s">
        <v>27</v>
      </c>
      <c r="M6" s="534" t="s">
        <v>14</v>
      </c>
      <c r="N6" s="535" t="s">
        <v>28</v>
      </c>
      <c r="O6" s="535" t="s">
        <v>28</v>
      </c>
      <c r="P6" s="535" t="s">
        <v>14</v>
      </c>
      <c r="Q6" s="535" t="s">
        <v>2</v>
      </c>
      <c r="R6" s="535" t="s">
        <v>28</v>
      </c>
      <c r="S6" s="535" t="s">
        <v>2</v>
      </c>
      <c r="T6" s="535" t="s">
        <v>28</v>
      </c>
      <c r="U6" s="536" t="s">
        <v>2</v>
      </c>
    </row>
    <row r="7" spans="1:21" ht="14.4" customHeight="1" x14ac:dyDescent="0.3">
      <c r="A7" s="537">
        <v>27</v>
      </c>
      <c r="B7" s="538" t="s">
        <v>487</v>
      </c>
      <c r="C7" s="538" t="s">
        <v>500</v>
      </c>
      <c r="D7" s="539" t="s">
        <v>2197</v>
      </c>
      <c r="E7" s="540" t="s">
        <v>510</v>
      </c>
      <c r="F7" s="538" t="s">
        <v>497</v>
      </c>
      <c r="G7" s="538" t="s">
        <v>522</v>
      </c>
      <c r="H7" s="538" t="s">
        <v>430</v>
      </c>
      <c r="I7" s="538" t="s">
        <v>523</v>
      </c>
      <c r="J7" s="538" t="s">
        <v>524</v>
      </c>
      <c r="K7" s="538" t="s">
        <v>525</v>
      </c>
      <c r="L7" s="541">
        <v>1295.6400000000001</v>
      </c>
      <c r="M7" s="541">
        <v>1295.6400000000001</v>
      </c>
      <c r="N7" s="538">
        <v>1</v>
      </c>
      <c r="O7" s="542">
        <v>1</v>
      </c>
      <c r="P7" s="541"/>
      <c r="Q7" s="543">
        <v>0</v>
      </c>
      <c r="R7" s="538"/>
      <c r="S7" s="543">
        <v>0</v>
      </c>
      <c r="T7" s="542"/>
      <c r="U7" s="122">
        <v>0</v>
      </c>
    </row>
    <row r="8" spans="1:21" ht="14.4" customHeight="1" x14ac:dyDescent="0.3">
      <c r="A8" s="544">
        <v>27</v>
      </c>
      <c r="B8" s="545" t="s">
        <v>487</v>
      </c>
      <c r="C8" s="545" t="s">
        <v>500</v>
      </c>
      <c r="D8" s="546" t="s">
        <v>2197</v>
      </c>
      <c r="E8" s="547" t="s">
        <v>510</v>
      </c>
      <c r="F8" s="545" t="s">
        <v>497</v>
      </c>
      <c r="G8" s="545" t="s">
        <v>526</v>
      </c>
      <c r="H8" s="545" t="s">
        <v>430</v>
      </c>
      <c r="I8" s="545" t="s">
        <v>527</v>
      </c>
      <c r="J8" s="545" t="s">
        <v>528</v>
      </c>
      <c r="K8" s="545" t="s">
        <v>529</v>
      </c>
      <c r="L8" s="548">
        <v>0</v>
      </c>
      <c r="M8" s="548">
        <v>0</v>
      </c>
      <c r="N8" s="545">
        <v>1</v>
      </c>
      <c r="O8" s="549">
        <v>0.5</v>
      </c>
      <c r="P8" s="548"/>
      <c r="Q8" s="550"/>
      <c r="R8" s="545"/>
      <c r="S8" s="550">
        <v>0</v>
      </c>
      <c r="T8" s="549"/>
      <c r="U8" s="551">
        <v>0</v>
      </c>
    </row>
    <row r="9" spans="1:21" ht="14.4" customHeight="1" x14ac:dyDescent="0.3">
      <c r="A9" s="544">
        <v>27</v>
      </c>
      <c r="B9" s="545" t="s">
        <v>487</v>
      </c>
      <c r="C9" s="545" t="s">
        <v>500</v>
      </c>
      <c r="D9" s="546" t="s">
        <v>2197</v>
      </c>
      <c r="E9" s="547" t="s">
        <v>510</v>
      </c>
      <c r="F9" s="545" t="s">
        <v>497</v>
      </c>
      <c r="G9" s="545" t="s">
        <v>530</v>
      </c>
      <c r="H9" s="545" t="s">
        <v>482</v>
      </c>
      <c r="I9" s="545" t="s">
        <v>531</v>
      </c>
      <c r="J9" s="545" t="s">
        <v>532</v>
      </c>
      <c r="K9" s="545" t="s">
        <v>533</v>
      </c>
      <c r="L9" s="548">
        <v>154.36000000000001</v>
      </c>
      <c r="M9" s="548">
        <v>617.44000000000005</v>
      </c>
      <c r="N9" s="545">
        <v>4</v>
      </c>
      <c r="O9" s="549">
        <v>0.5</v>
      </c>
      <c r="P9" s="548">
        <v>617.44000000000005</v>
      </c>
      <c r="Q9" s="550">
        <v>1</v>
      </c>
      <c r="R9" s="545">
        <v>4</v>
      </c>
      <c r="S9" s="550">
        <v>1</v>
      </c>
      <c r="T9" s="549">
        <v>0.5</v>
      </c>
      <c r="U9" s="551">
        <v>1</v>
      </c>
    </row>
    <row r="10" spans="1:21" ht="14.4" customHeight="1" x14ac:dyDescent="0.3">
      <c r="A10" s="544">
        <v>27</v>
      </c>
      <c r="B10" s="545" t="s">
        <v>487</v>
      </c>
      <c r="C10" s="545" t="s">
        <v>500</v>
      </c>
      <c r="D10" s="546" t="s">
        <v>2197</v>
      </c>
      <c r="E10" s="547" t="s">
        <v>510</v>
      </c>
      <c r="F10" s="545" t="s">
        <v>497</v>
      </c>
      <c r="G10" s="545" t="s">
        <v>530</v>
      </c>
      <c r="H10" s="545" t="s">
        <v>482</v>
      </c>
      <c r="I10" s="545" t="s">
        <v>534</v>
      </c>
      <c r="J10" s="545" t="s">
        <v>532</v>
      </c>
      <c r="K10" s="545" t="s">
        <v>535</v>
      </c>
      <c r="L10" s="548">
        <v>225.06</v>
      </c>
      <c r="M10" s="548">
        <v>1350.3600000000001</v>
      </c>
      <c r="N10" s="545">
        <v>6</v>
      </c>
      <c r="O10" s="549">
        <v>1.5</v>
      </c>
      <c r="P10" s="548">
        <v>1350.3600000000001</v>
      </c>
      <c r="Q10" s="550">
        <v>1</v>
      </c>
      <c r="R10" s="545">
        <v>6</v>
      </c>
      <c r="S10" s="550">
        <v>1</v>
      </c>
      <c r="T10" s="549">
        <v>1.5</v>
      </c>
      <c r="U10" s="551">
        <v>1</v>
      </c>
    </row>
    <row r="11" spans="1:21" ht="14.4" customHeight="1" x14ac:dyDescent="0.3">
      <c r="A11" s="544">
        <v>27</v>
      </c>
      <c r="B11" s="545" t="s">
        <v>487</v>
      </c>
      <c r="C11" s="545" t="s">
        <v>500</v>
      </c>
      <c r="D11" s="546" t="s">
        <v>2197</v>
      </c>
      <c r="E11" s="547" t="s">
        <v>510</v>
      </c>
      <c r="F11" s="545" t="s">
        <v>497</v>
      </c>
      <c r="G11" s="545" t="s">
        <v>536</v>
      </c>
      <c r="H11" s="545" t="s">
        <v>482</v>
      </c>
      <c r="I11" s="545" t="s">
        <v>537</v>
      </c>
      <c r="J11" s="545" t="s">
        <v>538</v>
      </c>
      <c r="K11" s="545" t="s">
        <v>539</v>
      </c>
      <c r="L11" s="548">
        <v>105.32</v>
      </c>
      <c r="M11" s="548">
        <v>210.64</v>
      </c>
      <c r="N11" s="545">
        <v>2</v>
      </c>
      <c r="O11" s="549">
        <v>1</v>
      </c>
      <c r="P11" s="548"/>
      <c r="Q11" s="550">
        <v>0</v>
      </c>
      <c r="R11" s="545"/>
      <c r="S11" s="550">
        <v>0</v>
      </c>
      <c r="T11" s="549"/>
      <c r="U11" s="551">
        <v>0</v>
      </c>
    </row>
    <row r="12" spans="1:21" ht="14.4" customHeight="1" x14ac:dyDescent="0.3">
      <c r="A12" s="544">
        <v>27</v>
      </c>
      <c r="B12" s="545" t="s">
        <v>487</v>
      </c>
      <c r="C12" s="545" t="s">
        <v>500</v>
      </c>
      <c r="D12" s="546" t="s">
        <v>2197</v>
      </c>
      <c r="E12" s="547" t="s">
        <v>510</v>
      </c>
      <c r="F12" s="545" t="s">
        <v>497</v>
      </c>
      <c r="G12" s="545" t="s">
        <v>536</v>
      </c>
      <c r="H12" s="545" t="s">
        <v>482</v>
      </c>
      <c r="I12" s="545" t="s">
        <v>540</v>
      </c>
      <c r="J12" s="545" t="s">
        <v>538</v>
      </c>
      <c r="K12" s="545" t="s">
        <v>541</v>
      </c>
      <c r="L12" s="548">
        <v>35.11</v>
      </c>
      <c r="M12" s="548">
        <v>70.22</v>
      </c>
      <c r="N12" s="545">
        <v>2</v>
      </c>
      <c r="O12" s="549">
        <v>0.5</v>
      </c>
      <c r="P12" s="548"/>
      <c r="Q12" s="550">
        <v>0</v>
      </c>
      <c r="R12" s="545"/>
      <c r="S12" s="550">
        <v>0</v>
      </c>
      <c r="T12" s="549"/>
      <c r="U12" s="551">
        <v>0</v>
      </c>
    </row>
    <row r="13" spans="1:21" ht="14.4" customHeight="1" x14ac:dyDescent="0.3">
      <c r="A13" s="544">
        <v>27</v>
      </c>
      <c r="B13" s="545" t="s">
        <v>487</v>
      </c>
      <c r="C13" s="545" t="s">
        <v>500</v>
      </c>
      <c r="D13" s="546" t="s">
        <v>2197</v>
      </c>
      <c r="E13" s="547" t="s">
        <v>510</v>
      </c>
      <c r="F13" s="545" t="s">
        <v>497</v>
      </c>
      <c r="G13" s="545" t="s">
        <v>542</v>
      </c>
      <c r="H13" s="545" t="s">
        <v>430</v>
      </c>
      <c r="I13" s="545" t="s">
        <v>543</v>
      </c>
      <c r="J13" s="545" t="s">
        <v>544</v>
      </c>
      <c r="K13" s="545" t="s">
        <v>545</v>
      </c>
      <c r="L13" s="548">
        <v>0</v>
      </c>
      <c r="M13" s="548">
        <v>0</v>
      </c>
      <c r="N13" s="545">
        <v>2</v>
      </c>
      <c r="O13" s="549">
        <v>0.5</v>
      </c>
      <c r="P13" s="548">
        <v>0</v>
      </c>
      <c r="Q13" s="550"/>
      <c r="R13" s="545">
        <v>2</v>
      </c>
      <c r="S13" s="550">
        <v>1</v>
      </c>
      <c r="T13" s="549">
        <v>0.5</v>
      </c>
      <c r="U13" s="551">
        <v>1</v>
      </c>
    </row>
    <row r="14" spans="1:21" ht="14.4" customHeight="1" x14ac:dyDescent="0.3">
      <c r="A14" s="544">
        <v>27</v>
      </c>
      <c r="B14" s="545" t="s">
        <v>487</v>
      </c>
      <c r="C14" s="545" t="s">
        <v>500</v>
      </c>
      <c r="D14" s="546" t="s">
        <v>2197</v>
      </c>
      <c r="E14" s="547" t="s">
        <v>510</v>
      </c>
      <c r="F14" s="545" t="s">
        <v>497</v>
      </c>
      <c r="G14" s="545" t="s">
        <v>546</v>
      </c>
      <c r="H14" s="545" t="s">
        <v>482</v>
      </c>
      <c r="I14" s="545" t="s">
        <v>547</v>
      </c>
      <c r="J14" s="545" t="s">
        <v>548</v>
      </c>
      <c r="K14" s="545" t="s">
        <v>549</v>
      </c>
      <c r="L14" s="548">
        <v>69.16</v>
      </c>
      <c r="M14" s="548">
        <v>138.32</v>
      </c>
      <c r="N14" s="545">
        <v>2</v>
      </c>
      <c r="O14" s="549">
        <v>0.5</v>
      </c>
      <c r="P14" s="548"/>
      <c r="Q14" s="550">
        <v>0</v>
      </c>
      <c r="R14" s="545"/>
      <c r="S14" s="550">
        <v>0</v>
      </c>
      <c r="T14" s="549"/>
      <c r="U14" s="551">
        <v>0</v>
      </c>
    </row>
    <row r="15" spans="1:21" ht="14.4" customHeight="1" x14ac:dyDescent="0.3">
      <c r="A15" s="544">
        <v>27</v>
      </c>
      <c r="B15" s="545" t="s">
        <v>487</v>
      </c>
      <c r="C15" s="545" t="s">
        <v>500</v>
      </c>
      <c r="D15" s="546" t="s">
        <v>2197</v>
      </c>
      <c r="E15" s="547" t="s">
        <v>510</v>
      </c>
      <c r="F15" s="545" t="s">
        <v>497</v>
      </c>
      <c r="G15" s="545" t="s">
        <v>550</v>
      </c>
      <c r="H15" s="545" t="s">
        <v>430</v>
      </c>
      <c r="I15" s="545" t="s">
        <v>551</v>
      </c>
      <c r="J15" s="545" t="s">
        <v>552</v>
      </c>
      <c r="K15" s="545" t="s">
        <v>553</v>
      </c>
      <c r="L15" s="548">
        <v>91.11</v>
      </c>
      <c r="M15" s="548">
        <v>546.66</v>
      </c>
      <c r="N15" s="545">
        <v>6</v>
      </c>
      <c r="O15" s="549">
        <v>3</v>
      </c>
      <c r="P15" s="548"/>
      <c r="Q15" s="550">
        <v>0</v>
      </c>
      <c r="R15" s="545"/>
      <c r="S15" s="550">
        <v>0</v>
      </c>
      <c r="T15" s="549"/>
      <c r="U15" s="551">
        <v>0</v>
      </c>
    </row>
    <row r="16" spans="1:21" ht="14.4" customHeight="1" x14ac:dyDescent="0.3">
      <c r="A16" s="544">
        <v>27</v>
      </c>
      <c r="B16" s="545" t="s">
        <v>487</v>
      </c>
      <c r="C16" s="545" t="s">
        <v>500</v>
      </c>
      <c r="D16" s="546" t="s">
        <v>2197</v>
      </c>
      <c r="E16" s="547" t="s">
        <v>510</v>
      </c>
      <c r="F16" s="545" t="s">
        <v>497</v>
      </c>
      <c r="G16" s="545" t="s">
        <v>554</v>
      </c>
      <c r="H16" s="545" t="s">
        <v>430</v>
      </c>
      <c r="I16" s="545" t="s">
        <v>555</v>
      </c>
      <c r="J16" s="545" t="s">
        <v>556</v>
      </c>
      <c r="K16" s="545" t="s">
        <v>557</v>
      </c>
      <c r="L16" s="548">
        <v>0</v>
      </c>
      <c r="M16" s="548">
        <v>0</v>
      </c>
      <c r="N16" s="545">
        <v>1</v>
      </c>
      <c r="O16" s="549">
        <v>0.5</v>
      </c>
      <c r="P16" s="548"/>
      <c r="Q16" s="550"/>
      <c r="R16" s="545"/>
      <c r="S16" s="550">
        <v>0</v>
      </c>
      <c r="T16" s="549"/>
      <c r="U16" s="551">
        <v>0</v>
      </c>
    </row>
    <row r="17" spans="1:21" ht="14.4" customHeight="1" x14ac:dyDescent="0.3">
      <c r="A17" s="544">
        <v>27</v>
      </c>
      <c r="B17" s="545" t="s">
        <v>487</v>
      </c>
      <c r="C17" s="545" t="s">
        <v>500</v>
      </c>
      <c r="D17" s="546" t="s">
        <v>2197</v>
      </c>
      <c r="E17" s="547" t="s">
        <v>510</v>
      </c>
      <c r="F17" s="545" t="s">
        <v>497</v>
      </c>
      <c r="G17" s="545" t="s">
        <v>558</v>
      </c>
      <c r="H17" s="545" t="s">
        <v>430</v>
      </c>
      <c r="I17" s="545" t="s">
        <v>559</v>
      </c>
      <c r="J17" s="545" t="s">
        <v>560</v>
      </c>
      <c r="K17" s="545" t="s">
        <v>561</v>
      </c>
      <c r="L17" s="548">
        <v>107.27</v>
      </c>
      <c r="M17" s="548">
        <v>2145.4</v>
      </c>
      <c r="N17" s="545">
        <v>20</v>
      </c>
      <c r="O17" s="549">
        <v>4</v>
      </c>
      <c r="P17" s="548">
        <v>965.43000000000006</v>
      </c>
      <c r="Q17" s="550">
        <v>0.45</v>
      </c>
      <c r="R17" s="545">
        <v>9</v>
      </c>
      <c r="S17" s="550">
        <v>0.45</v>
      </c>
      <c r="T17" s="549">
        <v>1</v>
      </c>
      <c r="U17" s="551">
        <v>0.25</v>
      </c>
    </row>
    <row r="18" spans="1:21" ht="14.4" customHeight="1" x14ac:dyDescent="0.3">
      <c r="A18" s="544">
        <v>27</v>
      </c>
      <c r="B18" s="545" t="s">
        <v>487</v>
      </c>
      <c r="C18" s="545" t="s">
        <v>500</v>
      </c>
      <c r="D18" s="546" t="s">
        <v>2197</v>
      </c>
      <c r="E18" s="547" t="s">
        <v>510</v>
      </c>
      <c r="F18" s="545" t="s">
        <v>497</v>
      </c>
      <c r="G18" s="545" t="s">
        <v>562</v>
      </c>
      <c r="H18" s="545" t="s">
        <v>430</v>
      </c>
      <c r="I18" s="545" t="s">
        <v>563</v>
      </c>
      <c r="J18" s="545" t="s">
        <v>564</v>
      </c>
      <c r="K18" s="545" t="s">
        <v>565</v>
      </c>
      <c r="L18" s="548">
        <v>79.64</v>
      </c>
      <c r="M18" s="548">
        <v>159.28</v>
      </c>
      <c r="N18" s="545">
        <v>2</v>
      </c>
      <c r="O18" s="549">
        <v>1</v>
      </c>
      <c r="P18" s="548"/>
      <c r="Q18" s="550">
        <v>0</v>
      </c>
      <c r="R18" s="545"/>
      <c r="S18" s="550">
        <v>0</v>
      </c>
      <c r="T18" s="549"/>
      <c r="U18" s="551">
        <v>0</v>
      </c>
    </row>
    <row r="19" spans="1:21" ht="14.4" customHeight="1" x14ac:dyDescent="0.3">
      <c r="A19" s="544">
        <v>27</v>
      </c>
      <c r="B19" s="545" t="s">
        <v>487</v>
      </c>
      <c r="C19" s="545" t="s">
        <v>500</v>
      </c>
      <c r="D19" s="546" t="s">
        <v>2197</v>
      </c>
      <c r="E19" s="547" t="s">
        <v>510</v>
      </c>
      <c r="F19" s="545" t="s">
        <v>497</v>
      </c>
      <c r="G19" s="545" t="s">
        <v>566</v>
      </c>
      <c r="H19" s="545" t="s">
        <v>430</v>
      </c>
      <c r="I19" s="545" t="s">
        <v>567</v>
      </c>
      <c r="J19" s="545" t="s">
        <v>568</v>
      </c>
      <c r="K19" s="545" t="s">
        <v>569</v>
      </c>
      <c r="L19" s="548">
        <v>94.7</v>
      </c>
      <c r="M19" s="548">
        <v>94.7</v>
      </c>
      <c r="N19" s="545">
        <v>1</v>
      </c>
      <c r="O19" s="549">
        <v>1</v>
      </c>
      <c r="P19" s="548"/>
      <c r="Q19" s="550">
        <v>0</v>
      </c>
      <c r="R19" s="545"/>
      <c r="S19" s="550">
        <v>0</v>
      </c>
      <c r="T19" s="549"/>
      <c r="U19" s="551">
        <v>0</v>
      </c>
    </row>
    <row r="20" spans="1:21" ht="14.4" customHeight="1" x14ac:dyDescent="0.3">
      <c r="A20" s="544">
        <v>27</v>
      </c>
      <c r="B20" s="545" t="s">
        <v>487</v>
      </c>
      <c r="C20" s="545" t="s">
        <v>500</v>
      </c>
      <c r="D20" s="546" t="s">
        <v>2197</v>
      </c>
      <c r="E20" s="547" t="s">
        <v>510</v>
      </c>
      <c r="F20" s="545" t="s">
        <v>497</v>
      </c>
      <c r="G20" s="545" t="s">
        <v>570</v>
      </c>
      <c r="H20" s="545" t="s">
        <v>430</v>
      </c>
      <c r="I20" s="545" t="s">
        <v>571</v>
      </c>
      <c r="J20" s="545" t="s">
        <v>572</v>
      </c>
      <c r="K20" s="545" t="s">
        <v>573</v>
      </c>
      <c r="L20" s="548">
        <v>0</v>
      </c>
      <c r="M20" s="548">
        <v>0</v>
      </c>
      <c r="N20" s="545">
        <v>4</v>
      </c>
      <c r="O20" s="549">
        <v>1</v>
      </c>
      <c r="P20" s="548"/>
      <c r="Q20" s="550"/>
      <c r="R20" s="545"/>
      <c r="S20" s="550">
        <v>0</v>
      </c>
      <c r="T20" s="549"/>
      <c r="U20" s="551">
        <v>0</v>
      </c>
    </row>
    <row r="21" spans="1:21" ht="14.4" customHeight="1" x14ac:dyDescent="0.3">
      <c r="A21" s="544">
        <v>27</v>
      </c>
      <c r="B21" s="545" t="s">
        <v>487</v>
      </c>
      <c r="C21" s="545" t="s">
        <v>500</v>
      </c>
      <c r="D21" s="546" t="s">
        <v>2197</v>
      </c>
      <c r="E21" s="547" t="s">
        <v>510</v>
      </c>
      <c r="F21" s="545" t="s">
        <v>497</v>
      </c>
      <c r="G21" s="545" t="s">
        <v>574</v>
      </c>
      <c r="H21" s="545" t="s">
        <v>430</v>
      </c>
      <c r="I21" s="545" t="s">
        <v>575</v>
      </c>
      <c r="J21" s="545" t="s">
        <v>576</v>
      </c>
      <c r="K21" s="545" t="s">
        <v>577</v>
      </c>
      <c r="L21" s="548">
        <v>36.94</v>
      </c>
      <c r="M21" s="548">
        <v>184.7</v>
      </c>
      <c r="N21" s="545">
        <v>5</v>
      </c>
      <c r="O21" s="549">
        <v>3</v>
      </c>
      <c r="P21" s="548"/>
      <c r="Q21" s="550">
        <v>0</v>
      </c>
      <c r="R21" s="545"/>
      <c r="S21" s="550">
        <v>0</v>
      </c>
      <c r="T21" s="549"/>
      <c r="U21" s="551">
        <v>0</v>
      </c>
    </row>
    <row r="22" spans="1:21" ht="14.4" customHeight="1" x14ac:dyDescent="0.3">
      <c r="A22" s="544">
        <v>27</v>
      </c>
      <c r="B22" s="545" t="s">
        <v>487</v>
      </c>
      <c r="C22" s="545" t="s">
        <v>500</v>
      </c>
      <c r="D22" s="546" t="s">
        <v>2197</v>
      </c>
      <c r="E22" s="547" t="s">
        <v>510</v>
      </c>
      <c r="F22" s="545" t="s">
        <v>497</v>
      </c>
      <c r="G22" s="545" t="s">
        <v>578</v>
      </c>
      <c r="H22" s="545" t="s">
        <v>430</v>
      </c>
      <c r="I22" s="545" t="s">
        <v>579</v>
      </c>
      <c r="J22" s="545" t="s">
        <v>580</v>
      </c>
      <c r="K22" s="545" t="s">
        <v>581</v>
      </c>
      <c r="L22" s="548">
        <v>0</v>
      </c>
      <c r="M22" s="548">
        <v>0</v>
      </c>
      <c r="N22" s="545">
        <v>1</v>
      </c>
      <c r="O22" s="549">
        <v>1</v>
      </c>
      <c r="P22" s="548"/>
      <c r="Q22" s="550"/>
      <c r="R22" s="545"/>
      <c r="S22" s="550">
        <v>0</v>
      </c>
      <c r="T22" s="549"/>
      <c r="U22" s="551">
        <v>0</v>
      </c>
    </row>
    <row r="23" spans="1:21" ht="14.4" customHeight="1" x14ac:dyDescent="0.3">
      <c r="A23" s="544">
        <v>27</v>
      </c>
      <c r="B23" s="545" t="s">
        <v>487</v>
      </c>
      <c r="C23" s="545" t="s">
        <v>500</v>
      </c>
      <c r="D23" s="546" t="s">
        <v>2197</v>
      </c>
      <c r="E23" s="547" t="s">
        <v>510</v>
      </c>
      <c r="F23" s="545" t="s">
        <v>497</v>
      </c>
      <c r="G23" s="545" t="s">
        <v>582</v>
      </c>
      <c r="H23" s="545" t="s">
        <v>482</v>
      </c>
      <c r="I23" s="545" t="s">
        <v>583</v>
      </c>
      <c r="J23" s="545" t="s">
        <v>584</v>
      </c>
      <c r="K23" s="545" t="s">
        <v>585</v>
      </c>
      <c r="L23" s="548">
        <v>79.03</v>
      </c>
      <c r="M23" s="548">
        <v>79.03</v>
      </c>
      <c r="N23" s="545">
        <v>1</v>
      </c>
      <c r="O23" s="549">
        <v>1</v>
      </c>
      <c r="P23" s="548"/>
      <c r="Q23" s="550">
        <v>0</v>
      </c>
      <c r="R23" s="545"/>
      <c r="S23" s="550">
        <v>0</v>
      </c>
      <c r="T23" s="549"/>
      <c r="U23" s="551">
        <v>0</v>
      </c>
    </row>
    <row r="24" spans="1:21" ht="14.4" customHeight="1" x14ac:dyDescent="0.3">
      <c r="A24" s="544">
        <v>27</v>
      </c>
      <c r="B24" s="545" t="s">
        <v>487</v>
      </c>
      <c r="C24" s="545" t="s">
        <v>500</v>
      </c>
      <c r="D24" s="546" t="s">
        <v>2197</v>
      </c>
      <c r="E24" s="547" t="s">
        <v>510</v>
      </c>
      <c r="F24" s="545" t="s">
        <v>497</v>
      </c>
      <c r="G24" s="545" t="s">
        <v>582</v>
      </c>
      <c r="H24" s="545" t="s">
        <v>430</v>
      </c>
      <c r="I24" s="545" t="s">
        <v>586</v>
      </c>
      <c r="J24" s="545" t="s">
        <v>587</v>
      </c>
      <c r="K24" s="545" t="s">
        <v>588</v>
      </c>
      <c r="L24" s="548">
        <v>79.03</v>
      </c>
      <c r="M24" s="548">
        <v>79.03</v>
      </c>
      <c r="N24" s="545">
        <v>1</v>
      </c>
      <c r="O24" s="549">
        <v>1</v>
      </c>
      <c r="P24" s="548"/>
      <c r="Q24" s="550">
        <v>0</v>
      </c>
      <c r="R24" s="545"/>
      <c r="S24" s="550">
        <v>0</v>
      </c>
      <c r="T24" s="549"/>
      <c r="U24" s="551">
        <v>0</v>
      </c>
    </row>
    <row r="25" spans="1:21" ht="14.4" customHeight="1" x14ac:dyDescent="0.3">
      <c r="A25" s="544">
        <v>27</v>
      </c>
      <c r="B25" s="545" t="s">
        <v>487</v>
      </c>
      <c r="C25" s="545" t="s">
        <v>500</v>
      </c>
      <c r="D25" s="546" t="s">
        <v>2197</v>
      </c>
      <c r="E25" s="547" t="s">
        <v>510</v>
      </c>
      <c r="F25" s="545" t="s">
        <v>497</v>
      </c>
      <c r="G25" s="545" t="s">
        <v>589</v>
      </c>
      <c r="H25" s="545" t="s">
        <v>430</v>
      </c>
      <c r="I25" s="545" t="s">
        <v>590</v>
      </c>
      <c r="J25" s="545" t="s">
        <v>591</v>
      </c>
      <c r="K25" s="545" t="s">
        <v>592</v>
      </c>
      <c r="L25" s="548">
        <v>0</v>
      </c>
      <c r="M25" s="548">
        <v>0</v>
      </c>
      <c r="N25" s="545">
        <v>1</v>
      </c>
      <c r="O25" s="549">
        <v>1</v>
      </c>
      <c r="P25" s="548"/>
      <c r="Q25" s="550"/>
      <c r="R25" s="545"/>
      <c r="S25" s="550">
        <v>0</v>
      </c>
      <c r="T25" s="549"/>
      <c r="U25" s="551">
        <v>0</v>
      </c>
    </row>
    <row r="26" spans="1:21" ht="14.4" customHeight="1" x14ac:dyDescent="0.3">
      <c r="A26" s="544">
        <v>27</v>
      </c>
      <c r="B26" s="545" t="s">
        <v>487</v>
      </c>
      <c r="C26" s="545" t="s">
        <v>500</v>
      </c>
      <c r="D26" s="546" t="s">
        <v>2197</v>
      </c>
      <c r="E26" s="547" t="s">
        <v>510</v>
      </c>
      <c r="F26" s="545" t="s">
        <v>497</v>
      </c>
      <c r="G26" s="545" t="s">
        <v>589</v>
      </c>
      <c r="H26" s="545" t="s">
        <v>430</v>
      </c>
      <c r="I26" s="545" t="s">
        <v>593</v>
      </c>
      <c r="J26" s="545" t="s">
        <v>591</v>
      </c>
      <c r="K26" s="545" t="s">
        <v>594</v>
      </c>
      <c r="L26" s="548">
        <v>72.260000000000005</v>
      </c>
      <c r="M26" s="548">
        <v>72.260000000000005</v>
      </c>
      <c r="N26" s="545">
        <v>1</v>
      </c>
      <c r="O26" s="549">
        <v>1</v>
      </c>
      <c r="P26" s="548"/>
      <c r="Q26" s="550">
        <v>0</v>
      </c>
      <c r="R26" s="545"/>
      <c r="S26" s="550">
        <v>0</v>
      </c>
      <c r="T26" s="549"/>
      <c r="U26" s="551">
        <v>0</v>
      </c>
    </row>
    <row r="27" spans="1:21" ht="14.4" customHeight="1" x14ac:dyDescent="0.3">
      <c r="A27" s="544">
        <v>27</v>
      </c>
      <c r="B27" s="545" t="s">
        <v>487</v>
      </c>
      <c r="C27" s="545" t="s">
        <v>500</v>
      </c>
      <c r="D27" s="546" t="s">
        <v>2197</v>
      </c>
      <c r="E27" s="547" t="s">
        <v>510</v>
      </c>
      <c r="F27" s="545" t="s">
        <v>497</v>
      </c>
      <c r="G27" s="545" t="s">
        <v>589</v>
      </c>
      <c r="H27" s="545" t="s">
        <v>430</v>
      </c>
      <c r="I27" s="545" t="s">
        <v>595</v>
      </c>
      <c r="J27" s="545" t="s">
        <v>591</v>
      </c>
      <c r="K27" s="545" t="s">
        <v>596</v>
      </c>
      <c r="L27" s="548">
        <v>28.09</v>
      </c>
      <c r="M27" s="548">
        <v>84.27</v>
      </c>
      <c r="N27" s="545">
        <v>3</v>
      </c>
      <c r="O27" s="549">
        <v>0.5</v>
      </c>
      <c r="P27" s="548"/>
      <c r="Q27" s="550">
        <v>0</v>
      </c>
      <c r="R27" s="545"/>
      <c r="S27" s="550">
        <v>0</v>
      </c>
      <c r="T27" s="549"/>
      <c r="U27" s="551">
        <v>0</v>
      </c>
    </row>
    <row r="28" spans="1:21" ht="14.4" customHeight="1" x14ac:dyDescent="0.3">
      <c r="A28" s="544">
        <v>27</v>
      </c>
      <c r="B28" s="545" t="s">
        <v>487</v>
      </c>
      <c r="C28" s="545" t="s">
        <v>500</v>
      </c>
      <c r="D28" s="546" t="s">
        <v>2197</v>
      </c>
      <c r="E28" s="547" t="s">
        <v>510</v>
      </c>
      <c r="F28" s="545" t="s">
        <v>497</v>
      </c>
      <c r="G28" s="545" t="s">
        <v>589</v>
      </c>
      <c r="H28" s="545" t="s">
        <v>430</v>
      </c>
      <c r="I28" s="545" t="s">
        <v>597</v>
      </c>
      <c r="J28" s="545" t="s">
        <v>591</v>
      </c>
      <c r="K28" s="545" t="s">
        <v>598</v>
      </c>
      <c r="L28" s="548">
        <v>56.17</v>
      </c>
      <c r="M28" s="548">
        <v>56.17</v>
      </c>
      <c r="N28" s="545">
        <v>1</v>
      </c>
      <c r="O28" s="549">
        <v>0.5</v>
      </c>
      <c r="P28" s="548"/>
      <c r="Q28" s="550">
        <v>0</v>
      </c>
      <c r="R28" s="545"/>
      <c r="S28" s="550">
        <v>0</v>
      </c>
      <c r="T28" s="549"/>
      <c r="U28" s="551">
        <v>0</v>
      </c>
    </row>
    <row r="29" spans="1:21" ht="14.4" customHeight="1" x14ac:dyDescent="0.3">
      <c r="A29" s="544">
        <v>27</v>
      </c>
      <c r="B29" s="545" t="s">
        <v>487</v>
      </c>
      <c r="C29" s="545" t="s">
        <v>500</v>
      </c>
      <c r="D29" s="546" t="s">
        <v>2197</v>
      </c>
      <c r="E29" s="547" t="s">
        <v>510</v>
      </c>
      <c r="F29" s="545" t="s">
        <v>497</v>
      </c>
      <c r="G29" s="545" t="s">
        <v>589</v>
      </c>
      <c r="H29" s="545" t="s">
        <v>430</v>
      </c>
      <c r="I29" s="545" t="s">
        <v>599</v>
      </c>
      <c r="J29" s="545" t="s">
        <v>600</v>
      </c>
      <c r="K29" s="545" t="s">
        <v>601</v>
      </c>
      <c r="L29" s="548">
        <v>0</v>
      </c>
      <c r="M29" s="548">
        <v>0</v>
      </c>
      <c r="N29" s="545">
        <v>2</v>
      </c>
      <c r="O29" s="549">
        <v>1</v>
      </c>
      <c r="P29" s="548">
        <v>0</v>
      </c>
      <c r="Q29" s="550"/>
      <c r="R29" s="545">
        <v>2</v>
      </c>
      <c r="S29" s="550">
        <v>1</v>
      </c>
      <c r="T29" s="549">
        <v>1</v>
      </c>
      <c r="U29" s="551">
        <v>1</v>
      </c>
    </row>
    <row r="30" spans="1:21" ht="14.4" customHeight="1" x14ac:dyDescent="0.3">
      <c r="A30" s="544">
        <v>27</v>
      </c>
      <c r="B30" s="545" t="s">
        <v>487</v>
      </c>
      <c r="C30" s="545" t="s">
        <v>500</v>
      </c>
      <c r="D30" s="546" t="s">
        <v>2197</v>
      </c>
      <c r="E30" s="547" t="s">
        <v>510</v>
      </c>
      <c r="F30" s="545" t="s">
        <v>497</v>
      </c>
      <c r="G30" s="545" t="s">
        <v>602</v>
      </c>
      <c r="H30" s="545" t="s">
        <v>430</v>
      </c>
      <c r="I30" s="545" t="s">
        <v>603</v>
      </c>
      <c r="J30" s="545" t="s">
        <v>604</v>
      </c>
      <c r="K30" s="545" t="s">
        <v>605</v>
      </c>
      <c r="L30" s="548">
        <v>53.57</v>
      </c>
      <c r="M30" s="548">
        <v>107.14</v>
      </c>
      <c r="N30" s="545">
        <v>2</v>
      </c>
      <c r="O30" s="549">
        <v>0.5</v>
      </c>
      <c r="P30" s="548">
        <v>107.14</v>
      </c>
      <c r="Q30" s="550">
        <v>1</v>
      </c>
      <c r="R30" s="545">
        <v>2</v>
      </c>
      <c r="S30" s="550">
        <v>1</v>
      </c>
      <c r="T30" s="549">
        <v>0.5</v>
      </c>
      <c r="U30" s="551">
        <v>1</v>
      </c>
    </row>
    <row r="31" spans="1:21" ht="14.4" customHeight="1" x14ac:dyDescent="0.3">
      <c r="A31" s="544">
        <v>27</v>
      </c>
      <c r="B31" s="545" t="s">
        <v>487</v>
      </c>
      <c r="C31" s="545" t="s">
        <v>500</v>
      </c>
      <c r="D31" s="546" t="s">
        <v>2197</v>
      </c>
      <c r="E31" s="547" t="s">
        <v>510</v>
      </c>
      <c r="F31" s="545" t="s">
        <v>497</v>
      </c>
      <c r="G31" s="545" t="s">
        <v>606</v>
      </c>
      <c r="H31" s="545" t="s">
        <v>482</v>
      </c>
      <c r="I31" s="545" t="s">
        <v>607</v>
      </c>
      <c r="J31" s="545" t="s">
        <v>608</v>
      </c>
      <c r="K31" s="545" t="s">
        <v>609</v>
      </c>
      <c r="L31" s="548">
        <v>0</v>
      </c>
      <c r="M31" s="548">
        <v>0</v>
      </c>
      <c r="N31" s="545">
        <v>1</v>
      </c>
      <c r="O31" s="549">
        <v>1</v>
      </c>
      <c r="P31" s="548">
        <v>0</v>
      </c>
      <c r="Q31" s="550"/>
      <c r="R31" s="545">
        <v>1</v>
      </c>
      <c r="S31" s="550">
        <v>1</v>
      </c>
      <c r="T31" s="549">
        <v>1</v>
      </c>
      <c r="U31" s="551">
        <v>1</v>
      </c>
    </row>
    <row r="32" spans="1:21" ht="14.4" customHeight="1" x14ac:dyDescent="0.3">
      <c r="A32" s="544">
        <v>27</v>
      </c>
      <c r="B32" s="545" t="s">
        <v>487</v>
      </c>
      <c r="C32" s="545" t="s">
        <v>500</v>
      </c>
      <c r="D32" s="546" t="s">
        <v>2197</v>
      </c>
      <c r="E32" s="547" t="s">
        <v>510</v>
      </c>
      <c r="F32" s="545" t="s">
        <v>497</v>
      </c>
      <c r="G32" s="545" t="s">
        <v>606</v>
      </c>
      <c r="H32" s="545" t="s">
        <v>430</v>
      </c>
      <c r="I32" s="545" t="s">
        <v>610</v>
      </c>
      <c r="J32" s="545" t="s">
        <v>608</v>
      </c>
      <c r="K32" s="545" t="s">
        <v>611</v>
      </c>
      <c r="L32" s="548">
        <v>36.54</v>
      </c>
      <c r="M32" s="548">
        <v>73.08</v>
      </c>
      <c r="N32" s="545">
        <v>2</v>
      </c>
      <c r="O32" s="549">
        <v>1</v>
      </c>
      <c r="P32" s="548"/>
      <c r="Q32" s="550">
        <v>0</v>
      </c>
      <c r="R32" s="545"/>
      <c r="S32" s="550">
        <v>0</v>
      </c>
      <c r="T32" s="549"/>
      <c r="U32" s="551">
        <v>0</v>
      </c>
    </row>
    <row r="33" spans="1:21" ht="14.4" customHeight="1" x14ac:dyDescent="0.3">
      <c r="A33" s="544">
        <v>27</v>
      </c>
      <c r="B33" s="545" t="s">
        <v>487</v>
      </c>
      <c r="C33" s="545" t="s">
        <v>500</v>
      </c>
      <c r="D33" s="546" t="s">
        <v>2197</v>
      </c>
      <c r="E33" s="547" t="s">
        <v>510</v>
      </c>
      <c r="F33" s="545" t="s">
        <v>497</v>
      </c>
      <c r="G33" s="545" t="s">
        <v>612</v>
      </c>
      <c r="H33" s="545" t="s">
        <v>430</v>
      </c>
      <c r="I33" s="545" t="s">
        <v>613</v>
      </c>
      <c r="J33" s="545" t="s">
        <v>614</v>
      </c>
      <c r="K33" s="545" t="s">
        <v>615</v>
      </c>
      <c r="L33" s="548">
        <v>0</v>
      </c>
      <c r="M33" s="548">
        <v>0</v>
      </c>
      <c r="N33" s="545">
        <v>1</v>
      </c>
      <c r="O33" s="549">
        <v>1</v>
      </c>
      <c r="P33" s="548"/>
      <c r="Q33" s="550"/>
      <c r="R33" s="545"/>
      <c r="S33" s="550">
        <v>0</v>
      </c>
      <c r="T33" s="549"/>
      <c r="U33" s="551">
        <v>0</v>
      </c>
    </row>
    <row r="34" spans="1:21" ht="14.4" customHeight="1" x14ac:dyDescent="0.3">
      <c r="A34" s="544">
        <v>27</v>
      </c>
      <c r="B34" s="545" t="s">
        <v>487</v>
      </c>
      <c r="C34" s="545" t="s">
        <v>500</v>
      </c>
      <c r="D34" s="546" t="s">
        <v>2197</v>
      </c>
      <c r="E34" s="547" t="s">
        <v>510</v>
      </c>
      <c r="F34" s="545" t="s">
        <v>497</v>
      </c>
      <c r="G34" s="545" t="s">
        <v>616</v>
      </c>
      <c r="H34" s="545" t="s">
        <v>430</v>
      </c>
      <c r="I34" s="545" t="s">
        <v>617</v>
      </c>
      <c r="J34" s="545" t="s">
        <v>618</v>
      </c>
      <c r="K34" s="545" t="s">
        <v>619</v>
      </c>
      <c r="L34" s="548">
        <v>93.71</v>
      </c>
      <c r="M34" s="548">
        <v>93.71</v>
      </c>
      <c r="N34" s="545">
        <v>1</v>
      </c>
      <c r="O34" s="549">
        <v>1</v>
      </c>
      <c r="P34" s="548">
        <v>93.71</v>
      </c>
      <c r="Q34" s="550">
        <v>1</v>
      </c>
      <c r="R34" s="545">
        <v>1</v>
      </c>
      <c r="S34" s="550">
        <v>1</v>
      </c>
      <c r="T34" s="549">
        <v>1</v>
      </c>
      <c r="U34" s="551">
        <v>1</v>
      </c>
    </row>
    <row r="35" spans="1:21" ht="14.4" customHeight="1" x14ac:dyDescent="0.3">
      <c r="A35" s="544">
        <v>27</v>
      </c>
      <c r="B35" s="545" t="s">
        <v>487</v>
      </c>
      <c r="C35" s="545" t="s">
        <v>500</v>
      </c>
      <c r="D35" s="546" t="s">
        <v>2197</v>
      </c>
      <c r="E35" s="547" t="s">
        <v>510</v>
      </c>
      <c r="F35" s="545" t="s">
        <v>497</v>
      </c>
      <c r="G35" s="545" t="s">
        <v>616</v>
      </c>
      <c r="H35" s="545" t="s">
        <v>430</v>
      </c>
      <c r="I35" s="545" t="s">
        <v>620</v>
      </c>
      <c r="J35" s="545" t="s">
        <v>621</v>
      </c>
      <c r="K35" s="545" t="s">
        <v>622</v>
      </c>
      <c r="L35" s="548">
        <v>0</v>
      </c>
      <c r="M35" s="548">
        <v>0</v>
      </c>
      <c r="N35" s="545">
        <v>4</v>
      </c>
      <c r="O35" s="549">
        <v>0.5</v>
      </c>
      <c r="P35" s="548">
        <v>0</v>
      </c>
      <c r="Q35" s="550"/>
      <c r="R35" s="545">
        <v>4</v>
      </c>
      <c r="S35" s="550">
        <v>1</v>
      </c>
      <c r="T35" s="549">
        <v>0.5</v>
      </c>
      <c r="U35" s="551">
        <v>1</v>
      </c>
    </row>
    <row r="36" spans="1:21" ht="14.4" customHeight="1" x14ac:dyDescent="0.3">
      <c r="A36" s="544">
        <v>27</v>
      </c>
      <c r="B36" s="545" t="s">
        <v>487</v>
      </c>
      <c r="C36" s="545" t="s">
        <v>500</v>
      </c>
      <c r="D36" s="546" t="s">
        <v>2197</v>
      </c>
      <c r="E36" s="547" t="s">
        <v>510</v>
      </c>
      <c r="F36" s="545" t="s">
        <v>497</v>
      </c>
      <c r="G36" s="545" t="s">
        <v>623</v>
      </c>
      <c r="H36" s="545" t="s">
        <v>482</v>
      </c>
      <c r="I36" s="545" t="s">
        <v>624</v>
      </c>
      <c r="J36" s="545" t="s">
        <v>625</v>
      </c>
      <c r="K36" s="545" t="s">
        <v>626</v>
      </c>
      <c r="L36" s="548">
        <v>150.59</v>
      </c>
      <c r="M36" s="548">
        <v>150.59</v>
      </c>
      <c r="N36" s="545">
        <v>1</v>
      </c>
      <c r="O36" s="549">
        <v>0.5</v>
      </c>
      <c r="P36" s="548">
        <v>150.59</v>
      </c>
      <c r="Q36" s="550">
        <v>1</v>
      </c>
      <c r="R36" s="545">
        <v>1</v>
      </c>
      <c r="S36" s="550">
        <v>1</v>
      </c>
      <c r="T36" s="549">
        <v>0.5</v>
      </c>
      <c r="U36" s="551">
        <v>1</v>
      </c>
    </row>
    <row r="37" spans="1:21" ht="14.4" customHeight="1" x14ac:dyDescent="0.3">
      <c r="A37" s="544">
        <v>27</v>
      </c>
      <c r="B37" s="545" t="s">
        <v>487</v>
      </c>
      <c r="C37" s="545" t="s">
        <v>500</v>
      </c>
      <c r="D37" s="546" t="s">
        <v>2197</v>
      </c>
      <c r="E37" s="547" t="s">
        <v>510</v>
      </c>
      <c r="F37" s="545" t="s">
        <v>497</v>
      </c>
      <c r="G37" s="545" t="s">
        <v>627</v>
      </c>
      <c r="H37" s="545" t="s">
        <v>482</v>
      </c>
      <c r="I37" s="545" t="s">
        <v>628</v>
      </c>
      <c r="J37" s="545" t="s">
        <v>629</v>
      </c>
      <c r="K37" s="545" t="s">
        <v>630</v>
      </c>
      <c r="L37" s="548">
        <v>87.41</v>
      </c>
      <c r="M37" s="548">
        <v>262.23</v>
      </c>
      <c r="N37" s="545">
        <v>3</v>
      </c>
      <c r="O37" s="549">
        <v>0.5</v>
      </c>
      <c r="P37" s="548"/>
      <c r="Q37" s="550">
        <v>0</v>
      </c>
      <c r="R37" s="545"/>
      <c r="S37" s="550">
        <v>0</v>
      </c>
      <c r="T37" s="549"/>
      <c r="U37" s="551">
        <v>0</v>
      </c>
    </row>
    <row r="38" spans="1:21" ht="14.4" customHeight="1" x14ac:dyDescent="0.3">
      <c r="A38" s="544">
        <v>27</v>
      </c>
      <c r="B38" s="545" t="s">
        <v>487</v>
      </c>
      <c r="C38" s="545" t="s">
        <v>500</v>
      </c>
      <c r="D38" s="546" t="s">
        <v>2197</v>
      </c>
      <c r="E38" s="547" t="s">
        <v>510</v>
      </c>
      <c r="F38" s="545" t="s">
        <v>497</v>
      </c>
      <c r="G38" s="545" t="s">
        <v>627</v>
      </c>
      <c r="H38" s="545" t="s">
        <v>482</v>
      </c>
      <c r="I38" s="545" t="s">
        <v>631</v>
      </c>
      <c r="J38" s="545" t="s">
        <v>629</v>
      </c>
      <c r="K38" s="545" t="s">
        <v>632</v>
      </c>
      <c r="L38" s="548">
        <v>262.23</v>
      </c>
      <c r="M38" s="548">
        <v>262.23</v>
      </c>
      <c r="N38" s="545">
        <v>1</v>
      </c>
      <c r="O38" s="549">
        <v>0.5</v>
      </c>
      <c r="P38" s="548"/>
      <c r="Q38" s="550">
        <v>0</v>
      </c>
      <c r="R38" s="545"/>
      <c r="S38" s="550">
        <v>0</v>
      </c>
      <c r="T38" s="549"/>
      <c r="U38" s="551">
        <v>0</v>
      </c>
    </row>
    <row r="39" spans="1:21" ht="14.4" customHeight="1" x14ac:dyDescent="0.3">
      <c r="A39" s="544">
        <v>27</v>
      </c>
      <c r="B39" s="545" t="s">
        <v>487</v>
      </c>
      <c r="C39" s="545" t="s">
        <v>500</v>
      </c>
      <c r="D39" s="546" t="s">
        <v>2197</v>
      </c>
      <c r="E39" s="547" t="s">
        <v>510</v>
      </c>
      <c r="F39" s="545" t="s">
        <v>497</v>
      </c>
      <c r="G39" s="545" t="s">
        <v>633</v>
      </c>
      <c r="H39" s="545" t="s">
        <v>430</v>
      </c>
      <c r="I39" s="545" t="s">
        <v>634</v>
      </c>
      <c r="J39" s="545" t="s">
        <v>635</v>
      </c>
      <c r="K39" s="545" t="s">
        <v>636</v>
      </c>
      <c r="L39" s="548">
        <v>54.23</v>
      </c>
      <c r="M39" s="548">
        <v>162.69</v>
      </c>
      <c r="N39" s="545">
        <v>3</v>
      </c>
      <c r="O39" s="549">
        <v>0.5</v>
      </c>
      <c r="P39" s="548">
        <v>162.69</v>
      </c>
      <c r="Q39" s="550">
        <v>1</v>
      </c>
      <c r="R39" s="545">
        <v>3</v>
      </c>
      <c r="S39" s="550">
        <v>1</v>
      </c>
      <c r="T39" s="549">
        <v>0.5</v>
      </c>
      <c r="U39" s="551">
        <v>1</v>
      </c>
    </row>
    <row r="40" spans="1:21" ht="14.4" customHeight="1" x14ac:dyDescent="0.3">
      <c r="A40" s="544">
        <v>27</v>
      </c>
      <c r="B40" s="545" t="s">
        <v>487</v>
      </c>
      <c r="C40" s="545" t="s">
        <v>500</v>
      </c>
      <c r="D40" s="546" t="s">
        <v>2197</v>
      </c>
      <c r="E40" s="547" t="s">
        <v>510</v>
      </c>
      <c r="F40" s="545" t="s">
        <v>497</v>
      </c>
      <c r="G40" s="545" t="s">
        <v>637</v>
      </c>
      <c r="H40" s="545" t="s">
        <v>430</v>
      </c>
      <c r="I40" s="545" t="s">
        <v>638</v>
      </c>
      <c r="J40" s="545" t="s">
        <v>639</v>
      </c>
      <c r="K40" s="545" t="s">
        <v>640</v>
      </c>
      <c r="L40" s="548">
        <v>54.13</v>
      </c>
      <c r="M40" s="548">
        <v>162.39000000000001</v>
      </c>
      <c r="N40" s="545">
        <v>3</v>
      </c>
      <c r="O40" s="549">
        <v>2</v>
      </c>
      <c r="P40" s="548"/>
      <c r="Q40" s="550">
        <v>0</v>
      </c>
      <c r="R40" s="545"/>
      <c r="S40" s="550">
        <v>0</v>
      </c>
      <c r="T40" s="549"/>
      <c r="U40" s="551">
        <v>0</v>
      </c>
    </row>
    <row r="41" spans="1:21" ht="14.4" customHeight="1" x14ac:dyDescent="0.3">
      <c r="A41" s="544">
        <v>27</v>
      </c>
      <c r="B41" s="545" t="s">
        <v>487</v>
      </c>
      <c r="C41" s="545" t="s">
        <v>500</v>
      </c>
      <c r="D41" s="546" t="s">
        <v>2197</v>
      </c>
      <c r="E41" s="547" t="s">
        <v>510</v>
      </c>
      <c r="F41" s="545" t="s">
        <v>497</v>
      </c>
      <c r="G41" s="545" t="s">
        <v>641</v>
      </c>
      <c r="H41" s="545" t="s">
        <v>430</v>
      </c>
      <c r="I41" s="545" t="s">
        <v>642</v>
      </c>
      <c r="J41" s="545" t="s">
        <v>643</v>
      </c>
      <c r="K41" s="545" t="s">
        <v>644</v>
      </c>
      <c r="L41" s="548">
        <v>0</v>
      </c>
      <c r="M41" s="548">
        <v>0</v>
      </c>
      <c r="N41" s="545">
        <v>2</v>
      </c>
      <c r="O41" s="549">
        <v>1</v>
      </c>
      <c r="P41" s="548"/>
      <c r="Q41" s="550"/>
      <c r="R41" s="545"/>
      <c r="S41" s="550">
        <v>0</v>
      </c>
      <c r="T41" s="549"/>
      <c r="U41" s="551">
        <v>0</v>
      </c>
    </row>
    <row r="42" spans="1:21" ht="14.4" customHeight="1" x14ac:dyDescent="0.3">
      <c r="A42" s="544">
        <v>27</v>
      </c>
      <c r="B42" s="545" t="s">
        <v>487</v>
      </c>
      <c r="C42" s="545" t="s">
        <v>500</v>
      </c>
      <c r="D42" s="546" t="s">
        <v>2197</v>
      </c>
      <c r="E42" s="547" t="s">
        <v>510</v>
      </c>
      <c r="F42" s="545" t="s">
        <v>497</v>
      </c>
      <c r="G42" s="545" t="s">
        <v>641</v>
      </c>
      <c r="H42" s="545" t="s">
        <v>430</v>
      </c>
      <c r="I42" s="545" t="s">
        <v>645</v>
      </c>
      <c r="J42" s="545" t="s">
        <v>643</v>
      </c>
      <c r="K42" s="545" t="s">
        <v>646</v>
      </c>
      <c r="L42" s="548">
        <v>0</v>
      </c>
      <c r="M42" s="548">
        <v>0</v>
      </c>
      <c r="N42" s="545">
        <v>1</v>
      </c>
      <c r="O42" s="549">
        <v>1</v>
      </c>
      <c r="P42" s="548"/>
      <c r="Q42" s="550"/>
      <c r="R42" s="545"/>
      <c r="S42" s="550">
        <v>0</v>
      </c>
      <c r="T42" s="549"/>
      <c r="U42" s="551">
        <v>0</v>
      </c>
    </row>
    <row r="43" spans="1:21" ht="14.4" customHeight="1" x14ac:dyDescent="0.3">
      <c r="A43" s="544">
        <v>27</v>
      </c>
      <c r="B43" s="545" t="s">
        <v>487</v>
      </c>
      <c r="C43" s="545" t="s">
        <v>500</v>
      </c>
      <c r="D43" s="546" t="s">
        <v>2197</v>
      </c>
      <c r="E43" s="547" t="s">
        <v>510</v>
      </c>
      <c r="F43" s="545" t="s">
        <v>497</v>
      </c>
      <c r="G43" s="545" t="s">
        <v>641</v>
      </c>
      <c r="H43" s="545" t="s">
        <v>430</v>
      </c>
      <c r="I43" s="545" t="s">
        <v>647</v>
      </c>
      <c r="J43" s="545" t="s">
        <v>643</v>
      </c>
      <c r="K43" s="545" t="s">
        <v>648</v>
      </c>
      <c r="L43" s="548">
        <v>0</v>
      </c>
      <c r="M43" s="548">
        <v>0</v>
      </c>
      <c r="N43" s="545">
        <v>1</v>
      </c>
      <c r="O43" s="549">
        <v>0.5</v>
      </c>
      <c r="P43" s="548"/>
      <c r="Q43" s="550"/>
      <c r="R43" s="545"/>
      <c r="S43" s="550">
        <v>0</v>
      </c>
      <c r="T43" s="549"/>
      <c r="U43" s="551">
        <v>0</v>
      </c>
    </row>
    <row r="44" spans="1:21" ht="14.4" customHeight="1" x14ac:dyDescent="0.3">
      <c r="A44" s="544">
        <v>27</v>
      </c>
      <c r="B44" s="545" t="s">
        <v>487</v>
      </c>
      <c r="C44" s="545" t="s">
        <v>500</v>
      </c>
      <c r="D44" s="546" t="s">
        <v>2197</v>
      </c>
      <c r="E44" s="547" t="s">
        <v>510</v>
      </c>
      <c r="F44" s="545" t="s">
        <v>497</v>
      </c>
      <c r="G44" s="545" t="s">
        <v>649</v>
      </c>
      <c r="H44" s="545" t="s">
        <v>430</v>
      </c>
      <c r="I44" s="545" t="s">
        <v>650</v>
      </c>
      <c r="J44" s="545" t="s">
        <v>651</v>
      </c>
      <c r="K44" s="545" t="s">
        <v>652</v>
      </c>
      <c r="L44" s="548">
        <v>99.94</v>
      </c>
      <c r="M44" s="548">
        <v>399.76</v>
      </c>
      <c r="N44" s="545">
        <v>4</v>
      </c>
      <c r="O44" s="549">
        <v>0.5</v>
      </c>
      <c r="P44" s="548">
        <v>399.76</v>
      </c>
      <c r="Q44" s="550">
        <v>1</v>
      </c>
      <c r="R44" s="545">
        <v>4</v>
      </c>
      <c r="S44" s="550">
        <v>1</v>
      </c>
      <c r="T44" s="549">
        <v>0.5</v>
      </c>
      <c r="U44" s="551">
        <v>1</v>
      </c>
    </row>
    <row r="45" spans="1:21" ht="14.4" customHeight="1" x14ac:dyDescent="0.3">
      <c r="A45" s="544">
        <v>27</v>
      </c>
      <c r="B45" s="545" t="s">
        <v>487</v>
      </c>
      <c r="C45" s="545" t="s">
        <v>500</v>
      </c>
      <c r="D45" s="546" t="s">
        <v>2197</v>
      </c>
      <c r="E45" s="547" t="s">
        <v>510</v>
      </c>
      <c r="F45" s="545" t="s">
        <v>497</v>
      </c>
      <c r="G45" s="545" t="s">
        <v>653</v>
      </c>
      <c r="H45" s="545" t="s">
        <v>430</v>
      </c>
      <c r="I45" s="545" t="s">
        <v>654</v>
      </c>
      <c r="J45" s="545" t="s">
        <v>655</v>
      </c>
      <c r="K45" s="545" t="s">
        <v>656</v>
      </c>
      <c r="L45" s="548">
        <v>0</v>
      </c>
      <c r="M45" s="548">
        <v>0</v>
      </c>
      <c r="N45" s="545">
        <v>5</v>
      </c>
      <c r="O45" s="549">
        <v>2</v>
      </c>
      <c r="P45" s="548">
        <v>0</v>
      </c>
      <c r="Q45" s="550"/>
      <c r="R45" s="545">
        <v>3</v>
      </c>
      <c r="S45" s="550">
        <v>0.6</v>
      </c>
      <c r="T45" s="549">
        <v>1</v>
      </c>
      <c r="U45" s="551">
        <v>0.5</v>
      </c>
    </row>
    <row r="46" spans="1:21" ht="14.4" customHeight="1" x14ac:dyDescent="0.3">
      <c r="A46" s="544">
        <v>27</v>
      </c>
      <c r="B46" s="545" t="s">
        <v>487</v>
      </c>
      <c r="C46" s="545" t="s">
        <v>500</v>
      </c>
      <c r="D46" s="546" t="s">
        <v>2197</v>
      </c>
      <c r="E46" s="547" t="s">
        <v>510</v>
      </c>
      <c r="F46" s="545" t="s">
        <v>497</v>
      </c>
      <c r="G46" s="545" t="s">
        <v>653</v>
      </c>
      <c r="H46" s="545" t="s">
        <v>430</v>
      </c>
      <c r="I46" s="545" t="s">
        <v>657</v>
      </c>
      <c r="J46" s="545" t="s">
        <v>658</v>
      </c>
      <c r="K46" s="545" t="s">
        <v>656</v>
      </c>
      <c r="L46" s="548">
        <v>0</v>
      </c>
      <c r="M46" s="548">
        <v>0</v>
      </c>
      <c r="N46" s="545">
        <v>1</v>
      </c>
      <c r="O46" s="549">
        <v>0.5</v>
      </c>
      <c r="P46" s="548"/>
      <c r="Q46" s="550"/>
      <c r="R46" s="545"/>
      <c r="S46" s="550">
        <v>0</v>
      </c>
      <c r="T46" s="549"/>
      <c r="U46" s="551">
        <v>0</v>
      </c>
    </row>
    <row r="47" spans="1:21" ht="14.4" customHeight="1" x14ac:dyDescent="0.3">
      <c r="A47" s="544">
        <v>27</v>
      </c>
      <c r="B47" s="545" t="s">
        <v>487</v>
      </c>
      <c r="C47" s="545" t="s">
        <v>500</v>
      </c>
      <c r="D47" s="546" t="s">
        <v>2197</v>
      </c>
      <c r="E47" s="547" t="s">
        <v>510</v>
      </c>
      <c r="F47" s="545" t="s">
        <v>497</v>
      </c>
      <c r="G47" s="545" t="s">
        <v>653</v>
      </c>
      <c r="H47" s="545" t="s">
        <v>430</v>
      </c>
      <c r="I47" s="545" t="s">
        <v>659</v>
      </c>
      <c r="J47" s="545" t="s">
        <v>658</v>
      </c>
      <c r="K47" s="545" t="s">
        <v>549</v>
      </c>
      <c r="L47" s="548">
        <v>0</v>
      </c>
      <c r="M47" s="548">
        <v>0</v>
      </c>
      <c r="N47" s="545">
        <v>1</v>
      </c>
      <c r="O47" s="549">
        <v>1</v>
      </c>
      <c r="P47" s="548"/>
      <c r="Q47" s="550"/>
      <c r="R47" s="545"/>
      <c r="S47" s="550">
        <v>0</v>
      </c>
      <c r="T47" s="549"/>
      <c r="U47" s="551">
        <v>0</v>
      </c>
    </row>
    <row r="48" spans="1:21" ht="14.4" customHeight="1" x14ac:dyDescent="0.3">
      <c r="A48" s="544">
        <v>27</v>
      </c>
      <c r="B48" s="545" t="s">
        <v>487</v>
      </c>
      <c r="C48" s="545" t="s">
        <v>500</v>
      </c>
      <c r="D48" s="546" t="s">
        <v>2197</v>
      </c>
      <c r="E48" s="547" t="s">
        <v>512</v>
      </c>
      <c r="F48" s="545" t="s">
        <v>498</v>
      </c>
      <c r="G48" s="545" t="s">
        <v>660</v>
      </c>
      <c r="H48" s="545" t="s">
        <v>430</v>
      </c>
      <c r="I48" s="545" t="s">
        <v>661</v>
      </c>
      <c r="J48" s="545" t="s">
        <v>662</v>
      </c>
      <c r="K48" s="545"/>
      <c r="L48" s="548">
        <v>0</v>
      </c>
      <c r="M48" s="548">
        <v>0</v>
      </c>
      <c r="N48" s="545">
        <v>1</v>
      </c>
      <c r="O48" s="549">
        <v>1</v>
      </c>
      <c r="P48" s="548">
        <v>0</v>
      </c>
      <c r="Q48" s="550"/>
      <c r="R48" s="545">
        <v>1</v>
      </c>
      <c r="S48" s="550">
        <v>1</v>
      </c>
      <c r="T48" s="549">
        <v>1</v>
      </c>
      <c r="U48" s="551">
        <v>1</v>
      </c>
    </row>
    <row r="49" spans="1:21" ht="14.4" customHeight="1" x14ac:dyDescent="0.3">
      <c r="A49" s="544">
        <v>27</v>
      </c>
      <c r="B49" s="545" t="s">
        <v>487</v>
      </c>
      <c r="C49" s="545" t="s">
        <v>500</v>
      </c>
      <c r="D49" s="546" t="s">
        <v>2197</v>
      </c>
      <c r="E49" s="547" t="s">
        <v>513</v>
      </c>
      <c r="F49" s="545" t="s">
        <v>497</v>
      </c>
      <c r="G49" s="545" t="s">
        <v>663</v>
      </c>
      <c r="H49" s="545" t="s">
        <v>482</v>
      </c>
      <c r="I49" s="545" t="s">
        <v>664</v>
      </c>
      <c r="J49" s="545" t="s">
        <v>665</v>
      </c>
      <c r="K49" s="545" t="s">
        <v>666</v>
      </c>
      <c r="L49" s="548">
        <v>537.12</v>
      </c>
      <c r="M49" s="548">
        <v>537.12</v>
      </c>
      <c r="N49" s="545">
        <v>1</v>
      </c>
      <c r="O49" s="549">
        <v>1</v>
      </c>
      <c r="P49" s="548">
        <v>537.12</v>
      </c>
      <c r="Q49" s="550">
        <v>1</v>
      </c>
      <c r="R49" s="545">
        <v>1</v>
      </c>
      <c r="S49" s="550">
        <v>1</v>
      </c>
      <c r="T49" s="549">
        <v>1</v>
      </c>
      <c r="U49" s="551">
        <v>1</v>
      </c>
    </row>
    <row r="50" spans="1:21" ht="14.4" customHeight="1" x14ac:dyDescent="0.3">
      <c r="A50" s="544">
        <v>27</v>
      </c>
      <c r="B50" s="545" t="s">
        <v>487</v>
      </c>
      <c r="C50" s="545" t="s">
        <v>500</v>
      </c>
      <c r="D50" s="546" t="s">
        <v>2197</v>
      </c>
      <c r="E50" s="547" t="s">
        <v>514</v>
      </c>
      <c r="F50" s="545" t="s">
        <v>497</v>
      </c>
      <c r="G50" s="545" t="s">
        <v>667</v>
      </c>
      <c r="H50" s="545" t="s">
        <v>430</v>
      </c>
      <c r="I50" s="545" t="s">
        <v>668</v>
      </c>
      <c r="J50" s="545" t="s">
        <v>669</v>
      </c>
      <c r="K50" s="545" t="s">
        <v>670</v>
      </c>
      <c r="L50" s="548">
        <v>9.4</v>
      </c>
      <c r="M50" s="548">
        <v>9.4</v>
      </c>
      <c r="N50" s="545">
        <v>1</v>
      </c>
      <c r="O50" s="549">
        <v>0.5</v>
      </c>
      <c r="P50" s="548"/>
      <c r="Q50" s="550">
        <v>0</v>
      </c>
      <c r="R50" s="545"/>
      <c r="S50" s="550">
        <v>0</v>
      </c>
      <c r="T50" s="549"/>
      <c r="U50" s="551">
        <v>0</v>
      </c>
    </row>
    <row r="51" spans="1:21" ht="14.4" customHeight="1" x14ac:dyDescent="0.3">
      <c r="A51" s="544">
        <v>27</v>
      </c>
      <c r="B51" s="545" t="s">
        <v>487</v>
      </c>
      <c r="C51" s="545" t="s">
        <v>500</v>
      </c>
      <c r="D51" s="546" t="s">
        <v>2197</v>
      </c>
      <c r="E51" s="547" t="s">
        <v>514</v>
      </c>
      <c r="F51" s="545" t="s">
        <v>497</v>
      </c>
      <c r="G51" s="545" t="s">
        <v>530</v>
      </c>
      <c r="H51" s="545" t="s">
        <v>430</v>
      </c>
      <c r="I51" s="545" t="s">
        <v>671</v>
      </c>
      <c r="J51" s="545" t="s">
        <v>672</v>
      </c>
      <c r="K51" s="545" t="s">
        <v>533</v>
      </c>
      <c r="L51" s="548">
        <v>154.36000000000001</v>
      </c>
      <c r="M51" s="548">
        <v>463.08000000000004</v>
      </c>
      <c r="N51" s="545">
        <v>3</v>
      </c>
      <c r="O51" s="549">
        <v>1.5</v>
      </c>
      <c r="P51" s="548">
        <v>154.36000000000001</v>
      </c>
      <c r="Q51" s="550">
        <v>0.33333333333333331</v>
      </c>
      <c r="R51" s="545">
        <v>1</v>
      </c>
      <c r="S51" s="550">
        <v>0.33333333333333331</v>
      </c>
      <c r="T51" s="549">
        <v>1</v>
      </c>
      <c r="U51" s="551">
        <v>0.66666666666666663</v>
      </c>
    </row>
    <row r="52" spans="1:21" ht="14.4" customHeight="1" x14ac:dyDescent="0.3">
      <c r="A52" s="544">
        <v>27</v>
      </c>
      <c r="B52" s="545" t="s">
        <v>487</v>
      </c>
      <c r="C52" s="545" t="s">
        <v>500</v>
      </c>
      <c r="D52" s="546" t="s">
        <v>2197</v>
      </c>
      <c r="E52" s="547" t="s">
        <v>514</v>
      </c>
      <c r="F52" s="545" t="s">
        <v>497</v>
      </c>
      <c r="G52" s="545" t="s">
        <v>530</v>
      </c>
      <c r="H52" s="545" t="s">
        <v>430</v>
      </c>
      <c r="I52" s="545" t="s">
        <v>673</v>
      </c>
      <c r="J52" s="545" t="s">
        <v>672</v>
      </c>
      <c r="K52" s="545" t="s">
        <v>533</v>
      </c>
      <c r="L52" s="548">
        <v>0</v>
      </c>
      <c r="M52" s="548">
        <v>0</v>
      </c>
      <c r="N52" s="545">
        <v>1</v>
      </c>
      <c r="O52" s="549">
        <v>1</v>
      </c>
      <c r="P52" s="548">
        <v>0</v>
      </c>
      <c r="Q52" s="550"/>
      <c r="R52" s="545">
        <v>1</v>
      </c>
      <c r="S52" s="550">
        <v>1</v>
      </c>
      <c r="T52" s="549">
        <v>1</v>
      </c>
      <c r="U52" s="551">
        <v>1</v>
      </c>
    </row>
    <row r="53" spans="1:21" ht="14.4" customHeight="1" x14ac:dyDescent="0.3">
      <c r="A53" s="544">
        <v>27</v>
      </c>
      <c r="B53" s="545" t="s">
        <v>487</v>
      </c>
      <c r="C53" s="545" t="s">
        <v>500</v>
      </c>
      <c r="D53" s="546" t="s">
        <v>2197</v>
      </c>
      <c r="E53" s="547" t="s">
        <v>514</v>
      </c>
      <c r="F53" s="545" t="s">
        <v>497</v>
      </c>
      <c r="G53" s="545" t="s">
        <v>674</v>
      </c>
      <c r="H53" s="545" t="s">
        <v>430</v>
      </c>
      <c r="I53" s="545" t="s">
        <v>675</v>
      </c>
      <c r="J53" s="545" t="s">
        <v>676</v>
      </c>
      <c r="K53" s="545" t="s">
        <v>677</v>
      </c>
      <c r="L53" s="548">
        <v>0</v>
      </c>
      <c r="M53" s="548">
        <v>0</v>
      </c>
      <c r="N53" s="545">
        <v>1</v>
      </c>
      <c r="O53" s="549">
        <v>1</v>
      </c>
      <c r="P53" s="548">
        <v>0</v>
      </c>
      <c r="Q53" s="550"/>
      <c r="R53" s="545">
        <v>1</v>
      </c>
      <c r="S53" s="550">
        <v>1</v>
      </c>
      <c r="T53" s="549">
        <v>1</v>
      </c>
      <c r="U53" s="551">
        <v>1</v>
      </c>
    </row>
    <row r="54" spans="1:21" ht="14.4" customHeight="1" x14ac:dyDescent="0.3">
      <c r="A54" s="544">
        <v>27</v>
      </c>
      <c r="B54" s="545" t="s">
        <v>487</v>
      </c>
      <c r="C54" s="545" t="s">
        <v>500</v>
      </c>
      <c r="D54" s="546" t="s">
        <v>2197</v>
      </c>
      <c r="E54" s="547" t="s">
        <v>514</v>
      </c>
      <c r="F54" s="545" t="s">
        <v>497</v>
      </c>
      <c r="G54" s="545" t="s">
        <v>674</v>
      </c>
      <c r="H54" s="545" t="s">
        <v>430</v>
      </c>
      <c r="I54" s="545" t="s">
        <v>678</v>
      </c>
      <c r="J54" s="545" t="s">
        <v>676</v>
      </c>
      <c r="K54" s="545" t="s">
        <v>679</v>
      </c>
      <c r="L54" s="548">
        <v>115.26</v>
      </c>
      <c r="M54" s="548">
        <v>230.52</v>
      </c>
      <c r="N54" s="545">
        <v>2</v>
      </c>
      <c r="O54" s="549">
        <v>1.5</v>
      </c>
      <c r="P54" s="548">
        <v>230.52</v>
      </c>
      <c r="Q54" s="550">
        <v>1</v>
      </c>
      <c r="R54" s="545">
        <v>2</v>
      </c>
      <c r="S54" s="550">
        <v>1</v>
      </c>
      <c r="T54" s="549">
        <v>1.5</v>
      </c>
      <c r="U54" s="551">
        <v>1</v>
      </c>
    </row>
    <row r="55" spans="1:21" ht="14.4" customHeight="1" x14ac:dyDescent="0.3">
      <c r="A55" s="544">
        <v>27</v>
      </c>
      <c r="B55" s="545" t="s">
        <v>487</v>
      </c>
      <c r="C55" s="545" t="s">
        <v>500</v>
      </c>
      <c r="D55" s="546" t="s">
        <v>2197</v>
      </c>
      <c r="E55" s="547" t="s">
        <v>514</v>
      </c>
      <c r="F55" s="545" t="s">
        <v>497</v>
      </c>
      <c r="G55" s="545" t="s">
        <v>546</v>
      </c>
      <c r="H55" s="545" t="s">
        <v>430</v>
      </c>
      <c r="I55" s="545" t="s">
        <v>680</v>
      </c>
      <c r="J55" s="545" t="s">
        <v>681</v>
      </c>
      <c r="K55" s="545" t="s">
        <v>656</v>
      </c>
      <c r="L55" s="548">
        <v>0</v>
      </c>
      <c r="M55" s="548">
        <v>0</v>
      </c>
      <c r="N55" s="545">
        <v>1</v>
      </c>
      <c r="O55" s="549">
        <v>1</v>
      </c>
      <c r="P55" s="548">
        <v>0</v>
      </c>
      <c r="Q55" s="550"/>
      <c r="R55" s="545">
        <v>1</v>
      </c>
      <c r="S55" s="550">
        <v>1</v>
      </c>
      <c r="T55" s="549">
        <v>1</v>
      </c>
      <c r="U55" s="551">
        <v>1</v>
      </c>
    </row>
    <row r="56" spans="1:21" ht="14.4" customHeight="1" x14ac:dyDescent="0.3">
      <c r="A56" s="544">
        <v>27</v>
      </c>
      <c r="B56" s="545" t="s">
        <v>487</v>
      </c>
      <c r="C56" s="545" t="s">
        <v>500</v>
      </c>
      <c r="D56" s="546" t="s">
        <v>2197</v>
      </c>
      <c r="E56" s="547" t="s">
        <v>514</v>
      </c>
      <c r="F56" s="545" t="s">
        <v>497</v>
      </c>
      <c r="G56" s="545" t="s">
        <v>682</v>
      </c>
      <c r="H56" s="545" t="s">
        <v>430</v>
      </c>
      <c r="I56" s="545" t="s">
        <v>683</v>
      </c>
      <c r="J56" s="545" t="s">
        <v>684</v>
      </c>
      <c r="K56" s="545" t="s">
        <v>685</v>
      </c>
      <c r="L56" s="548">
        <v>0</v>
      </c>
      <c r="M56" s="548">
        <v>0</v>
      </c>
      <c r="N56" s="545">
        <v>1</v>
      </c>
      <c r="O56" s="549">
        <v>1</v>
      </c>
      <c r="P56" s="548">
        <v>0</v>
      </c>
      <c r="Q56" s="550"/>
      <c r="R56" s="545">
        <v>1</v>
      </c>
      <c r="S56" s="550">
        <v>1</v>
      </c>
      <c r="T56" s="549">
        <v>1</v>
      </c>
      <c r="U56" s="551">
        <v>1</v>
      </c>
    </row>
    <row r="57" spans="1:21" ht="14.4" customHeight="1" x14ac:dyDescent="0.3">
      <c r="A57" s="544">
        <v>27</v>
      </c>
      <c r="B57" s="545" t="s">
        <v>487</v>
      </c>
      <c r="C57" s="545" t="s">
        <v>500</v>
      </c>
      <c r="D57" s="546" t="s">
        <v>2197</v>
      </c>
      <c r="E57" s="547" t="s">
        <v>514</v>
      </c>
      <c r="F57" s="545" t="s">
        <v>497</v>
      </c>
      <c r="G57" s="545" t="s">
        <v>686</v>
      </c>
      <c r="H57" s="545" t="s">
        <v>430</v>
      </c>
      <c r="I57" s="545" t="s">
        <v>687</v>
      </c>
      <c r="J57" s="545" t="s">
        <v>688</v>
      </c>
      <c r="K57" s="545" t="s">
        <v>689</v>
      </c>
      <c r="L57" s="548">
        <v>243.59</v>
      </c>
      <c r="M57" s="548">
        <v>243.59</v>
      </c>
      <c r="N57" s="545">
        <v>1</v>
      </c>
      <c r="O57" s="549">
        <v>0.5</v>
      </c>
      <c r="P57" s="548"/>
      <c r="Q57" s="550">
        <v>0</v>
      </c>
      <c r="R57" s="545"/>
      <c r="S57" s="550">
        <v>0</v>
      </c>
      <c r="T57" s="549"/>
      <c r="U57" s="551">
        <v>0</v>
      </c>
    </row>
    <row r="58" spans="1:21" ht="14.4" customHeight="1" x14ac:dyDescent="0.3">
      <c r="A58" s="544">
        <v>27</v>
      </c>
      <c r="B58" s="545" t="s">
        <v>487</v>
      </c>
      <c r="C58" s="545" t="s">
        <v>500</v>
      </c>
      <c r="D58" s="546" t="s">
        <v>2197</v>
      </c>
      <c r="E58" s="547" t="s">
        <v>514</v>
      </c>
      <c r="F58" s="545" t="s">
        <v>497</v>
      </c>
      <c r="G58" s="545" t="s">
        <v>686</v>
      </c>
      <c r="H58" s="545" t="s">
        <v>430</v>
      </c>
      <c r="I58" s="545" t="s">
        <v>690</v>
      </c>
      <c r="J58" s="545" t="s">
        <v>691</v>
      </c>
      <c r="K58" s="545" t="s">
        <v>692</v>
      </c>
      <c r="L58" s="548">
        <v>39.020000000000003</v>
      </c>
      <c r="M58" s="548">
        <v>78.040000000000006</v>
      </c>
      <c r="N58" s="545">
        <v>2</v>
      </c>
      <c r="O58" s="549">
        <v>0.5</v>
      </c>
      <c r="P58" s="548">
        <v>78.040000000000006</v>
      </c>
      <c r="Q58" s="550">
        <v>1</v>
      </c>
      <c r="R58" s="545">
        <v>2</v>
      </c>
      <c r="S58" s="550">
        <v>1</v>
      </c>
      <c r="T58" s="549">
        <v>0.5</v>
      </c>
      <c r="U58" s="551">
        <v>1</v>
      </c>
    </row>
    <row r="59" spans="1:21" ht="14.4" customHeight="1" x14ac:dyDescent="0.3">
      <c r="A59" s="544">
        <v>27</v>
      </c>
      <c r="B59" s="545" t="s">
        <v>487</v>
      </c>
      <c r="C59" s="545" t="s">
        <v>500</v>
      </c>
      <c r="D59" s="546" t="s">
        <v>2197</v>
      </c>
      <c r="E59" s="547" t="s">
        <v>514</v>
      </c>
      <c r="F59" s="545" t="s">
        <v>497</v>
      </c>
      <c r="G59" s="545" t="s">
        <v>693</v>
      </c>
      <c r="H59" s="545" t="s">
        <v>430</v>
      </c>
      <c r="I59" s="545" t="s">
        <v>694</v>
      </c>
      <c r="J59" s="545" t="s">
        <v>695</v>
      </c>
      <c r="K59" s="545" t="s">
        <v>696</v>
      </c>
      <c r="L59" s="548">
        <v>106.54</v>
      </c>
      <c r="M59" s="548">
        <v>958.8599999999999</v>
      </c>
      <c r="N59" s="545">
        <v>9</v>
      </c>
      <c r="O59" s="549">
        <v>6.5</v>
      </c>
      <c r="P59" s="548">
        <v>852.31999999999994</v>
      </c>
      <c r="Q59" s="550">
        <v>0.88888888888888895</v>
      </c>
      <c r="R59" s="545">
        <v>8</v>
      </c>
      <c r="S59" s="550">
        <v>0.88888888888888884</v>
      </c>
      <c r="T59" s="549">
        <v>6</v>
      </c>
      <c r="U59" s="551">
        <v>0.92307692307692313</v>
      </c>
    </row>
    <row r="60" spans="1:21" ht="14.4" customHeight="1" x14ac:dyDescent="0.3">
      <c r="A60" s="544">
        <v>27</v>
      </c>
      <c r="B60" s="545" t="s">
        <v>487</v>
      </c>
      <c r="C60" s="545" t="s">
        <v>500</v>
      </c>
      <c r="D60" s="546" t="s">
        <v>2197</v>
      </c>
      <c r="E60" s="547" t="s">
        <v>514</v>
      </c>
      <c r="F60" s="545" t="s">
        <v>497</v>
      </c>
      <c r="G60" s="545" t="s">
        <v>697</v>
      </c>
      <c r="H60" s="545" t="s">
        <v>430</v>
      </c>
      <c r="I60" s="545" t="s">
        <v>698</v>
      </c>
      <c r="J60" s="545" t="s">
        <v>699</v>
      </c>
      <c r="K60" s="545" t="s">
        <v>700</v>
      </c>
      <c r="L60" s="548">
        <v>0</v>
      </c>
      <c r="M60" s="548">
        <v>0</v>
      </c>
      <c r="N60" s="545">
        <v>1</v>
      </c>
      <c r="O60" s="549">
        <v>1</v>
      </c>
      <c r="P60" s="548">
        <v>0</v>
      </c>
      <c r="Q60" s="550"/>
      <c r="R60" s="545">
        <v>1</v>
      </c>
      <c r="S60" s="550">
        <v>1</v>
      </c>
      <c r="T60" s="549">
        <v>1</v>
      </c>
      <c r="U60" s="551">
        <v>1</v>
      </c>
    </row>
    <row r="61" spans="1:21" ht="14.4" customHeight="1" x14ac:dyDescent="0.3">
      <c r="A61" s="544">
        <v>27</v>
      </c>
      <c r="B61" s="545" t="s">
        <v>487</v>
      </c>
      <c r="C61" s="545" t="s">
        <v>500</v>
      </c>
      <c r="D61" s="546" t="s">
        <v>2197</v>
      </c>
      <c r="E61" s="547" t="s">
        <v>514</v>
      </c>
      <c r="F61" s="545" t="s">
        <v>497</v>
      </c>
      <c r="G61" s="545" t="s">
        <v>701</v>
      </c>
      <c r="H61" s="545" t="s">
        <v>430</v>
      </c>
      <c r="I61" s="545" t="s">
        <v>702</v>
      </c>
      <c r="J61" s="545" t="s">
        <v>703</v>
      </c>
      <c r="K61" s="545" t="s">
        <v>704</v>
      </c>
      <c r="L61" s="548">
        <v>0</v>
      </c>
      <c r="M61" s="548">
        <v>0</v>
      </c>
      <c r="N61" s="545">
        <v>1</v>
      </c>
      <c r="O61" s="549">
        <v>0.5</v>
      </c>
      <c r="P61" s="548">
        <v>0</v>
      </c>
      <c r="Q61" s="550"/>
      <c r="R61" s="545">
        <v>1</v>
      </c>
      <c r="S61" s="550">
        <v>1</v>
      </c>
      <c r="T61" s="549">
        <v>0.5</v>
      </c>
      <c r="U61" s="551">
        <v>1</v>
      </c>
    </row>
    <row r="62" spans="1:21" ht="14.4" customHeight="1" x14ac:dyDescent="0.3">
      <c r="A62" s="544">
        <v>27</v>
      </c>
      <c r="B62" s="545" t="s">
        <v>487</v>
      </c>
      <c r="C62" s="545" t="s">
        <v>500</v>
      </c>
      <c r="D62" s="546" t="s">
        <v>2197</v>
      </c>
      <c r="E62" s="547" t="s">
        <v>514</v>
      </c>
      <c r="F62" s="545" t="s">
        <v>497</v>
      </c>
      <c r="G62" s="545" t="s">
        <v>705</v>
      </c>
      <c r="H62" s="545" t="s">
        <v>430</v>
      </c>
      <c r="I62" s="545" t="s">
        <v>706</v>
      </c>
      <c r="J62" s="545" t="s">
        <v>707</v>
      </c>
      <c r="K62" s="545" t="s">
        <v>708</v>
      </c>
      <c r="L62" s="548">
        <v>0</v>
      </c>
      <c r="M62" s="548">
        <v>0</v>
      </c>
      <c r="N62" s="545">
        <v>1</v>
      </c>
      <c r="O62" s="549">
        <v>0.5</v>
      </c>
      <c r="P62" s="548">
        <v>0</v>
      </c>
      <c r="Q62" s="550"/>
      <c r="R62" s="545">
        <v>1</v>
      </c>
      <c r="S62" s="550">
        <v>1</v>
      </c>
      <c r="T62" s="549">
        <v>0.5</v>
      </c>
      <c r="U62" s="551">
        <v>1</v>
      </c>
    </row>
    <row r="63" spans="1:21" ht="14.4" customHeight="1" x14ac:dyDescent="0.3">
      <c r="A63" s="544">
        <v>27</v>
      </c>
      <c r="B63" s="545" t="s">
        <v>487</v>
      </c>
      <c r="C63" s="545" t="s">
        <v>500</v>
      </c>
      <c r="D63" s="546" t="s">
        <v>2197</v>
      </c>
      <c r="E63" s="547" t="s">
        <v>514</v>
      </c>
      <c r="F63" s="545" t="s">
        <v>497</v>
      </c>
      <c r="G63" s="545" t="s">
        <v>709</v>
      </c>
      <c r="H63" s="545" t="s">
        <v>430</v>
      </c>
      <c r="I63" s="545" t="s">
        <v>710</v>
      </c>
      <c r="J63" s="545" t="s">
        <v>711</v>
      </c>
      <c r="K63" s="545" t="s">
        <v>712</v>
      </c>
      <c r="L63" s="548">
        <v>76.180000000000007</v>
      </c>
      <c r="M63" s="548">
        <v>76.180000000000007</v>
      </c>
      <c r="N63" s="545">
        <v>1</v>
      </c>
      <c r="O63" s="549">
        <v>0.5</v>
      </c>
      <c r="P63" s="548"/>
      <c r="Q63" s="550">
        <v>0</v>
      </c>
      <c r="R63" s="545"/>
      <c r="S63" s="550">
        <v>0</v>
      </c>
      <c r="T63" s="549"/>
      <c r="U63" s="551">
        <v>0</v>
      </c>
    </row>
    <row r="64" spans="1:21" ht="14.4" customHeight="1" x14ac:dyDescent="0.3">
      <c r="A64" s="544">
        <v>27</v>
      </c>
      <c r="B64" s="545" t="s">
        <v>487</v>
      </c>
      <c r="C64" s="545" t="s">
        <v>500</v>
      </c>
      <c r="D64" s="546" t="s">
        <v>2197</v>
      </c>
      <c r="E64" s="547" t="s">
        <v>514</v>
      </c>
      <c r="F64" s="545" t="s">
        <v>497</v>
      </c>
      <c r="G64" s="545" t="s">
        <v>574</v>
      </c>
      <c r="H64" s="545" t="s">
        <v>430</v>
      </c>
      <c r="I64" s="545" t="s">
        <v>713</v>
      </c>
      <c r="J64" s="545" t="s">
        <v>576</v>
      </c>
      <c r="K64" s="545" t="s">
        <v>714</v>
      </c>
      <c r="L64" s="548">
        <v>0</v>
      </c>
      <c r="M64" s="548">
        <v>0</v>
      </c>
      <c r="N64" s="545">
        <v>1</v>
      </c>
      <c r="O64" s="549">
        <v>0.5</v>
      </c>
      <c r="P64" s="548">
        <v>0</v>
      </c>
      <c r="Q64" s="550"/>
      <c r="R64" s="545">
        <v>1</v>
      </c>
      <c r="S64" s="550">
        <v>1</v>
      </c>
      <c r="T64" s="549">
        <v>0.5</v>
      </c>
      <c r="U64" s="551">
        <v>1</v>
      </c>
    </row>
    <row r="65" spans="1:21" ht="14.4" customHeight="1" x14ac:dyDescent="0.3">
      <c r="A65" s="544">
        <v>27</v>
      </c>
      <c r="B65" s="545" t="s">
        <v>487</v>
      </c>
      <c r="C65" s="545" t="s">
        <v>500</v>
      </c>
      <c r="D65" s="546" t="s">
        <v>2197</v>
      </c>
      <c r="E65" s="547" t="s">
        <v>514</v>
      </c>
      <c r="F65" s="545" t="s">
        <v>497</v>
      </c>
      <c r="G65" s="545" t="s">
        <v>715</v>
      </c>
      <c r="H65" s="545" t="s">
        <v>430</v>
      </c>
      <c r="I65" s="545" t="s">
        <v>716</v>
      </c>
      <c r="J65" s="545" t="s">
        <v>717</v>
      </c>
      <c r="K65" s="545" t="s">
        <v>718</v>
      </c>
      <c r="L65" s="548">
        <v>73.989999999999995</v>
      </c>
      <c r="M65" s="548">
        <v>147.97999999999999</v>
      </c>
      <c r="N65" s="545">
        <v>2</v>
      </c>
      <c r="O65" s="549">
        <v>0.5</v>
      </c>
      <c r="P65" s="548"/>
      <c r="Q65" s="550">
        <v>0</v>
      </c>
      <c r="R65" s="545"/>
      <c r="S65" s="550">
        <v>0</v>
      </c>
      <c r="T65" s="549"/>
      <c r="U65" s="551">
        <v>0</v>
      </c>
    </row>
    <row r="66" spans="1:21" ht="14.4" customHeight="1" x14ac:dyDescent="0.3">
      <c r="A66" s="544">
        <v>27</v>
      </c>
      <c r="B66" s="545" t="s">
        <v>487</v>
      </c>
      <c r="C66" s="545" t="s">
        <v>500</v>
      </c>
      <c r="D66" s="546" t="s">
        <v>2197</v>
      </c>
      <c r="E66" s="547" t="s">
        <v>514</v>
      </c>
      <c r="F66" s="545" t="s">
        <v>497</v>
      </c>
      <c r="G66" s="545" t="s">
        <v>719</v>
      </c>
      <c r="H66" s="545" t="s">
        <v>430</v>
      </c>
      <c r="I66" s="545" t="s">
        <v>720</v>
      </c>
      <c r="J66" s="545" t="s">
        <v>721</v>
      </c>
      <c r="K66" s="545" t="s">
        <v>722</v>
      </c>
      <c r="L66" s="548">
        <v>126.59</v>
      </c>
      <c r="M66" s="548">
        <v>126.59</v>
      </c>
      <c r="N66" s="545">
        <v>1</v>
      </c>
      <c r="O66" s="549">
        <v>0.5</v>
      </c>
      <c r="P66" s="548">
        <v>126.59</v>
      </c>
      <c r="Q66" s="550">
        <v>1</v>
      </c>
      <c r="R66" s="545">
        <v>1</v>
      </c>
      <c r="S66" s="550">
        <v>1</v>
      </c>
      <c r="T66" s="549">
        <v>0.5</v>
      </c>
      <c r="U66" s="551">
        <v>1</v>
      </c>
    </row>
    <row r="67" spans="1:21" ht="14.4" customHeight="1" x14ac:dyDescent="0.3">
      <c r="A67" s="544">
        <v>27</v>
      </c>
      <c r="B67" s="545" t="s">
        <v>487</v>
      </c>
      <c r="C67" s="545" t="s">
        <v>500</v>
      </c>
      <c r="D67" s="546" t="s">
        <v>2197</v>
      </c>
      <c r="E67" s="547" t="s">
        <v>514</v>
      </c>
      <c r="F67" s="545" t="s">
        <v>497</v>
      </c>
      <c r="G67" s="545" t="s">
        <v>723</v>
      </c>
      <c r="H67" s="545" t="s">
        <v>430</v>
      </c>
      <c r="I67" s="545" t="s">
        <v>724</v>
      </c>
      <c r="J67" s="545" t="s">
        <v>725</v>
      </c>
      <c r="K67" s="545" t="s">
        <v>726</v>
      </c>
      <c r="L67" s="548">
        <v>760.22</v>
      </c>
      <c r="M67" s="548">
        <v>3040.88</v>
      </c>
      <c r="N67" s="545">
        <v>4</v>
      </c>
      <c r="O67" s="549">
        <v>2</v>
      </c>
      <c r="P67" s="548">
        <v>2280.66</v>
      </c>
      <c r="Q67" s="550">
        <v>0.74999999999999989</v>
      </c>
      <c r="R67" s="545">
        <v>3</v>
      </c>
      <c r="S67" s="550">
        <v>0.75</v>
      </c>
      <c r="T67" s="549">
        <v>1.5</v>
      </c>
      <c r="U67" s="551">
        <v>0.75</v>
      </c>
    </row>
    <row r="68" spans="1:21" ht="14.4" customHeight="1" x14ac:dyDescent="0.3">
      <c r="A68" s="544">
        <v>27</v>
      </c>
      <c r="B68" s="545" t="s">
        <v>487</v>
      </c>
      <c r="C68" s="545" t="s">
        <v>500</v>
      </c>
      <c r="D68" s="546" t="s">
        <v>2197</v>
      </c>
      <c r="E68" s="547" t="s">
        <v>514</v>
      </c>
      <c r="F68" s="545" t="s">
        <v>497</v>
      </c>
      <c r="G68" s="545" t="s">
        <v>727</v>
      </c>
      <c r="H68" s="545" t="s">
        <v>430</v>
      </c>
      <c r="I68" s="545" t="s">
        <v>728</v>
      </c>
      <c r="J68" s="545" t="s">
        <v>729</v>
      </c>
      <c r="K68" s="545" t="s">
        <v>730</v>
      </c>
      <c r="L68" s="548">
        <v>0</v>
      </c>
      <c r="M68" s="548">
        <v>0</v>
      </c>
      <c r="N68" s="545">
        <v>1</v>
      </c>
      <c r="O68" s="549"/>
      <c r="P68" s="548">
        <v>0</v>
      </c>
      <c r="Q68" s="550"/>
      <c r="R68" s="545">
        <v>1</v>
      </c>
      <c r="S68" s="550">
        <v>1</v>
      </c>
      <c r="T68" s="549"/>
      <c r="U68" s="551"/>
    </row>
    <row r="69" spans="1:21" ht="14.4" customHeight="1" x14ac:dyDescent="0.3">
      <c r="A69" s="544">
        <v>27</v>
      </c>
      <c r="B69" s="545" t="s">
        <v>487</v>
      </c>
      <c r="C69" s="545" t="s">
        <v>500</v>
      </c>
      <c r="D69" s="546" t="s">
        <v>2197</v>
      </c>
      <c r="E69" s="547" t="s">
        <v>514</v>
      </c>
      <c r="F69" s="545" t="s">
        <v>497</v>
      </c>
      <c r="G69" s="545" t="s">
        <v>582</v>
      </c>
      <c r="H69" s="545" t="s">
        <v>482</v>
      </c>
      <c r="I69" s="545" t="s">
        <v>731</v>
      </c>
      <c r="J69" s="545" t="s">
        <v>732</v>
      </c>
      <c r="K69" s="545" t="s">
        <v>733</v>
      </c>
      <c r="L69" s="548">
        <v>59.27</v>
      </c>
      <c r="M69" s="548">
        <v>59.27</v>
      </c>
      <c r="N69" s="545">
        <v>1</v>
      </c>
      <c r="O69" s="549">
        <v>0.5</v>
      </c>
      <c r="P69" s="548">
        <v>59.27</v>
      </c>
      <c r="Q69" s="550">
        <v>1</v>
      </c>
      <c r="R69" s="545">
        <v>1</v>
      </c>
      <c r="S69" s="550">
        <v>1</v>
      </c>
      <c r="T69" s="549">
        <v>0.5</v>
      </c>
      <c r="U69" s="551">
        <v>1</v>
      </c>
    </row>
    <row r="70" spans="1:21" ht="14.4" customHeight="1" x14ac:dyDescent="0.3">
      <c r="A70" s="544">
        <v>27</v>
      </c>
      <c r="B70" s="545" t="s">
        <v>487</v>
      </c>
      <c r="C70" s="545" t="s">
        <v>500</v>
      </c>
      <c r="D70" s="546" t="s">
        <v>2197</v>
      </c>
      <c r="E70" s="547" t="s">
        <v>514</v>
      </c>
      <c r="F70" s="545" t="s">
        <v>497</v>
      </c>
      <c r="G70" s="545" t="s">
        <v>602</v>
      </c>
      <c r="H70" s="545" t="s">
        <v>430</v>
      </c>
      <c r="I70" s="545" t="s">
        <v>603</v>
      </c>
      <c r="J70" s="545" t="s">
        <v>604</v>
      </c>
      <c r="K70" s="545" t="s">
        <v>605</v>
      </c>
      <c r="L70" s="548">
        <v>53.57</v>
      </c>
      <c r="M70" s="548">
        <v>160.71</v>
      </c>
      <c r="N70" s="545">
        <v>3</v>
      </c>
      <c r="O70" s="549">
        <v>1.5</v>
      </c>
      <c r="P70" s="548">
        <v>160.71</v>
      </c>
      <c r="Q70" s="550">
        <v>1</v>
      </c>
      <c r="R70" s="545">
        <v>3</v>
      </c>
      <c r="S70" s="550">
        <v>1</v>
      </c>
      <c r="T70" s="549">
        <v>1.5</v>
      </c>
      <c r="U70" s="551">
        <v>1</v>
      </c>
    </row>
    <row r="71" spans="1:21" ht="14.4" customHeight="1" x14ac:dyDescent="0.3">
      <c r="A71" s="544">
        <v>27</v>
      </c>
      <c r="B71" s="545" t="s">
        <v>487</v>
      </c>
      <c r="C71" s="545" t="s">
        <v>500</v>
      </c>
      <c r="D71" s="546" t="s">
        <v>2197</v>
      </c>
      <c r="E71" s="547" t="s">
        <v>514</v>
      </c>
      <c r="F71" s="545" t="s">
        <v>497</v>
      </c>
      <c r="G71" s="545" t="s">
        <v>734</v>
      </c>
      <c r="H71" s="545" t="s">
        <v>430</v>
      </c>
      <c r="I71" s="545" t="s">
        <v>735</v>
      </c>
      <c r="J71" s="545" t="s">
        <v>736</v>
      </c>
      <c r="K71" s="545" t="s">
        <v>737</v>
      </c>
      <c r="L71" s="548">
        <v>0</v>
      </c>
      <c r="M71" s="548">
        <v>0</v>
      </c>
      <c r="N71" s="545">
        <v>1</v>
      </c>
      <c r="O71" s="549">
        <v>1</v>
      </c>
      <c r="P71" s="548">
        <v>0</v>
      </c>
      <c r="Q71" s="550"/>
      <c r="R71" s="545">
        <v>1</v>
      </c>
      <c r="S71" s="550">
        <v>1</v>
      </c>
      <c r="T71" s="549">
        <v>1</v>
      </c>
      <c r="U71" s="551">
        <v>1</v>
      </c>
    </row>
    <row r="72" spans="1:21" ht="14.4" customHeight="1" x14ac:dyDescent="0.3">
      <c r="A72" s="544">
        <v>27</v>
      </c>
      <c r="B72" s="545" t="s">
        <v>487</v>
      </c>
      <c r="C72" s="545" t="s">
        <v>500</v>
      </c>
      <c r="D72" s="546" t="s">
        <v>2197</v>
      </c>
      <c r="E72" s="547" t="s">
        <v>514</v>
      </c>
      <c r="F72" s="545" t="s">
        <v>497</v>
      </c>
      <c r="G72" s="545" t="s">
        <v>606</v>
      </c>
      <c r="H72" s="545" t="s">
        <v>482</v>
      </c>
      <c r="I72" s="545" t="s">
        <v>738</v>
      </c>
      <c r="J72" s="545" t="s">
        <v>608</v>
      </c>
      <c r="K72" s="545" t="s">
        <v>739</v>
      </c>
      <c r="L72" s="548">
        <v>36.54</v>
      </c>
      <c r="M72" s="548">
        <v>36.54</v>
      </c>
      <c r="N72" s="545">
        <v>1</v>
      </c>
      <c r="O72" s="549">
        <v>0.5</v>
      </c>
      <c r="P72" s="548">
        <v>36.54</v>
      </c>
      <c r="Q72" s="550">
        <v>1</v>
      </c>
      <c r="R72" s="545">
        <v>1</v>
      </c>
      <c r="S72" s="550">
        <v>1</v>
      </c>
      <c r="T72" s="549">
        <v>0.5</v>
      </c>
      <c r="U72" s="551">
        <v>1</v>
      </c>
    </row>
    <row r="73" spans="1:21" ht="14.4" customHeight="1" x14ac:dyDescent="0.3">
      <c r="A73" s="544">
        <v>27</v>
      </c>
      <c r="B73" s="545" t="s">
        <v>487</v>
      </c>
      <c r="C73" s="545" t="s">
        <v>500</v>
      </c>
      <c r="D73" s="546" t="s">
        <v>2197</v>
      </c>
      <c r="E73" s="547" t="s">
        <v>514</v>
      </c>
      <c r="F73" s="545" t="s">
        <v>497</v>
      </c>
      <c r="G73" s="545" t="s">
        <v>616</v>
      </c>
      <c r="H73" s="545" t="s">
        <v>430</v>
      </c>
      <c r="I73" s="545" t="s">
        <v>740</v>
      </c>
      <c r="J73" s="545" t="s">
        <v>741</v>
      </c>
      <c r="K73" s="545" t="s">
        <v>742</v>
      </c>
      <c r="L73" s="548">
        <v>0</v>
      </c>
      <c r="M73" s="548">
        <v>0</v>
      </c>
      <c r="N73" s="545">
        <v>1</v>
      </c>
      <c r="O73" s="549">
        <v>0.5</v>
      </c>
      <c r="P73" s="548"/>
      <c r="Q73" s="550"/>
      <c r="R73" s="545"/>
      <c r="S73" s="550">
        <v>0</v>
      </c>
      <c r="T73" s="549"/>
      <c r="U73" s="551">
        <v>0</v>
      </c>
    </row>
    <row r="74" spans="1:21" ht="14.4" customHeight="1" x14ac:dyDescent="0.3">
      <c r="A74" s="544">
        <v>27</v>
      </c>
      <c r="B74" s="545" t="s">
        <v>487</v>
      </c>
      <c r="C74" s="545" t="s">
        <v>500</v>
      </c>
      <c r="D74" s="546" t="s">
        <v>2197</v>
      </c>
      <c r="E74" s="547" t="s">
        <v>514</v>
      </c>
      <c r="F74" s="545" t="s">
        <v>497</v>
      </c>
      <c r="G74" s="545" t="s">
        <v>623</v>
      </c>
      <c r="H74" s="545" t="s">
        <v>482</v>
      </c>
      <c r="I74" s="545" t="s">
        <v>743</v>
      </c>
      <c r="J74" s="545" t="s">
        <v>625</v>
      </c>
      <c r="K74" s="545" t="s">
        <v>744</v>
      </c>
      <c r="L74" s="548">
        <v>205.84</v>
      </c>
      <c r="M74" s="548">
        <v>205.84</v>
      </c>
      <c r="N74" s="545">
        <v>1</v>
      </c>
      <c r="O74" s="549">
        <v>1</v>
      </c>
      <c r="P74" s="548">
        <v>205.84</v>
      </c>
      <c r="Q74" s="550">
        <v>1</v>
      </c>
      <c r="R74" s="545">
        <v>1</v>
      </c>
      <c r="S74" s="550">
        <v>1</v>
      </c>
      <c r="T74" s="549">
        <v>1</v>
      </c>
      <c r="U74" s="551">
        <v>1</v>
      </c>
    </row>
    <row r="75" spans="1:21" ht="14.4" customHeight="1" x14ac:dyDescent="0.3">
      <c r="A75" s="544">
        <v>27</v>
      </c>
      <c r="B75" s="545" t="s">
        <v>487</v>
      </c>
      <c r="C75" s="545" t="s">
        <v>500</v>
      </c>
      <c r="D75" s="546" t="s">
        <v>2197</v>
      </c>
      <c r="E75" s="547" t="s">
        <v>514</v>
      </c>
      <c r="F75" s="545" t="s">
        <v>497</v>
      </c>
      <c r="G75" s="545" t="s">
        <v>623</v>
      </c>
      <c r="H75" s="545" t="s">
        <v>482</v>
      </c>
      <c r="I75" s="545" t="s">
        <v>745</v>
      </c>
      <c r="J75" s="545" t="s">
        <v>625</v>
      </c>
      <c r="K75" s="545" t="s">
        <v>746</v>
      </c>
      <c r="L75" s="548">
        <v>102.93</v>
      </c>
      <c r="M75" s="548">
        <v>102.93</v>
      </c>
      <c r="N75" s="545">
        <v>1</v>
      </c>
      <c r="O75" s="549">
        <v>0.5</v>
      </c>
      <c r="P75" s="548">
        <v>102.93</v>
      </c>
      <c r="Q75" s="550">
        <v>1</v>
      </c>
      <c r="R75" s="545">
        <v>1</v>
      </c>
      <c r="S75" s="550">
        <v>1</v>
      </c>
      <c r="T75" s="549">
        <v>0.5</v>
      </c>
      <c r="U75" s="551">
        <v>1</v>
      </c>
    </row>
    <row r="76" spans="1:21" ht="14.4" customHeight="1" x14ac:dyDescent="0.3">
      <c r="A76" s="544">
        <v>27</v>
      </c>
      <c r="B76" s="545" t="s">
        <v>487</v>
      </c>
      <c r="C76" s="545" t="s">
        <v>500</v>
      </c>
      <c r="D76" s="546" t="s">
        <v>2197</v>
      </c>
      <c r="E76" s="547" t="s">
        <v>514</v>
      </c>
      <c r="F76" s="545" t="s">
        <v>497</v>
      </c>
      <c r="G76" s="545" t="s">
        <v>623</v>
      </c>
      <c r="H76" s="545" t="s">
        <v>482</v>
      </c>
      <c r="I76" s="545" t="s">
        <v>747</v>
      </c>
      <c r="J76" s="545" t="s">
        <v>625</v>
      </c>
      <c r="K76" s="545" t="s">
        <v>748</v>
      </c>
      <c r="L76" s="548">
        <v>57.64</v>
      </c>
      <c r="M76" s="548">
        <v>115.28</v>
      </c>
      <c r="N76" s="545">
        <v>2</v>
      </c>
      <c r="O76" s="549">
        <v>0.5</v>
      </c>
      <c r="P76" s="548">
        <v>115.28</v>
      </c>
      <c r="Q76" s="550">
        <v>1</v>
      </c>
      <c r="R76" s="545">
        <v>2</v>
      </c>
      <c r="S76" s="550">
        <v>1</v>
      </c>
      <c r="T76" s="549">
        <v>0.5</v>
      </c>
      <c r="U76" s="551">
        <v>1</v>
      </c>
    </row>
    <row r="77" spans="1:21" ht="14.4" customHeight="1" x14ac:dyDescent="0.3">
      <c r="A77" s="544">
        <v>27</v>
      </c>
      <c r="B77" s="545" t="s">
        <v>487</v>
      </c>
      <c r="C77" s="545" t="s">
        <v>500</v>
      </c>
      <c r="D77" s="546" t="s">
        <v>2197</v>
      </c>
      <c r="E77" s="547" t="s">
        <v>514</v>
      </c>
      <c r="F77" s="545" t="s">
        <v>497</v>
      </c>
      <c r="G77" s="545" t="s">
        <v>623</v>
      </c>
      <c r="H77" s="545" t="s">
        <v>482</v>
      </c>
      <c r="I77" s="545" t="s">
        <v>749</v>
      </c>
      <c r="J77" s="545" t="s">
        <v>625</v>
      </c>
      <c r="K77" s="545" t="s">
        <v>750</v>
      </c>
      <c r="L77" s="548">
        <v>0</v>
      </c>
      <c r="M77" s="548">
        <v>0</v>
      </c>
      <c r="N77" s="545">
        <v>1</v>
      </c>
      <c r="O77" s="549">
        <v>1</v>
      </c>
      <c r="P77" s="548">
        <v>0</v>
      </c>
      <c r="Q77" s="550"/>
      <c r="R77" s="545">
        <v>1</v>
      </c>
      <c r="S77" s="550">
        <v>1</v>
      </c>
      <c r="T77" s="549">
        <v>1</v>
      </c>
      <c r="U77" s="551">
        <v>1</v>
      </c>
    </row>
    <row r="78" spans="1:21" ht="14.4" customHeight="1" x14ac:dyDescent="0.3">
      <c r="A78" s="544">
        <v>27</v>
      </c>
      <c r="B78" s="545" t="s">
        <v>487</v>
      </c>
      <c r="C78" s="545" t="s">
        <v>500</v>
      </c>
      <c r="D78" s="546" t="s">
        <v>2197</v>
      </c>
      <c r="E78" s="547" t="s">
        <v>514</v>
      </c>
      <c r="F78" s="545" t="s">
        <v>497</v>
      </c>
      <c r="G78" s="545" t="s">
        <v>751</v>
      </c>
      <c r="H78" s="545" t="s">
        <v>482</v>
      </c>
      <c r="I78" s="545" t="s">
        <v>752</v>
      </c>
      <c r="J78" s="545" t="s">
        <v>753</v>
      </c>
      <c r="K78" s="545" t="s">
        <v>754</v>
      </c>
      <c r="L78" s="548">
        <v>352.37</v>
      </c>
      <c r="M78" s="548">
        <v>352.37</v>
      </c>
      <c r="N78" s="545">
        <v>1</v>
      </c>
      <c r="O78" s="549">
        <v>1</v>
      </c>
      <c r="P78" s="548">
        <v>352.37</v>
      </c>
      <c r="Q78" s="550">
        <v>1</v>
      </c>
      <c r="R78" s="545">
        <v>1</v>
      </c>
      <c r="S78" s="550">
        <v>1</v>
      </c>
      <c r="T78" s="549">
        <v>1</v>
      </c>
      <c r="U78" s="551">
        <v>1</v>
      </c>
    </row>
    <row r="79" spans="1:21" ht="14.4" customHeight="1" x14ac:dyDescent="0.3">
      <c r="A79" s="544">
        <v>27</v>
      </c>
      <c r="B79" s="545" t="s">
        <v>487</v>
      </c>
      <c r="C79" s="545" t="s">
        <v>500</v>
      </c>
      <c r="D79" s="546" t="s">
        <v>2197</v>
      </c>
      <c r="E79" s="547" t="s">
        <v>514</v>
      </c>
      <c r="F79" s="545" t="s">
        <v>497</v>
      </c>
      <c r="G79" s="545" t="s">
        <v>755</v>
      </c>
      <c r="H79" s="545" t="s">
        <v>430</v>
      </c>
      <c r="I79" s="545" t="s">
        <v>756</v>
      </c>
      <c r="J79" s="545" t="s">
        <v>757</v>
      </c>
      <c r="K79" s="545" t="s">
        <v>758</v>
      </c>
      <c r="L79" s="548">
        <v>139.04</v>
      </c>
      <c r="M79" s="548">
        <v>278.08</v>
      </c>
      <c r="N79" s="545">
        <v>2</v>
      </c>
      <c r="O79" s="549">
        <v>0.5</v>
      </c>
      <c r="P79" s="548">
        <v>278.08</v>
      </c>
      <c r="Q79" s="550">
        <v>1</v>
      </c>
      <c r="R79" s="545">
        <v>2</v>
      </c>
      <c r="S79" s="550">
        <v>1</v>
      </c>
      <c r="T79" s="549">
        <v>0.5</v>
      </c>
      <c r="U79" s="551">
        <v>1</v>
      </c>
    </row>
    <row r="80" spans="1:21" ht="14.4" customHeight="1" x14ac:dyDescent="0.3">
      <c r="A80" s="544">
        <v>27</v>
      </c>
      <c r="B80" s="545" t="s">
        <v>487</v>
      </c>
      <c r="C80" s="545" t="s">
        <v>500</v>
      </c>
      <c r="D80" s="546" t="s">
        <v>2197</v>
      </c>
      <c r="E80" s="547" t="s">
        <v>514</v>
      </c>
      <c r="F80" s="545" t="s">
        <v>497</v>
      </c>
      <c r="G80" s="545" t="s">
        <v>759</v>
      </c>
      <c r="H80" s="545" t="s">
        <v>430</v>
      </c>
      <c r="I80" s="545" t="s">
        <v>760</v>
      </c>
      <c r="J80" s="545" t="s">
        <v>761</v>
      </c>
      <c r="K80" s="545" t="s">
        <v>762</v>
      </c>
      <c r="L80" s="548">
        <v>75.349999999999994</v>
      </c>
      <c r="M80" s="548">
        <v>75.349999999999994</v>
      </c>
      <c r="N80" s="545">
        <v>1</v>
      </c>
      <c r="O80" s="549">
        <v>0.5</v>
      </c>
      <c r="P80" s="548">
        <v>75.349999999999994</v>
      </c>
      <c r="Q80" s="550">
        <v>1</v>
      </c>
      <c r="R80" s="545">
        <v>1</v>
      </c>
      <c r="S80" s="550">
        <v>1</v>
      </c>
      <c r="T80" s="549">
        <v>0.5</v>
      </c>
      <c r="U80" s="551">
        <v>1</v>
      </c>
    </row>
    <row r="81" spans="1:21" ht="14.4" customHeight="1" x14ac:dyDescent="0.3">
      <c r="A81" s="544">
        <v>27</v>
      </c>
      <c r="B81" s="545" t="s">
        <v>487</v>
      </c>
      <c r="C81" s="545" t="s">
        <v>500</v>
      </c>
      <c r="D81" s="546" t="s">
        <v>2197</v>
      </c>
      <c r="E81" s="547" t="s">
        <v>518</v>
      </c>
      <c r="F81" s="545" t="s">
        <v>497</v>
      </c>
      <c r="G81" s="545" t="s">
        <v>526</v>
      </c>
      <c r="H81" s="545" t="s">
        <v>430</v>
      </c>
      <c r="I81" s="545" t="s">
        <v>763</v>
      </c>
      <c r="J81" s="545" t="s">
        <v>764</v>
      </c>
      <c r="K81" s="545" t="s">
        <v>765</v>
      </c>
      <c r="L81" s="548">
        <v>0</v>
      </c>
      <c r="M81" s="548">
        <v>0</v>
      </c>
      <c r="N81" s="545">
        <v>2</v>
      </c>
      <c r="O81" s="549">
        <v>1</v>
      </c>
      <c r="P81" s="548"/>
      <c r="Q81" s="550"/>
      <c r="R81" s="545"/>
      <c r="S81" s="550">
        <v>0</v>
      </c>
      <c r="T81" s="549"/>
      <c r="U81" s="551">
        <v>0</v>
      </c>
    </row>
    <row r="82" spans="1:21" ht="14.4" customHeight="1" x14ac:dyDescent="0.3">
      <c r="A82" s="544">
        <v>27</v>
      </c>
      <c r="B82" s="545" t="s">
        <v>487</v>
      </c>
      <c r="C82" s="545" t="s">
        <v>500</v>
      </c>
      <c r="D82" s="546" t="s">
        <v>2197</v>
      </c>
      <c r="E82" s="547" t="s">
        <v>518</v>
      </c>
      <c r="F82" s="545" t="s">
        <v>497</v>
      </c>
      <c r="G82" s="545" t="s">
        <v>578</v>
      </c>
      <c r="H82" s="545" t="s">
        <v>430</v>
      </c>
      <c r="I82" s="545" t="s">
        <v>766</v>
      </c>
      <c r="J82" s="545" t="s">
        <v>767</v>
      </c>
      <c r="K82" s="545" t="s">
        <v>739</v>
      </c>
      <c r="L82" s="548">
        <v>0</v>
      </c>
      <c r="M82" s="548">
        <v>0</v>
      </c>
      <c r="N82" s="545">
        <v>2</v>
      </c>
      <c r="O82" s="549">
        <v>0.5</v>
      </c>
      <c r="P82" s="548">
        <v>0</v>
      </c>
      <c r="Q82" s="550"/>
      <c r="R82" s="545">
        <v>2</v>
      </c>
      <c r="S82" s="550">
        <v>1</v>
      </c>
      <c r="T82" s="549">
        <v>0.5</v>
      </c>
      <c r="U82" s="551">
        <v>1</v>
      </c>
    </row>
    <row r="83" spans="1:21" ht="14.4" customHeight="1" x14ac:dyDescent="0.3">
      <c r="A83" s="544">
        <v>27</v>
      </c>
      <c r="B83" s="545" t="s">
        <v>487</v>
      </c>
      <c r="C83" s="545" t="s">
        <v>500</v>
      </c>
      <c r="D83" s="546" t="s">
        <v>2197</v>
      </c>
      <c r="E83" s="547" t="s">
        <v>518</v>
      </c>
      <c r="F83" s="545" t="s">
        <v>497</v>
      </c>
      <c r="G83" s="545" t="s">
        <v>616</v>
      </c>
      <c r="H83" s="545" t="s">
        <v>430</v>
      </c>
      <c r="I83" s="545" t="s">
        <v>768</v>
      </c>
      <c r="J83" s="545" t="s">
        <v>769</v>
      </c>
      <c r="K83" s="545" t="s">
        <v>770</v>
      </c>
      <c r="L83" s="548">
        <v>0</v>
      </c>
      <c r="M83" s="548">
        <v>0</v>
      </c>
      <c r="N83" s="545">
        <v>2</v>
      </c>
      <c r="O83" s="549">
        <v>0.5</v>
      </c>
      <c r="P83" s="548">
        <v>0</v>
      </c>
      <c r="Q83" s="550"/>
      <c r="R83" s="545">
        <v>2</v>
      </c>
      <c r="S83" s="550">
        <v>1</v>
      </c>
      <c r="T83" s="549">
        <v>0.5</v>
      </c>
      <c r="U83" s="551">
        <v>1</v>
      </c>
    </row>
    <row r="84" spans="1:21" ht="14.4" customHeight="1" x14ac:dyDescent="0.3">
      <c r="A84" s="544">
        <v>27</v>
      </c>
      <c r="B84" s="545" t="s">
        <v>487</v>
      </c>
      <c r="C84" s="545" t="s">
        <v>500</v>
      </c>
      <c r="D84" s="546" t="s">
        <v>2197</v>
      </c>
      <c r="E84" s="547" t="s">
        <v>521</v>
      </c>
      <c r="F84" s="545" t="s">
        <v>497</v>
      </c>
      <c r="G84" s="545" t="s">
        <v>771</v>
      </c>
      <c r="H84" s="545" t="s">
        <v>430</v>
      </c>
      <c r="I84" s="545" t="s">
        <v>772</v>
      </c>
      <c r="J84" s="545" t="s">
        <v>773</v>
      </c>
      <c r="K84" s="545" t="s">
        <v>774</v>
      </c>
      <c r="L84" s="548">
        <v>0</v>
      </c>
      <c r="M84" s="548">
        <v>0</v>
      </c>
      <c r="N84" s="545">
        <v>1</v>
      </c>
      <c r="O84" s="549">
        <v>0.5</v>
      </c>
      <c r="P84" s="548"/>
      <c r="Q84" s="550"/>
      <c r="R84" s="545"/>
      <c r="S84" s="550">
        <v>0</v>
      </c>
      <c r="T84" s="549"/>
      <c r="U84" s="551">
        <v>0</v>
      </c>
    </row>
    <row r="85" spans="1:21" ht="14.4" customHeight="1" x14ac:dyDescent="0.3">
      <c r="A85" s="544">
        <v>27</v>
      </c>
      <c r="B85" s="545" t="s">
        <v>487</v>
      </c>
      <c r="C85" s="545" t="s">
        <v>500</v>
      </c>
      <c r="D85" s="546" t="s">
        <v>2197</v>
      </c>
      <c r="E85" s="547" t="s">
        <v>521</v>
      </c>
      <c r="F85" s="545" t="s">
        <v>497</v>
      </c>
      <c r="G85" s="545" t="s">
        <v>775</v>
      </c>
      <c r="H85" s="545" t="s">
        <v>430</v>
      </c>
      <c r="I85" s="545" t="s">
        <v>776</v>
      </c>
      <c r="J85" s="545" t="s">
        <v>777</v>
      </c>
      <c r="K85" s="545" t="s">
        <v>778</v>
      </c>
      <c r="L85" s="548">
        <v>0</v>
      </c>
      <c r="M85" s="548">
        <v>0</v>
      </c>
      <c r="N85" s="545">
        <v>1</v>
      </c>
      <c r="O85" s="549">
        <v>0.5</v>
      </c>
      <c r="P85" s="548"/>
      <c r="Q85" s="550"/>
      <c r="R85" s="545"/>
      <c r="S85" s="550">
        <v>0</v>
      </c>
      <c r="T85" s="549"/>
      <c r="U85" s="551">
        <v>0</v>
      </c>
    </row>
    <row r="86" spans="1:21" ht="14.4" customHeight="1" x14ac:dyDescent="0.3">
      <c r="A86" s="544">
        <v>27</v>
      </c>
      <c r="B86" s="545" t="s">
        <v>487</v>
      </c>
      <c r="C86" s="545" t="s">
        <v>500</v>
      </c>
      <c r="D86" s="546" t="s">
        <v>2197</v>
      </c>
      <c r="E86" s="547" t="s">
        <v>521</v>
      </c>
      <c r="F86" s="545" t="s">
        <v>497</v>
      </c>
      <c r="G86" s="545" t="s">
        <v>530</v>
      </c>
      <c r="H86" s="545" t="s">
        <v>430</v>
      </c>
      <c r="I86" s="545" t="s">
        <v>671</v>
      </c>
      <c r="J86" s="545" t="s">
        <v>672</v>
      </c>
      <c r="K86" s="545" t="s">
        <v>533</v>
      </c>
      <c r="L86" s="548">
        <v>154.36000000000001</v>
      </c>
      <c r="M86" s="548">
        <v>308.72000000000003</v>
      </c>
      <c r="N86" s="545">
        <v>2</v>
      </c>
      <c r="O86" s="549">
        <v>0.5</v>
      </c>
      <c r="P86" s="548"/>
      <c r="Q86" s="550">
        <v>0</v>
      </c>
      <c r="R86" s="545"/>
      <c r="S86" s="550">
        <v>0</v>
      </c>
      <c r="T86" s="549"/>
      <c r="U86" s="551">
        <v>0</v>
      </c>
    </row>
    <row r="87" spans="1:21" ht="14.4" customHeight="1" x14ac:dyDescent="0.3">
      <c r="A87" s="544">
        <v>27</v>
      </c>
      <c r="B87" s="545" t="s">
        <v>487</v>
      </c>
      <c r="C87" s="545" t="s">
        <v>500</v>
      </c>
      <c r="D87" s="546" t="s">
        <v>2197</v>
      </c>
      <c r="E87" s="547" t="s">
        <v>521</v>
      </c>
      <c r="F87" s="545" t="s">
        <v>497</v>
      </c>
      <c r="G87" s="545" t="s">
        <v>779</v>
      </c>
      <c r="H87" s="545" t="s">
        <v>430</v>
      </c>
      <c r="I87" s="545" t="s">
        <v>780</v>
      </c>
      <c r="J87" s="545" t="s">
        <v>781</v>
      </c>
      <c r="K87" s="545" t="s">
        <v>782</v>
      </c>
      <c r="L87" s="548">
        <v>47.41</v>
      </c>
      <c r="M87" s="548">
        <v>47.41</v>
      </c>
      <c r="N87" s="545">
        <v>1</v>
      </c>
      <c r="O87" s="549">
        <v>1</v>
      </c>
      <c r="P87" s="548"/>
      <c r="Q87" s="550">
        <v>0</v>
      </c>
      <c r="R87" s="545"/>
      <c r="S87" s="550">
        <v>0</v>
      </c>
      <c r="T87" s="549"/>
      <c r="U87" s="551">
        <v>0</v>
      </c>
    </row>
    <row r="88" spans="1:21" ht="14.4" customHeight="1" x14ac:dyDescent="0.3">
      <c r="A88" s="544">
        <v>27</v>
      </c>
      <c r="B88" s="545" t="s">
        <v>487</v>
      </c>
      <c r="C88" s="545" t="s">
        <v>500</v>
      </c>
      <c r="D88" s="546" t="s">
        <v>2197</v>
      </c>
      <c r="E88" s="547" t="s">
        <v>521</v>
      </c>
      <c r="F88" s="545" t="s">
        <v>497</v>
      </c>
      <c r="G88" s="545" t="s">
        <v>682</v>
      </c>
      <c r="H88" s="545" t="s">
        <v>430</v>
      </c>
      <c r="I88" s="545" t="s">
        <v>783</v>
      </c>
      <c r="J88" s="545" t="s">
        <v>684</v>
      </c>
      <c r="K88" s="545" t="s">
        <v>784</v>
      </c>
      <c r="L88" s="548">
        <v>0</v>
      </c>
      <c r="M88" s="548">
        <v>0</v>
      </c>
      <c r="N88" s="545">
        <v>2</v>
      </c>
      <c r="O88" s="549">
        <v>0.5</v>
      </c>
      <c r="P88" s="548">
        <v>0</v>
      </c>
      <c r="Q88" s="550"/>
      <c r="R88" s="545">
        <v>2</v>
      </c>
      <c r="S88" s="550">
        <v>1</v>
      </c>
      <c r="T88" s="549">
        <v>0.5</v>
      </c>
      <c r="U88" s="551">
        <v>1</v>
      </c>
    </row>
    <row r="89" spans="1:21" ht="14.4" customHeight="1" x14ac:dyDescent="0.3">
      <c r="A89" s="544">
        <v>27</v>
      </c>
      <c r="B89" s="545" t="s">
        <v>487</v>
      </c>
      <c r="C89" s="545" t="s">
        <v>500</v>
      </c>
      <c r="D89" s="546" t="s">
        <v>2197</v>
      </c>
      <c r="E89" s="547" t="s">
        <v>521</v>
      </c>
      <c r="F89" s="545" t="s">
        <v>497</v>
      </c>
      <c r="G89" s="545" t="s">
        <v>558</v>
      </c>
      <c r="H89" s="545" t="s">
        <v>430</v>
      </c>
      <c r="I89" s="545" t="s">
        <v>785</v>
      </c>
      <c r="J89" s="545" t="s">
        <v>560</v>
      </c>
      <c r="K89" s="545" t="s">
        <v>561</v>
      </c>
      <c r="L89" s="548">
        <v>107.27</v>
      </c>
      <c r="M89" s="548">
        <v>321.81</v>
      </c>
      <c r="N89" s="545">
        <v>3</v>
      </c>
      <c r="O89" s="549">
        <v>0.5</v>
      </c>
      <c r="P89" s="548"/>
      <c r="Q89" s="550">
        <v>0</v>
      </c>
      <c r="R89" s="545"/>
      <c r="S89" s="550">
        <v>0</v>
      </c>
      <c r="T89" s="549"/>
      <c r="U89" s="551">
        <v>0</v>
      </c>
    </row>
    <row r="90" spans="1:21" ht="14.4" customHeight="1" x14ac:dyDescent="0.3">
      <c r="A90" s="544">
        <v>27</v>
      </c>
      <c r="B90" s="545" t="s">
        <v>487</v>
      </c>
      <c r="C90" s="545" t="s">
        <v>500</v>
      </c>
      <c r="D90" s="546" t="s">
        <v>2197</v>
      </c>
      <c r="E90" s="547" t="s">
        <v>521</v>
      </c>
      <c r="F90" s="545" t="s">
        <v>497</v>
      </c>
      <c r="G90" s="545" t="s">
        <v>786</v>
      </c>
      <c r="H90" s="545" t="s">
        <v>430</v>
      </c>
      <c r="I90" s="545" t="s">
        <v>787</v>
      </c>
      <c r="J90" s="545" t="s">
        <v>788</v>
      </c>
      <c r="K90" s="545" t="s">
        <v>789</v>
      </c>
      <c r="L90" s="548">
        <v>8.7899999999999991</v>
      </c>
      <c r="M90" s="548">
        <v>52.739999999999995</v>
      </c>
      <c r="N90" s="545">
        <v>6</v>
      </c>
      <c r="O90" s="549">
        <v>0.5</v>
      </c>
      <c r="P90" s="548"/>
      <c r="Q90" s="550">
        <v>0</v>
      </c>
      <c r="R90" s="545"/>
      <c r="S90" s="550">
        <v>0</v>
      </c>
      <c r="T90" s="549"/>
      <c r="U90" s="551">
        <v>0</v>
      </c>
    </row>
    <row r="91" spans="1:21" ht="14.4" customHeight="1" x14ac:dyDescent="0.3">
      <c r="A91" s="544">
        <v>27</v>
      </c>
      <c r="B91" s="545" t="s">
        <v>487</v>
      </c>
      <c r="C91" s="545" t="s">
        <v>500</v>
      </c>
      <c r="D91" s="546" t="s">
        <v>2197</v>
      </c>
      <c r="E91" s="547" t="s">
        <v>521</v>
      </c>
      <c r="F91" s="545" t="s">
        <v>497</v>
      </c>
      <c r="G91" s="545" t="s">
        <v>578</v>
      </c>
      <c r="H91" s="545" t="s">
        <v>430</v>
      </c>
      <c r="I91" s="545" t="s">
        <v>790</v>
      </c>
      <c r="J91" s="545" t="s">
        <v>791</v>
      </c>
      <c r="K91" s="545" t="s">
        <v>792</v>
      </c>
      <c r="L91" s="548">
        <v>0</v>
      </c>
      <c r="M91" s="548">
        <v>0</v>
      </c>
      <c r="N91" s="545">
        <v>1</v>
      </c>
      <c r="O91" s="549">
        <v>0.5</v>
      </c>
      <c r="P91" s="548"/>
      <c r="Q91" s="550"/>
      <c r="R91" s="545"/>
      <c r="S91" s="550">
        <v>0</v>
      </c>
      <c r="T91" s="549"/>
      <c r="U91" s="551">
        <v>0</v>
      </c>
    </row>
    <row r="92" spans="1:21" ht="14.4" customHeight="1" x14ac:dyDescent="0.3">
      <c r="A92" s="544">
        <v>27</v>
      </c>
      <c r="B92" s="545" t="s">
        <v>487</v>
      </c>
      <c r="C92" s="545" t="s">
        <v>500</v>
      </c>
      <c r="D92" s="546" t="s">
        <v>2197</v>
      </c>
      <c r="E92" s="547" t="s">
        <v>521</v>
      </c>
      <c r="F92" s="545" t="s">
        <v>497</v>
      </c>
      <c r="G92" s="545" t="s">
        <v>793</v>
      </c>
      <c r="H92" s="545" t="s">
        <v>482</v>
      </c>
      <c r="I92" s="545" t="s">
        <v>794</v>
      </c>
      <c r="J92" s="545" t="s">
        <v>795</v>
      </c>
      <c r="K92" s="545" t="s">
        <v>796</v>
      </c>
      <c r="L92" s="548">
        <v>351.51</v>
      </c>
      <c r="M92" s="548">
        <v>351.51</v>
      </c>
      <c r="N92" s="545">
        <v>1</v>
      </c>
      <c r="O92" s="549">
        <v>0.5</v>
      </c>
      <c r="P92" s="548"/>
      <c r="Q92" s="550">
        <v>0</v>
      </c>
      <c r="R92" s="545"/>
      <c r="S92" s="550">
        <v>0</v>
      </c>
      <c r="T92" s="549"/>
      <c r="U92" s="551">
        <v>0</v>
      </c>
    </row>
    <row r="93" spans="1:21" ht="14.4" customHeight="1" x14ac:dyDescent="0.3">
      <c r="A93" s="544">
        <v>27</v>
      </c>
      <c r="B93" s="545" t="s">
        <v>487</v>
      </c>
      <c r="C93" s="545" t="s">
        <v>500</v>
      </c>
      <c r="D93" s="546" t="s">
        <v>2197</v>
      </c>
      <c r="E93" s="547" t="s">
        <v>521</v>
      </c>
      <c r="F93" s="545" t="s">
        <v>497</v>
      </c>
      <c r="G93" s="545" t="s">
        <v>797</v>
      </c>
      <c r="H93" s="545" t="s">
        <v>430</v>
      </c>
      <c r="I93" s="545" t="s">
        <v>798</v>
      </c>
      <c r="J93" s="545" t="s">
        <v>799</v>
      </c>
      <c r="K93" s="545" t="s">
        <v>800</v>
      </c>
      <c r="L93" s="548">
        <v>0</v>
      </c>
      <c r="M93" s="548">
        <v>0</v>
      </c>
      <c r="N93" s="545">
        <v>2</v>
      </c>
      <c r="O93" s="549">
        <v>0.5</v>
      </c>
      <c r="P93" s="548"/>
      <c r="Q93" s="550"/>
      <c r="R93" s="545"/>
      <c r="S93" s="550">
        <v>0</v>
      </c>
      <c r="T93" s="549"/>
      <c r="U93" s="551">
        <v>0</v>
      </c>
    </row>
    <row r="94" spans="1:21" ht="14.4" customHeight="1" x14ac:dyDescent="0.3">
      <c r="A94" s="544">
        <v>27</v>
      </c>
      <c r="B94" s="545" t="s">
        <v>487</v>
      </c>
      <c r="C94" s="545" t="s">
        <v>500</v>
      </c>
      <c r="D94" s="546" t="s">
        <v>2197</v>
      </c>
      <c r="E94" s="547" t="s">
        <v>521</v>
      </c>
      <c r="F94" s="545" t="s">
        <v>497</v>
      </c>
      <c r="G94" s="545" t="s">
        <v>801</v>
      </c>
      <c r="H94" s="545" t="s">
        <v>430</v>
      </c>
      <c r="I94" s="545" t="s">
        <v>802</v>
      </c>
      <c r="J94" s="545" t="s">
        <v>803</v>
      </c>
      <c r="K94" s="545" t="s">
        <v>804</v>
      </c>
      <c r="L94" s="548">
        <v>194.49</v>
      </c>
      <c r="M94" s="548">
        <v>388.98</v>
      </c>
      <c r="N94" s="545">
        <v>2</v>
      </c>
      <c r="O94" s="549">
        <v>0.5</v>
      </c>
      <c r="P94" s="548"/>
      <c r="Q94" s="550">
        <v>0</v>
      </c>
      <c r="R94" s="545"/>
      <c r="S94" s="550">
        <v>0</v>
      </c>
      <c r="T94" s="549"/>
      <c r="U94" s="551">
        <v>0</v>
      </c>
    </row>
    <row r="95" spans="1:21" ht="14.4" customHeight="1" x14ac:dyDescent="0.3">
      <c r="A95" s="544">
        <v>27</v>
      </c>
      <c r="B95" s="545" t="s">
        <v>487</v>
      </c>
      <c r="C95" s="545" t="s">
        <v>500</v>
      </c>
      <c r="D95" s="546" t="s">
        <v>2197</v>
      </c>
      <c r="E95" s="547" t="s">
        <v>521</v>
      </c>
      <c r="F95" s="545" t="s">
        <v>497</v>
      </c>
      <c r="G95" s="545" t="s">
        <v>805</v>
      </c>
      <c r="H95" s="545" t="s">
        <v>430</v>
      </c>
      <c r="I95" s="545" t="s">
        <v>806</v>
      </c>
      <c r="J95" s="545" t="s">
        <v>807</v>
      </c>
      <c r="K95" s="545" t="s">
        <v>808</v>
      </c>
      <c r="L95" s="548">
        <v>0</v>
      </c>
      <c r="M95" s="548">
        <v>0</v>
      </c>
      <c r="N95" s="545">
        <v>2</v>
      </c>
      <c r="O95" s="549">
        <v>0.5</v>
      </c>
      <c r="P95" s="548">
        <v>0</v>
      </c>
      <c r="Q95" s="550"/>
      <c r="R95" s="545">
        <v>2</v>
      </c>
      <c r="S95" s="550">
        <v>1</v>
      </c>
      <c r="T95" s="549">
        <v>0.5</v>
      </c>
      <c r="U95" s="551">
        <v>1</v>
      </c>
    </row>
    <row r="96" spans="1:21" ht="14.4" customHeight="1" x14ac:dyDescent="0.3">
      <c r="A96" s="544">
        <v>27</v>
      </c>
      <c r="B96" s="545" t="s">
        <v>487</v>
      </c>
      <c r="C96" s="545" t="s">
        <v>500</v>
      </c>
      <c r="D96" s="546" t="s">
        <v>2197</v>
      </c>
      <c r="E96" s="547" t="s">
        <v>521</v>
      </c>
      <c r="F96" s="545" t="s">
        <v>497</v>
      </c>
      <c r="G96" s="545" t="s">
        <v>809</v>
      </c>
      <c r="H96" s="545" t="s">
        <v>430</v>
      </c>
      <c r="I96" s="545" t="s">
        <v>810</v>
      </c>
      <c r="J96" s="545" t="s">
        <v>811</v>
      </c>
      <c r="K96" s="545" t="s">
        <v>812</v>
      </c>
      <c r="L96" s="548">
        <v>139.63999999999999</v>
      </c>
      <c r="M96" s="548">
        <v>139.63999999999999</v>
      </c>
      <c r="N96" s="545">
        <v>1</v>
      </c>
      <c r="O96" s="549">
        <v>1</v>
      </c>
      <c r="P96" s="548">
        <v>139.63999999999999</v>
      </c>
      <c r="Q96" s="550">
        <v>1</v>
      </c>
      <c r="R96" s="545">
        <v>1</v>
      </c>
      <c r="S96" s="550">
        <v>1</v>
      </c>
      <c r="T96" s="549">
        <v>1</v>
      </c>
      <c r="U96" s="551">
        <v>1</v>
      </c>
    </row>
    <row r="97" spans="1:21" ht="14.4" customHeight="1" x14ac:dyDescent="0.3">
      <c r="A97" s="544">
        <v>27</v>
      </c>
      <c r="B97" s="545" t="s">
        <v>487</v>
      </c>
      <c r="C97" s="545" t="s">
        <v>500</v>
      </c>
      <c r="D97" s="546" t="s">
        <v>2197</v>
      </c>
      <c r="E97" s="547" t="s">
        <v>521</v>
      </c>
      <c r="F97" s="545" t="s">
        <v>497</v>
      </c>
      <c r="G97" s="545" t="s">
        <v>813</v>
      </c>
      <c r="H97" s="545" t="s">
        <v>430</v>
      </c>
      <c r="I97" s="545" t="s">
        <v>814</v>
      </c>
      <c r="J97" s="545" t="s">
        <v>815</v>
      </c>
      <c r="K97" s="545" t="s">
        <v>816</v>
      </c>
      <c r="L97" s="548">
        <v>289.27</v>
      </c>
      <c r="M97" s="548">
        <v>578.54</v>
      </c>
      <c r="N97" s="545">
        <v>2</v>
      </c>
      <c r="O97" s="549">
        <v>1</v>
      </c>
      <c r="P97" s="548"/>
      <c r="Q97" s="550">
        <v>0</v>
      </c>
      <c r="R97" s="545"/>
      <c r="S97" s="550">
        <v>0</v>
      </c>
      <c r="T97" s="549"/>
      <c r="U97" s="551">
        <v>0</v>
      </c>
    </row>
    <row r="98" spans="1:21" ht="14.4" customHeight="1" x14ac:dyDescent="0.3">
      <c r="A98" s="544">
        <v>27</v>
      </c>
      <c r="B98" s="545" t="s">
        <v>487</v>
      </c>
      <c r="C98" s="545" t="s">
        <v>500</v>
      </c>
      <c r="D98" s="546" t="s">
        <v>2197</v>
      </c>
      <c r="E98" s="547" t="s">
        <v>521</v>
      </c>
      <c r="F98" s="545" t="s">
        <v>497</v>
      </c>
      <c r="G98" s="545" t="s">
        <v>817</v>
      </c>
      <c r="H98" s="545" t="s">
        <v>430</v>
      </c>
      <c r="I98" s="545" t="s">
        <v>818</v>
      </c>
      <c r="J98" s="545" t="s">
        <v>819</v>
      </c>
      <c r="K98" s="545" t="s">
        <v>820</v>
      </c>
      <c r="L98" s="548">
        <v>315.35000000000002</v>
      </c>
      <c r="M98" s="548">
        <v>315.35000000000002</v>
      </c>
      <c r="N98" s="545">
        <v>1</v>
      </c>
      <c r="O98" s="549">
        <v>0.5</v>
      </c>
      <c r="P98" s="548"/>
      <c r="Q98" s="550">
        <v>0</v>
      </c>
      <c r="R98" s="545"/>
      <c r="S98" s="550">
        <v>0</v>
      </c>
      <c r="T98" s="549"/>
      <c r="U98" s="551">
        <v>0</v>
      </c>
    </row>
    <row r="99" spans="1:21" ht="14.4" customHeight="1" x14ac:dyDescent="0.3">
      <c r="A99" s="544">
        <v>27</v>
      </c>
      <c r="B99" s="545" t="s">
        <v>487</v>
      </c>
      <c r="C99" s="545" t="s">
        <v>500</v>
      </c>
      <c r="D99" s="546" t="s">
        <v>2197</v>
      </c>
      <c r="E99" s="547" t="s">
        <v>520</v>
      </c>
      <c r="F99" s="545" t="s">
        <v>497</v>
      </c>
      <c r="G99" s="545" t="s">
        <v>821</v>
      </c>
      <c r="H99" s="545" t="s">
        <v>482</v>
      </c>
      <c r="I99" s="545" t="s">
        <v>822</v>
      </c>
      <c r="J99" s="545" t="s">
        <v>823</v>
      </c>
      <c r="K99" s="545" t="s">
        <v>541</v>
      </c>
      <c r="L99" s="548">
        <v>48.27</v>
      </c>
      <c r="M99" s="548">
        <v>48.27</v>
      </c>
      <c r="N99" s="545">
        <v>1</v>
      </c>
      <c r="O99" s="549">
        <v>1</v>
      </c>
      <c r="P99" s="548"/>
      <c r="Q99" s="550">
        <v>0</v>
      </c>
      <c r="R99" s="545"/>
      <c r="S99" s="550">
        <v>0</v>
      </c>
      <c r="T99" s="549"/>
      <c r="U99" s="551">
        <v>0</v>
      </c>
    </row>
    <row r="100" spans="1:21" ht="14.4" customHeight="1" x14ac:dyDescent="0.3">
      <c r="A100" s="544">
        <v>27</v>
      </c>
      <c r="B100" s="545" t="s">
        <v>487</v>
      </c>
      <c r="C100" s="545" t="s">
        <v>500</v>
      </c>
      <c r="D100" s="546" t="s">
        <v>2197</v>
      </c>
      <c r="E100" s="547" t="s">
        <v>519</v>
      </c>
      <c r="F100" s="545" t="s">
        <v>497</v>
      </c>
      <c r="G100" s="545" t="s">
        <v>686</v>
      </c>
      <c r="H100" s="545" t="s">
        <v>430</v>
      </c>
      <c r="I100" s="545" t="s">
        <v>690</v>
      </c>
      <c r="J100" s="545" t="s">
        <v>691</v>
      </c>
      <c r="K100" s="545" t="s">
        <v>692</v>
      </c>
      <c r="L100" s="548">
        <v>39.020000000000003</v>
      </c>
      <c r="M100" s="548">
        <v>78.040000000000006</v>
      </c>
      <c r="N100" s="545">
        <v>2</v>
      </c>
      <c r="O100" s="549">
        <v>0.5</v>
      </c>
      <c r="P100" s="548">
        <v>78.040000000000006</v>
      </c>
      <c r="Q100" s="550">
        <v>1</v>
      </c>
      <c r="R100" s="545">
        <v>2</v>
      </c>
      <c r="S100" s="550">
        <v>1</v>
      </c>
      <c r="T100" s="549">
        <v>0.5</v>
      </c>
      <c r="U100" s="551">
        <v>1</v>
      </c>
    </row>
    <row r="101" spans="1:21" ht="14.4" customHeight="1" x14ac:dyDescent="0.3">
      <c r="A101" s="544">
        <v>27</v>
      </c>
      <c r="B101" s="545" t="s">
        <v>487</v>
      </c>
      <c r="C101" s="545" t="s">
        <v>500</v>
      </c>
      <c r="D101" s="546" t="s">
        <v>2197</v>
      </c>
      <c r="E101" s="547" t="s">
        <v>519</v>
      </c>
      <c r="F101" s="545" t="s">
        <v>497</v>
      </c>
      <c r="G101" s="545" t="s">
        <v>821</v>
      </c>
      <c r="H101" s="545" t="s">
        <v>482</v>
      </c>
      <c r="I101" s="545" t="s">
        <v>824</v>
      </c>
      <c r="J101" s="545" t="s">
        <v>825</v>
      </c>
      <c r="K101" s="545" t="s">
        <v>826</v>
      </c>
      <c r="L101" s="548">
        <v>160.88999999999999</v>
      </c>
      <c r="M101" s="548">
        <v>160.88999999999999</v>
      </c>
      <c r="N101" s="545">
        <v>1</v>
      </c>
      <c r="O101" s="549">
        <v>0.5</v>
      </c>
      <c r="P101" s="548">
        <v>160.88999999999999</v>
      </c>
      <c r="Q101" s="550">
        <v>1</v>
      </c>
      <c r="R101" s="545">
        <v>1</v>
      </c>
      <c r="S101" s="550">
        <v>1</v>
      </c>
      <c r="T101" s="549">
        <v>0.5</v>
      </c>
      <c r="U101" s="551">
        <v>1</v>
      </c>
    </row>
    <row r="102" spans="1:21" ht="14.4" customHeight="1" x14ac:dyDescent="0.3">
      <c r="A102" s="544">
        <v>27</v>
      </c>
      <c r="B102" s="545" t="s">
        <v>487</v>
      </c>
      <c r="C102" s="545" t="s">
        <v>500</v>
      </c>
      <c r="D102" s="546" t="s">
        <v>2197</v>
      </c>
      <c r="E102" s="547" t="s">
        <v>519</v>
      </c>
      <c r="F102" s="545" t="s">
        <v>497</v>
      </c>
      <c r="G102" s="545" t="s">
        <v>755</v>
      </c>
      <c r="H102" s="545" t="s">
        <v>430</v>
      </c>
      <c r="I102" s="545" t="s">
        <v>756</v>
      </c>
      <c r="J102" s="545" t="s">
        <v>757</v>
      </c>
      <c r="K102" s="545" t="s">
        <v>758</v>
      </c>
      <c r="L102" s="548">
        <v>139.04</v>
      </c>
      <c r="M102" s="548">
        <v>278.08</v>
      </c>
      <c r="N102" s="545">
        <v>2</v>
      </c>
      <c r="O102" s="549">
        <v>1</v>
      </c>
      <c r="P102" s="548">
        <v>278.08</v>
      </c>
      <c r="Q102" s="550">
        <v>1</v>
      </c>
      <c r="R102" s="545">
        <v>2</v>
      </c>
      <c r="S102" s="550">
        <v>1</v>
      </c>
      <c r="T102" s="549">
        <v>1</v>
      </c>
      <c r="U102" s="551">
        <v>1</v>
      </c>
    </row>
    <row r="103" spans="1:21" ht="14.4" customHeight="1" x14ac:dyDescent="0.3">
      <c r="A103" s="544">
        <v>27</v>
      </c>
      <c r="B103" s="545" t="s">
        <v>487</v>
      </c>
      <c r="C103" s="545" t="s">
        <v>500</v>
      </c>
      <c r="D103" s="546" t="s">
        <v>2197</v>
      </c>
      <c r="E103" s="547" t="s">
        <v>516</v>
      </c>
      <c r="F103" s="545" t="s">
        <v>497</v>
      </c>
      <c r="G103" s="545" t="s">
        <v>827</v>
      </c>
      <c r="H103" s="545" t="s">
        <v>430</v>
      </c>
      <c r="I103" s="545" t="s">
        <v>828</v>
      </c>
      <c r="J103" s="545" t="s">
        <v>829</v>
      </c>
      <c r="K103" s="545" t="s">
        <v>830</v>
      </c>
      <c r="L103" s="548">
        <v>93.49</v>
      </c>
      <c r="M103" s="548">
        <v>93.49</v>
      </c>
      <c r="N103" s="545">
        <v>1</v>
      </c>
      <c r="O103" s="549">
        <v>1</v>
      </c>
      <c r="P103" s="548"/>
      <c r="Q103" s="550">
        <v>0</v>
      </c>
      <c r="R103" s="545"/>
      <c r="S103" s="550">
        <v>0</v>
      </c>
      <c r="T103" s="549"/>
      <c r="U103" s="551">
        <v>0</v>
      </c>
    </row>
    <row r="104" spans="1:21" ht="14.4" customHeight="1" x14ac:dyDescent="0.3">
      <c r="A104" s="544">
        <v>27</v>
      </c>
      <c r="B104" s="545" t="s">
        <v>487</v>
      </c>
      <c r="C104" s="545" t="s">
        <v>500</v>
      </c>
      <c r="D104" s="546" t="s">
        <v>2197</v>
      </c>
      <c r="E104" s="547" t="s">
        <v>516</v>
      </c>
      <c r="F104" s="545" t="s">
        <v>497</v>
      </c>
      <c r="G104" s="545" t="s">
        <v>566</v>
      </c>
      <c r="H104" s="545" t="s">
        <v>430</v>
      </c>
      <c r="I104" s="545" t="s">
        <v>567</v>
      </c>
      <c r="J104" s="545" t="s">
        <v>568</v>
      </c>
      <c r="K104" s="545" t="s">
        <v>569</v>
      </c>
      <c r="L104" s="548">
        <v>34.15</v>
      </c>
      <c r="M104" s="548">
        <v>34.15</v>
      </c>
      <c r="N104" s="545">
        <v>1</v>
      </c>
      <c r="O104" s="549">
        <v>1</v>
      </c>
      <c r="P104" s="548">
        <v>34.15</v>
      </c>
      <c r="Q104" s="550">
        <v>1</v>
      </c>
      <c r="R104" s="545">
        <v>1</v>
      </c>
      <c r="S104" s="550">
        <v>1</v>
      </c>
      <c r="T104" s="549">
        <v>1</v>
      </c>
      <c r="U104" s="551">
        <v>1</v>
      </c>
    </row>
    <row r="105" spans="1:21" ht="14.4" customHeight="1" x14ac:dyDescent="0.3">
      <c r="A105" s="544">
        <v>27</v>
      </c>
      <c r="B105" s="545" t="s">
        <v>487</v>
      </c>
      <c r="C105" s="545" t="s">
        <v>500</v>
      </c>
      <c r="D105" s="546" t="s">
        <v>2197</v>
      </c>
      <c r="E105" s="547" t="s">
        <v>516</v>
      </c>
      <c r="F105" s="545" t="s">
        <v>497</v>
      </c>
      <c r="G105" s="545" t="s">
        <v>831</v>
      </c>
      <c r="H105" s="545" t="s">
        <v>430</v>
      </c>
      <c r="I105" s="545" t="s">
        <v>832</v>
      </c>
      <c r="J105" s="545" t="s">
        <v>833</v>
      </c>
      <c r="K105" s="545" t="s">
        <v>834</v>
      </c>
      <c r="L105" s="548">
        <v>98.75</v>
      </c>
      <c r="M105" s="548">
        <v>197.5</v>
      </c>
      <c r="N105" s="545">
        <v>2</v>
      </c>
      <c r="O105" s="549">
        <v>1</v>
      </c>
      <c r="P105" s="548">
        <v>197.5</v>
      </c>
      <c r="Q105" s="550">
        <v>1</v>
      </c>
      <c r="R105" s="545">
        <v>2</v>
      </c>
      <c r="S105" s="550">
        <v>1</v>
      </c>
      <c r="T105" s="549">
        <v>1</v>
      </c>
      <c r="U105" s="551">
        <v>1</v>
      </c>
    </row>
    <row r="106" spans="1:21" ht="14.4" customHeight="1" x14ac:dyDescent="0.3">
      <c r="A106" s="544">
        <v>27</v>
      </c>
      <c r="B106" s="545" t="s">
        <v>487</v>
      </c>
      <c r="C106" s="545" t="s">
        <v>500</v>
      </c>
      <c r="D106" s="546" t="s">
        <v>2197</v>
      </c>
      <c r="E106" s="547" t="s">
        <v>516</v>
      </c>
      <c r="F106" s="545" t="s">
        <v>497</v>
      </c>
      <c r="G106" s="545" t="s">
        <v>835</v>
      </c>
      <c r="H106" s="545" t="s">
        <v>430</v>
      </c>
      <c r="I106" s="545" t="s">
        <v>836</v>
      </c>
      <c r="J106" s="545" t="s">
        <v>837</v>
      </c>
      <c r="K106" s="545" t="s">
        <v>838</v>
      </c>
      <c r="L106" s="548">
        <v>0</v>
      </c>
      <c r="M106" s="548">
        <v>0</v>
      </c>
      <c r="N106" s="545">
        <v>1</v>
      </c>
      <c r="O106" s="549">
        <v>1</v>
      </c>
      <c r="P106" s="548"/>
      <c r="Q106" s="550"/>
      <c r="R106" s="545"/>
      <c r="S106" s="550">
        <v>0</v>
      </c>
      <c r="T106" s="549"/>
      <c r="U106" s="551">
        <v>0</v>
      </c>
    </row>
    <row r="107" spans="1:21" ht="14.4" customHeight="1" x14ac:dyDescent="0.3">
      <c r="A107" s="544">
        <v>27</v>
      </c>
      <c r="B107" s="545" t="s">
        <v>487</v>
      </c>
      <c r="C107" s="545" t="s">
        <v>500</v>
      </c>
      <c r="D107" s="546" t="s">
        <v>2197</v>
      </c>
      <c r="E107" s="547" t="s">
        <v>516</v>
      </c>
      <c r="F107" s="545" t="s">
        <v>497</v>
      </c>
      <c r="G107" s="545" t="s">
        <v>839</v>
      </c>
      <c r="H107" s="545" t="s">
        <v>430</v>
      </c>
      <c r="I107" s="545" t="s">
        <v>840</v>
      </c>
      <c r="J107" s="545" t="s">
        <v>841</v>
      </c>
      <c r="K107" s="545" t="s">
        <v>842</v>
      </c>
      <c r="L107" s="548">
        <v>340.97</v>
      </c>
      <c r="M107" s="548">
        <v>340.97</v>
      </c>
      <c r="N107" s="545">
        <v>1</v>
      </c>
      <c r="O107" s="549">
        <v>1</v>
      </c>
      <c r="P107" s="548">
        <v>340.97</v>
      </c>
      <c r="Q107" s="550">
        <v>1</v>
      </c>
      <c r="R107" s="545">
        <v>1</v>
      </c>
      <c r="S107" s="550">
        <v>1</v>
      </c>
      <c r="T107" s="549">
        <v>1</v>
      </c>
      <c r="U107" s="551">
        <v>1</v>
      </c>
    </row>
    <row r="108" spans="1:21" ht="14.4" customHeight="1" x14ac:dyDescent="0.3">
      <c r="A108" s="544">
        <v>27</v>
      </c>
      <c r="B108" s="545" t="s">
        <v>487</v>
      </c>
      <c r="C108" s="545" t="s">
        <v>500</v>
      </c>
      <c r="D108" s="546" t="s">
        <v>2197</v>
      </c>
      <c r="E108" s="547" t="s">
        <v>516</v>
      </c>
      <c r="F108" s="545" t="s">
        <v>497</v>
      </c>
      <c r="G108" s="545" t="s">
        <v>843</v>
      </c>
      <c r="H108" s="545" t="s">
        <v>482</v>
      </c>
      <c r="I108" s="545" t="s">
        <v>844</v>
      </c>
      <c r="J108" s="545" t="s">
        <v>845</v>
      </c>
      <c r="K108" s="545" t="s">
        <v>846</v>
      </c>
      <c r="L108" s="548">
        <v>141.25</v>
      </c>
      <c r="M108" s="548">
        <v>141.25</v>
      </c>
      <c r="N108" s="545">
        <v>1</v>
      </c>
      <c r="O108" s="549">
        <v>1</v>
      </c>
      <c r="P108" s="548">
        <v>141.25</v>
      </c>
      <c r="Q108" s="550">
        <v>1</v>
      </c>
      <c r="R108" s="545">
        <v>1</v>
      </c>
      <c r="S108" s="550">
        <v>1</v>
      </c>
      <c r="T108" s="549">
        <v>1</v>
      </c>
      <c r="U108" s="551">
        <v>1</v>
      </c>
    </row>
    <row r="109" spans="1:21" ht="14.4" customHeight="1" x14ac:dyDescent="0.3">
      <c r="A109" s="544">
        <v>27</v>
      </c>
      <c r="B109" s="545" t="s">
        <v>487</v>
      </c>
      <c r="C109" s="545" t="s">
        <v>500</v>
      </c>
      <c r="D109" s="546" t="s">
        <v>2197</v>
      </c>
      <c r="E109" s="547" t="s">
        <v>516</v>
      </c>
      <c r="F109" s="545" t="s">
        <v>497</v>
      </c>
      <c r="G109" s="545" t="s">
        <v>623</v>
      </c>
      <c r="H109" s="545" t="s">
        <v>482</v>
      </c>
      <c r="I109" s="545" t="s">
        <v>745</v>
      </c>
      <c r="J109" s="545" t="s">
        <v>625</v>
      </c>
      <c r="K109" s="545" t="s">
        <v>746</v>
      </c>
      <c r="L109" s="548">
        <v>102.93</v>
      </c>
      <c r="M109" s="548">
        <v>205.86</v>
      </c>
      <c r="N109" s="545">
        <v>2</v>
      </c>
      <c r="O109" s="549">
        <v>1</v>
      </c>
      <c r="P109" s="548">
        <v>205.86</v>
      </c>
      <c r="Q109" s="550">
        <v>1</v>
      </c>
      <c r="R109" s="545">
        <v>2</v>
      </c>
      <c r="S109" s="550">
        <v>1</v>
      </c>
      <c r="T109" s="549">
        <v>1</v>
      </c>
      <c r="U109" s="551">
        <v>1</v>
      </c>
    </row>
    <row r="110" spans="1:21" ht="14.4" customHeight="1" x14ac:dyDescent="0.3">
      <c r="A110" s="544">
        <v>27</v>
      </c>
      <c r="B110" s="545" t="s">
        <v>487</v>
      </c>
      <c r="C110" s="545" t="s">
        <v>500</v>
      </c>
      <c r="D110" s="546" t="s">
        <v>2197</v>
      </c>
      <c r="E110" s="547" t="s">
        <v>516</v>
      </c>
      <c r="F110" s="545" t="s">
        <v>497</v>
      </c>
      <c r="G110" s="545" t="s">
        <v>821</v>
      </c>
      <c r="H110" s="545" t="s">
        <v>430</v>
      </c>
      <c r="I110" s="545" t="s">
        <v>847</v>
      </c>
      <c r="J110" s="545" t="s">
        <v>825</v>
      </c>
      <c r="K110" s="545" t="s">
        <v>848</v>
      </c>
      <c r="L110" s="548">
        <v>0</v>
      </c>
      <c r="M110" s="548">
        <v>0</v>
      </c>
      <c r="N110" s="545">
        <v>1</v>
      </c>
      <c r="O110" s="549">
        <v>1</v>
      </c>
      <c r="P110" s="548">
        <v>0</v>
      </c>
      <c r="Q110" s="550"/>
      <c r="R110" s="545">
        <v>1</v>
      </c>
      <c r="S110" s="550">
        <v>1</v>
      </c>
      <c r="T110" s="549">
        <v>1</v>
      </c>
      <c r="U110" s="551">
        <v>1</v>
      </c>
    </row>
    <row r="111" spans="1:21" ht="14.4" customHeight="1" x14ac:dyDescent="0.3">
      <c r="A111" s="544">
        <v>27</v>
      </c>
      <c r="B111" s="545" t="s">
        <v>487</v>
      </c>
      <c r="C111" s="545" t="s">
        <v>500</v>
      </c>
      <c r="D111" s="546" t="s">
        <v>2197</v>
      </c>
      <c r="E111" s="547" t="s">
        <v>516</v>
      </c>
      <c r="F111" s="545" t="s">
        <v>497</v>
      </c>
      <c r="G111" s="545" t="s">
        <v>849</v>
      </c>
      <c r="H111" s="545" t="s">
        <v>430</v>
      </c>
      <c r="I111" s="545" t="s">
        <v>850</v>
      </c>
      <c r="J111" s="545" t="s">
        <v>851</v>
      </c>
      <c r="K111" s="545" t="s">
        <v>852</v>
      </c>
      <c r="L111" s="548">
        <v>16.059999999999999</v>
      </c>
      <c r="M111" s="548">
        <v>16.059999999999999</v>
      </c>
      <c r="N111" s="545">
        <v>1</v>
      </c>
      <c r="O111" s="549">
        <v>1</v>
      </c>
      <c r="P111" s="548">
        <v>16.059999999999999</v>
      </c>
      <c r="Q111" s="550">
        <v>1</v>
      </c>
      <c r="R111" s="545">
        <v>1</v>
      </c>
      <c r="S111" s="550">
        <v>1</v>
      </c>
      <c r="T111" s="549">
        <v>1</v>
      </c>
      <c r="U111" s="551">
        <v>1</v>
      </c>
    </row>
    <row r="112" spans="1:21" ht="14.4" customHeight="1" x14ac:dyDescent="0.3">
      <c r="A112" s="544">
        <v>27</v>
      </c>
      <c r="B112" s="545" t="s">
        <v>487</v>
      </c>
      <c r="C112" s="545" t="s">
        <v>500</v>
      </c>
      <c r="D112" s="546" t="s">
        <v>2197</v>
      </c>
      <c r="E112" s="547" t="s">
        <v>516</v>
      </c>
      <c r="F112" s="545" t="s">
        <v>497</v>
      </c>
      <c r="G112" s="545" t="s">
        <v>853</v>
      </c>
      <c r="H112" s="545" t="s">
        <v>430</v>
      </c>
      <c r="I112" s="545" t="s">
        <v>854</v>
      </c>
      <c r="J112" s="545" t="s">
        <v>855</v>
      </c>
      <c r="K112" s="545" t="s">
        <v>856</v>
      </c>
      <c r="L112" s="548">
        <v>421.13</v>
      </c>
      <c r="M112" s="548">
        <v>421.13</v>
      </c>
      <c r="N112" s="545">
        <v>1</v>
      </c>
      <c r="O112" s="549">
        <v>1</v>
      </c>
      <c r="P112" s="548">
        <v>421.13</v>
      </c>
      <c r="Q112" s="550">
        <v>1</v>
      </c>
      <c r="R112" s="545">
        <v>1</v>
      </c>
      <c r="S112" s="550">
        <v>1</v>
      </c>
      <c r="T112" s="549">
        <v>1</v>
      </c>
      <c r="U112" s="551">
        <v>1</v>
      </c>
    </row>
    <row r="113" spans="1:21" ht="14.4" customHeight="1" x14ac:dyDescent="0.3">
      <c r="A113" s="544">
        <v>27</v>
      </c>
      <c r="B113" s="545" t="s">
        <v>487</v>
      </c>
      <c r="C113" s="545" t="s">
        <v>502</v>
      </c>
      <c r="D113" s="546" t="s">
        <v>2198</v>
      </c>
      <c r="E113" s="547" t="s">
        <v>510</v>
      </c>
      <c r="F113" s="545" t="s">
        <v>497</v>
      </c>
      <c r="G113" s="545" t="s">
        <v>526</v>
      </c>
      <c r="H113" s="545" t="s">
        <v>430</v>
      </c>
      <c r="I113" s="545" t="s">
        <v>857</v>
      </c>
      <c r="J113" s="545" t="s">
        <v>528</v>
      </c>
      <c r="K113" s="545" t="s">
        <v>765</v>
      </c>
      <c r="L113" s="548">
        <v>72.55</v>
      </c>
      <c r="M113" s="548">
        <v>145.1</v>
      </c>
      <c r="N113" s="545">
        <v>2</v>
      </c>
      <c r="O113" s="549">
        <v>0.5</v>
      </c>
      <c r="P113" s="548"/>
      <c r="Q113" s="550">
        <v>0</v>
      </c>
      <c r="R113" s="545"/>
      <c r="S113" s="550">
        <v>0</v>
      </c>
      <c r="T113" s="549"/>
      <c r="U113" s="551">
        <v>0</v>
      </c>
    </row>
    <row r="114" spans="1:21" ht="14.4" customHeight="1" x14ac:dyDescent="0.3">
      <c r="A114" s="544">
        <v>27</v>
      </c>
      <c r="B114" s="545" t="s">
        <v>487</v>
      </c>
      <c r="C114" s="545" t="s">
        <v>502</v>
      </c>
      <c r="D114" s="546" t="s">
        <v>2198</v>
      </c>
      <c r="E114" s="547" t="s">
        <v>510</v>
      </c>
      <c r="F114" s="545" t="s">
        <v>497</v>
      </c>
      <c r="G114" s="545" t="s">
        <v>526</v>
      </c>
      <c r="H114" s="545" t="s">
        <v>430</v>
      </c>
      <c r="I114" s="545" t="s">
        <v>763</v>
      </c>
      <c r="J114" s="545" t="s">
        <v>764</v>
      </c>
      <c r="K114" s="545" t="s">
        <v>765</v>
      </c>
      <c r="L114" s="548">
        <v>0</v>
      </c>
      <c r="M114" s="548">
        <v>0</v>
      </c>
      <c r="N114" s="545">
        <v>1</v>
      </c>
      <c r="O114" s="549">
        <v>1</v>
      </c>
      <c r="P114" s="548">
        <v>0</v>
      </c>
      <c r="Q114" s="550"/>
      <c r="R114" s="545">
        <v>1</v>
      </c>
      <c r="S114" s="550">
        <v>1</v>
      </c>
      <c r="T114" s="549">
        <v>1</v>
      </c>
      <c r="U114" s="551">
        <v>1</v>
      </c>
    </row>
    <row r="115" spans="1:21" ht="14.4" customHeight="1" x14ac:dyDescent="0.3">
      <c r="A115" s="544">
        <v>27</v>
      </c>
      <c r="B115" s="545" t="s">
        <v>487</v>
      </c>
      <c r="C115" s="545" t="s">
        <v>502</v>
      </c>
      <c r="D115" s="546" t="s">
        <v>2198</v>
      </c>
      <c r="E115" s="547" t="s">
        <v>510</v>
      </c>
      <c r="F115" s="545" t="s">
        <v>497</v>
      </c>
      <c r="G115" s="545" t="s">
        <v>530</v>
      </c>
      <c r="H115" s="545" t="s">
        <v>482</v>
      </c>
      <c r="I115" s="545" t="s">
        <v>534</v>
      </c>
      <c r="J115" s="545" t="s">
        <v>532</v>
      </c>
      <c r="K115" s="545" t="s">
        <v>535</v>
      </c>
      <c r="L115" s="548">
        <v>225.06</v>
      </c>
      <c r="M115" s="548">
        <v>450.12</v>
      </c>
      <c r="N115" s="545">
        <v>2</v>
      </c>
      <c r="O115" s="549">
        <v>0.5</v>
      </c>
      <c r="P115" s="548"/>
      <c r="Q115" s="550">
        <v>0</v>
      </c>
      <c r="R115" s="545"/>
      <c r="S115" s="550">
        <v>0</v>
      </c>
      <c r="T115" s="549"/>
      <c r="U115" s="551">
        <v>0</v>
      </c>
    </row>
    <row r="116" spans="1:21" ht="14.4" customHeight="1" x14ac:dyDescent="0.3">
      <c r="A116" s="544">
        <v>27</v>
      </c>
      <c r="B116" s="545" t="s">
        <v>487</v>
      </c>
      <c r="C116" s="545" t="s">
        <v>502</v>
      </c>
      <c r="D116" s="546" t="s">
        <v>2198</v>
      </c>
      <c r="E116" s="547" t="s">
        <v>510</v>
      </c>
      <c r="F116" s="545" t="s">
        <v>497</v>
      </c>
      <c r="G116" s="545" t="s">
        <v>536</v>
      </c>
      <c r="H116" s="545" t="s">
        <v>482</v>
      </c>
      <c r="I116" s="545" t="s">
        <v>537</v>
      </c>
      <c r="J116" s="545" t="s">
        <v>538</v>
      </c>
      <c r="K116" s="545" t="s">
        <v>539</v>
      </c>
      <c r="L116" s="548">
        <v>105.32</v>
      </c>
      <c r="M116" s="548">
        <v>210.64</v>
      </c>
      <c r="N116" s="545">
        <v>2</v>
      </c>
      <c r="O116" s="549">
        <v>0.5</v>
      </c>
      <c r="P116" s="548"/>
      <c r="Q116" s="550">
        <v>0</v>
      </c>
      <c r="R116" s="545"/>
      <c r="S116" s="550">
        <v>0</v>
      </c>
      <c r="T116" s="549"/>
      <c r="U116" s="551">
        <v>0</v>
      </c>
    </row>
    <row r="117" spans="1:21" ht="14.4" customHeight="1" x14ac:dyDescent="0.3">
      <c r="A117" s="544">
        <v>27</v>
      </c>
      <c r="B117" s="545" t="s">
        <v>487</v>
      </c>
      <c r="C117" s="545" t="s">
        <v>502</v>
      </c>
      <c r="D117" s="546" t="s">
        <v>2198</v>
      </c>
      <c r="E117" s="547" t="s">
        <v>510</v>
      </c>
      <c r="F117" s="545" t="s">
        <v>497</v>
      </c>
      <c r="G117" s="545" t="s">
        <v>550</v>
      </c>
      <c r="H117" s="545" t="s">
        <v>430</v>
      </c>
      <c r="I117" s="545" t="s">
        <v>551</v>
      </c>
      <c r="J117" s="545" t="s">
        <v>552</v>
      </c>
      <c r="K117" s="545" t="s">
        <v>553</v>
      </c>
      <c r="L117" s="548">
        <v>91.11</v>
      </c>
      <c r="M117" s="548">
        <v>182.22</v>
      </c>
      <c r="N117" s="545">
        <v>2</v>
      </c>
      <c r="O117" s="549">
        <v>0.5</v>
      </c>
      <c r="P117" s="548"/>
      <c r="Q117" s="550">
        <v>0</v>
      </c>
      <c r="R117" s="545"/>
      <c r="S117" s="550">
        <v>0</v>
      </c>
      <c r="T117" s="549"/>
      <c r="U117" s="551">
        <v>0</v>
      </c>
    </row>
    <row r="118" spans="1:21" ht="14.4" customHeight="1" x14ac:dyDescent="0.3">
      <c r="A118" s="544">
        <v>27</v>
      </c>
      <c r="B118" s="545" t="s">
        <v>487</v>
      </c>
      <c r="C118" s="545" t="s">
        <v>502</v>
      </c>
      <c r="D118" s="546" t="s">
        <v>2198</v>
      </c>
      <c r="E118" s="547" t="s">
        <v>510</v>
      </c>
      <c r="F118" s="545" t="s">
        <v>497</v>
      </c>
      <c r="G118" s="545" t="s">
        <v>558</v>
      </c>
      <c r="H118" s="545" t="s">
        <v>430</v>
      </c>
      <c r="I118" s="545" t="s">
        <v>559</v>
      </c>
      <c r="J118" s="545" t="s">
        <v>560</v>
      </c>
      <c r="K118" s="545" t="s">
        <v>561</v>
      </c>
      <c r="L118" s="548">
        <v>107.27</v>
      </c>
      <c r="M118" s="548">
        <v>1823.5900000000001</v>
      </c>
      <c r="N118" s="545">
        <v>17</v>
      </c>
      <c r="O118" s="549">
        <v>6</v>
      </c>
      <c r="P118" s="548">
        <v>858.16000000000008</v>
      </c>
      <c r="Q118" s="550">
        <v>0.47058823529411764</v>
      </c>
      <c r="R118" s="545">
        <v>8</v>
      </c>
      <c r="S118" s="550">
        <v>0.47058823529411764</v>
      </c>
      <c r="T118" s="549">
        <v>2.5</v>
      </c>
      <c r="U118" s="551">
        <v>0.41666666666666669</v>
      </c>
    </row>
    <row r="119" spans="1:21" ht="14.4" customHeight="1" x14ac:dyDescent="0.3">
      <c r="A119" s="544">
        <v>27</v>
      </c>
      <c r="B119" s="545" t="s">
        <v>487</v>
      </c>
      <c r="C119" s="545" t="s">
        <v>502</v>
      </c>
      <c r="D119" s="546" t="s">
        <v>2198</v>
      </c>
      <c r="E119" s="547" t="s">
        <v>510</v>
      </c>
      <c r="F119" s="545" t="s">
        <v>497</v>
      </c>
      <c r="G119" s="545" t="s">
        <v>578</v>
      </c>
      <c r="H119" s="545" t="s">
        <v>430</v>
      </c>
      <c r="I119" s="545" t="s">
        <v>766</v>
      </c>
      <c r="J119" s="545" t="s">
        <v>767</v>
      </c>
      <c r="K119" s="545" t="s">
        <v>739</v>
      </c>
      <c r="L119" s="548">
        <v>0</v>
      </c>
      <c r="M119" s="548">
        <v>0</v>
      </c>
      <c r="N119" s="545">
        <v>4</v>
      </c>
      <c r="O119" s="549">
        <v>0.5</v>
      </c>
      <c r="P119" s="548">
        <v>0</v>
      </c>
      <c r="Q119" s="550"/>
      <c r="R119" s="545">
        <v>4</v>
      </c>
      <c r="S119" s="550">
        <v>1</v>
      </c>
      <c r="T119" s="549">
        <v>0.5</v>
      </c>
      <c r="U119" s="551">
        <v>1</v>
      </c>
    </row>
    <row r="120" spans="1:21" ht="14.4" customHeight="1" x14ac:dyDescent="0.3">
      <c r="A120" s="544">
        <v>27</v>
      </c>
      <c r="B120" s="545" t="s">
        <v>487</v>
      </c>
      <c r="C120" s="545" t="s">
        <v>502</v>
      </c>
      <c r="D120" s="546" t="s">
        <v>2198</v>
      </c>
      <c r="E120" s="547" t="s">
        <v>510</v>
      </c>
      <c r="F120" s="545" t="s">
        <v>497</v>
      </c>
      <c r="G120" s="545" t="s">
        <v>589</v>
      </c>
      <c r="H120" s="545" t="s">
        <v>430</v>
      </c>
      <c r="I120" s="545" t="s">
        <v>597</v>
      </c>
      <c r="J120" s="545" t="s">
        <v>591</v>
      </c>
      <c r="K120" s="545" t="s">
        <v>598</v>
      </c>
      <c r="L120" s="548">
        <v>56.17</v>
      </c>
      <c r="M120" s="548">
        <v>224.68</v>
      </c>
      <c r="N120" s="545">
        <v>4</v>
      </c>
      <c r="O120" s="549">
        <v>1</v>
      </c>
      <c r="P120" s="548"/>
      <c r="Q120" s="550">
        <v>0</v>
      </c>
      <c r="R120" s="545"/>
      <c r="S120" s="550">
        <v>0</v>
      </c>
      <c r="T120" s="549"/>
      <c r="U120" s="551">
        <v>0</v>
      </c>
    </row>
    <row r="121" spans="1:21" ht="14.4" customHeight="1" x14ac:dyDescent="0.3">
      <c r="A121" s="544">
        <v>27</v>
      </c>
      <c r="B121" s="545" t="s">
        <v>487</v>
      </c>
      <c r="C121" s="545" t="s">
        <v>502</v>
      </c>
      <c r="D121" s="546" t="s">
        <v>2198</v>
      </c>
      <c r="E121" s="547" t="s">
        <v>510</v>
      </c>
      <c r="F121" s="545" t="s">
        <v>497</v>
      </c>
      <c r="G121" s="545" t="s">
        <v>858</v>
      </c>
      <c r="H121" s="545" t="s">
        <v>430</v>
      </c>
      <c r="I121" s="545" t="s">
        <v>859</v>
      </c>
      <c r="J121" s="545" t="s">
        <v>860</v>
      </c>
      <c r="K121" s="545" t="s">
        <v>861</v>
      </c>
      <c r="L121" s="548">
        <v>17.559999999999999</v>
      </c>
      <c r="M121" s="548">
        <v>70.239999999999995</v>
      </c>
      <c r="N121" s="545">
        <v>4</v>
      </c>
      <c r="O121" s="549">
        <v>0.5</v>
      </c>
      <c r="P121" s="548">
        <v>70.239999999999995</v>
      </c>
      <c r="Q121" s="550">
        <v>1</v>
      </c>
      <c r="R121" s="545">
        <v>4</v>
      </c>
      <c r="S121" s="550">
        <v>1</v>
      </c>
      <c r="T121" s="549">
        <v>0.5</v>
      </c>
      <c r="U121" s="551">
        <v>1</v>
      </c>
    </row>
    <row r="122" spans="1:21" ht="14.4" customHeight="1" x14ac:dyDescent="0.3">
      <c r="A122" s="544">
        <v>27</v>
      </c>
      <c r="B122" s="545" t="s">
        <v>487</v>
      </c>
      <c r="C122" s="545" t="s">
        <v>502</v>
      </c>
      <c r="D122" s="546" t="s">
        <v>2198</v>
      </c>
      <c r="E122" s="547" t="s">
        <v>510</v>
      </c>
      <c r="F122" s="545" t="s">
        <v>497</v>
      </c>
      <c r="G122" s="545" t="s">
        <v>751</v>
      </c>
      <c r="H122" s="545" t="s">
        <v>482</v>
      </c>
      <c r="I122" s="545" t="s">
        <v>862</v>
      </c>
      <c r="J122" s="545" t="s">
        <v>753</v>
      </c>
      <c r="K122" s="545" t="s">
        <v>863</v>
      </c>
      <c r="L122" s="548">
        <v>117.46</v>
      </c>
      <c r="M122" s="548">
        <v>352.38</v>
      </c>
      <c r="N122" s="545">
        <v>3</v>
      </c>
      <c r="O122" s="549">
        <v>1</v>
      </c>
      <c r="P122" s="548">
        <v>352.38</v>
      </c>
      <c r="Q122" s="550">
        <v>1</v>
      </c>
      <c r="R122" s="545">
        <v>3</v>
      </c>
      <c r="S122" s="550">
        <v>1</v>
      </c>
      <c r="T122" s="549">
        <v>1</v>
      </c>
      <c r="U122" s="551">
        <v>1</v>
      </c>
    </row>
    <row r="123" spans="1:21" ht="14.4" customHeight="1" x14ac:dyDescent="0.3">
      <c r="A123" s="544">
        <v>27</v>
      </c>
      <c r="B123" s="545" t="s">
        <v>487</v>
      </c>
      <c r="C123" s="545" t="s">
        <v>502</v>
      </c>
      <c r="D123" s="546" t="s">
        <v>2198</v>
      </c>
      <c r="E123" s="547" t="s">
        <v>510</v>
      </c>
      <c r="F123" s="545" t="s">
        <v>497</v>
      </c>
      <c r="G123" s="545" t="s">
        <v>627</v>
      </c>
      <c r="H123" s="545" t="s">
        <v>482</v>
      </c>
      <c r="I123" s="545" t="s">
        <v>628</v>
      </c>
      <c r="J123" s="545" t="s">
        <v>629</v>
      </c>
      <c r="K123" s="545" t="s">
        <v>630</v>
      </c>
      <c r="L123" s="548">
        <v>87.41</v>
      </c>
      <c r="M123" s="548">
        <v>524.46</v>
      </c>
      <c r="N123" s="545">
        <v>6</v>
      </c>
      <c r="O123" s="549">
        <v>0.5</v>
      </c>
      <c r="P123" s="548"/>
      <c r="Q123" s="550">
        <v>0</v>
      </c>
      <c r="R123" s="545"/>
      <c r="S123" s="550">
        <v>0</v>
      </c>
      <c r="T123" s="549"/>
      <c r="U123" s="551">
        <v>0</v>
      </c>
    </row>
    <row r="124" spans="1:21" ht="14.4" customHeight="1" x14ac:dyDescent="0.3">
      <c r="A124" s="544">
        <v>27</v>
      </c>
      <c r="B124" s="545" t="s">
        <v>487</v>
      </c>
      <c r="C124" s="545" t="s">
        <v>502</v>
      </c>
      <c r="D124" s="546" t="s">
        <v>2198</v>
      </c>
      <c r="E124" s="547" t="s">
        <v>510</v>
      </c>
      <c r="F124" s="545" t="s">
        <v>497</v>
      </c>
      <c r="G124" s="545" t="s">
        <v>864</v>
      </c>
      <c r="H124" s="545" t="s">
        <v>482</v>
      </c>
      <c r="I124" s="545" t="s">
        <v>865</v>
      </c>
      <c r="J124" s="545" t="s">
        <v>866</v>
      </c>
      <c r="K124" s="545" t="s">
        <v>867</v>
      </c>
      <c r="L124" s="548">
        <v>278.64</v>
      </c>
      <c r="M124" s="548">
        <v>557.28</v>
      </c>
      <c r="N124" s="545">
        <v>2</v>
      </c>
      <c r="O124" s="549">
        <v>1</v>
      </c>
      <c r="P124" s="548">
        <v>557.28</v>
      </c>
      <c r="Q124" s="550">
        <v>1</v>
      </c>
      <c r="R124" s="545">
        <v>2</v>
      </c>
      <c r="S124" s="550">
        <v>1</v>
      </c>
      <c r="T124" s="549">
        <v>1</v>
      </c>
      <c r="U124" s="551">
        <v>1</v>
      </c>
    </row>
    <row r="125" spans="1:21" ht="14.4" customHeight="1" x14ac:dyDescent="0.3">
      <c r="A125" s="544">
        <v>27</v>
      </c>
      <c r="B125" s="545" t="s">
        <v>487</v>
      </c>
      <c r="C125" s="545" t="s">
        <v>502</v>
      </c>
      <c r="D125" s="546" t="s">
        <v>2198</v>
      </c>
      <c r="E125" s="547" t="s">
        <v>510</v>
      </c>
      <c r="F125" s="545" t="s">
        <v>497</v>
      </c>
      <c r="G125" s="545" t="s">
        <v>649</v>
      </c>
      <c r="H125" s="545" t="s">
        <v>430</v>
      </c>
      <c r="I125" s="545" t="s">
        <v>868</v>
      </c>
      <c r="J125" s="545" t="s">
        <v>651</v>
      </c>
      <c r="K125" s="545" t="s">
        <v>869</v>
      </c>
      <c r="L125" s="548">
        <v>66.63</v>
      </c>
      <c r="M125" s="548">
        <v>133.26</v>
      </c>
      <c r="N125" s="545">
        <v>2</v>
      </c>
      <c r="O125" s="549">
        <v>1</v>
      </c>
      <c r="P125" s="548"/>
      <c r="Q125" s="550">
        <v>0</v>
      </c>
      <c r="R125" s="545"/>
      <c r="S125" s="550">
        <v>0</v>
      </c>
      <c r="T125" s="549"/>
      <c r="U125" s="551">
        <v>0</v>
      </c>
    </row>
    <row r="126" spans="1:21" ht="14.4" customHeight="1" x14ac:dyDescent="0.3">
      <c r="A126" s="544">
        <v>27</v>
      </c>
      <c r="B126" s="545" t="s">
        <v>487</v>
      </c>
      <c r="C126" s="545" t="s">
        <v>502</v>
      </c>
      <c r="D126" s="546" t="s">
        <v>2198</v>
      </c>
      <c r="E126" s="547" t="s">
        <v>510</v>
      </c>
      <c r="F126" s="545" t="s">
        <v>497</v>
      </c>
      <c r="G126" s="545" t="s">
        <v>653</v>
      </c>
      <c r="H126" s="545" t="s">
        <v>430</v>
      </c>
      <c r="I126" s="545" t="s">
        <v>654</v>
      </c>
      <c r="J126" s="545" t="s">
        <v>655</v>
      </c>
      <c r="K126" s="545" t="s">
        <v>656</v>
      </c>
      <c r="L126" s="548">
        <v>0</v>
      </c>
      <c r="M126" s="548">
        <v>0</v>
      </c>
      <c r="N126" s="545">
        <v>4</v>
      </c>
      <c r="O126" s="549">
        <v>1.5</v>
      </c>
      <c r="P126" s="548">
        <v>0</v>
      </c>
      <c r="Q126" s="550"/>
      <c r="R126" s="545">
        <v>4</v>
      </c>
      <c r="S126" s="550">
        <v>1</v>
      </c>
      <c r="T126" s="549">
        <v>1.5</v>
      </c>
      <c r="U126" s="551">
        <v>1</v>
      </c>
    </row>
    <row r="127" spans="1:21" ht="14.4" customHeight="1" x14ac:dyDescent="0.3">
      <c r="A127" s="544">
        <v>27</v>
      </c>
      <c r="B127" s="545" t="s">
        <v>487</v>
      </c>
      <c r="C127" s="545" t="s">
        <v>502</v>
      </c>
      <c r="D127" s="546" t="s">
        <v>2198</v>
      </c>
      <c r="E127" s="547" t="s">
        <v>510</v>
      </c>
      <c r="F127" s="545" t="s">
        <v>497</v>
      </c>
      <c r="G127" s="545" t="s">
        <v>849</v>
      </c>
      <c r="H127" s="545" t="s">
        <v>430</v>
      </c>
      <c r="I127" s="545" t="s">
        <v>870</v>
      </c>
      <c r="J127" s="545" t="s">
        <v>851</v>
      </c>
      <c r="K127" s="545" t="s">
        <v>871</v>
      </c>
      <c r="L127" s="548">
        <v>32.130000000000003</v>
      </c>
      <c r="M127" s="548">
        <v>32.130000000000003</v>
      </c>
      <c r="N127" s="545">
        <v>1</v>
      </c>
      <c r="O127" s="549">
        <v>1</v>
      </c>
      <c r="P127" s="548">
        <v>32.130000000000003</v>
      </c>
      <c r="Q127" s="550">
        <v>1</v>
      </c>
      <c r="R127" s="545">
        <v>1</v>
      </c>
      <c r="S127" s="550">
        <v>1</v>
      </c>
      <c r="T127" s="549">
        <v>1</v>
      </c>
      <c r="U127" s="551">
        <v>1</v>
      </c>
    </row>
    <row r="128" spans="1:21" ht="14.4" customHeight="1" x14ac:dyDescent="0.3">
      <c r="A128" s="544">
        <v>27</v>
      </c>
      <c r="B128" s="545" t="s">
        <v>487</v>
      </c>
      <c r="C128" s="545" t="s">
        <v>502</v>
      </c>
      <c r="D128" s="546" t="s">
        <v>2198</v>
      </c>
      <c r="E128" s="547" t="s">
        <v>513</v>
      </c>
      <c r="F128" s="545" t="s">
        <v>497</v>
      </c>
      <c r="G128" s="545" t="s">
        <v>872</v>
      </c>
      <c r="H128" s="545" t="s">
        <v>430</v>
      </c>
      <c r="I128" s="545" t="s">
        <v>873</v>
      </c>
      <c r="J128" s="545" t="s">
        <v>874</v>
      </c>
      <c r="K128" s="545" t="s">
        <v>875</v>
      </c>
      <c r="L128" s="548">
        <v>35.11</v>
      </c>
      <c r="M128" s="548">
        <v>105.33</v>
      </c>
      <c r="N128" s="545">
        <v>3</v>
      </c>
      <c r="O128" s="549">
        <v>0.5</v>
      </c>
      <c r="P128" s="548"/>
      <c r="Q128" s="550">
        <v>0</v>
      </c>
      <c r="R128" s="545"/>
      <c r="S128" s="550">
        <v>0</v>
      </c>
      <c r="T128" s="549"/>
      <c r="U128" s="551">
        <v>0</v>
      </c>
    </row>
    <row r="129" spans="1:21" ht="14.4" customHeight="1" x14ac:dyDescent="0.3">
      <c r="A129" s="544">
        <v>27</v>
      </c>
      <c r="B129" s="545" t="s">
        <v>487</v>
      </c>
      <c r="C129" s="545" t="s">
        <v>502</v>
      </c>
      <c r="D129" s="546" t="s">
        <v>2198</v>
      </c>
      <c r="E129" s="547" t="s">
        <v>513</v>
      </c>
      <c r="F129" s="545" t="s">
        <v>497</v>
      </c>
      <c r="G129" s="545" t="s">
        <v>526</v>
      </c>
      <c r="H129" s="545" t="s">
        <v>430</v>
      </c>
      <c r="I129" s="545" t="s">
        <v>857</v>
      </c>
      <c r="J129" s="545" t="s">
        <v>528</v>
      </c>
      <c r="K129" s="545" t="s">
        <v>765</v>
      </c>
      <c r="L129" s="548">
        <v>72.55</v>
      </c>
      <c r="M129" s="548">
        <v>290.2</v>
      </c>
      <c r="N129" s="545">
        <v>4</v>
      </c>
      <c r="O129" s="549">
        <v>3.5</v>
      </c>
      <c r="P129" s="548">
        <v>145.1</v>
      </c>
      <c r="Q129" s="550">
        <v>0.5</v>
      </c>
      <c r="R129" s="545">
        <v>2</v>
      </c>
      <c r="S129" s="550">
        <v>0.5</v>
      </c>
      <c r="T129" s="549">
        <v>2</v>
      </c>
      <c r="U129" s="551">
        <v>0.5714285714285714</v>
      </c>
    </row>
    <row r="130" spans="1:21" ht="14.4" customHeight="1" x14ac:dyDescent="0.3">
      <c r="A130" s="544">
        <v>27</v>
      </c>
      <c r="B130" s="545" t="s">
        <v>487</v>
      </c>
      <c r="C130" s="545" t="s">
        <v>502</v>
      </c>
      <c r="D130" s="546" t="s">
        <v>2198</v>
      </c>
      <c r="E130" s="547" t="s">
        <v>513</v>
      </c>
      <c r="F130" s="545" t="s">
        <v>497</v>
      </c>
      <c r="G130" s="545" t="s">
        <v>526</v>
      </c>
      <c r="H130" s="545" t="s">
        <v>430</v>
      </c>
      <c r="I130" s="545" t="s">
        <v>763</v>
      </c>
      <c r="J130" s="545" t="s">
        <v>764</v>
      </c>
      <c r="K130" s="545" t="s">
        <v>765</v>
      </c>
      <c r="L130" s="548">
        <v>0</v>
      </c>
      <c r="M130" s="548">
        <v>0</v>
      </c>
      <c r="N130" s="545">
        <v>1</v>
      </c>
      <c r="O130" s="549">
        <v>0.5</v>
      </c>
      <c r="P130" s="548">
        <v>0</v>
      </c>
      <c r="Q130" s="550"/>
      <c r="R130" s="545">
        <v>1</v>
      </c>
      <c r="S130" s="550">
        <v>1</v>
      </c>
      <c r="T130" s="549">
        <v>0.5</v>
      </c>
      <c r="U130" s="551">
        <v>1</v>
      </c>
    </row>
    <row r="131" spans="1:21" ht="14.4" customHeight="1" x14ac:dyDescent="0.3">
      <c r="A131" s="544">
        <v>27</v>
      </c>
      <c r="B131" s="545" t="s">
        <v>487</v>
      </c>
      <c r="C131" s="545" t="s">
        <v>502</v>
      </c>
      <c r="D131" s="546" t="s">
        <v>2198</v>
      </c>
      <c r="E131" s="547" t="s">
        <v>513</v>
      </c>
      <c r="F131" s="545" t="s">
        <v>497</v>
      </c>
      <c r="G131" s="545" t="s">
        <v>526</v>
      </c>
      <c r="H131" s="545" t="s">
        <v>430</v>
      </c>
      <c r="I131" s="545" t="s">
        <v>876</v>
      </c>
      <c r="J131" s="545" t="s">
        <v>877</v>
      </c>
      <c r="K131" s="545" t="s">
        <v>878</v>
      </c>
      <c r="L131" s="548">
        <v>0</v>
      </c>
      <c r="M131" s="548">
        <v>0</v>
      </c>
      <c r="N131" s="545">
        <v>1</v>
      </c>
      <c r="O131" s="549">
        <v>1</v>
      </c>
      <c r="P131" s="548">
        <v>0</v>
      </c>
      <c r="Q131" s="550"/>
      <c r="R131" s="545">
        <v>1</v>
      </c>
      <c r="S131" s="550">
        <v>1</v>
      </c>
      <c r="T131" s="549">
        <v>1</v>
      </c>
      <c r="U131" s="551">
        <v>1</v>
      </c>
    </row>
    <row r="132" spans="1:21" ht="14.4" customHeight="1" x14ac:dyDescent="0.3">
      <c r="A132" s="544">
        <v>27</v>
      </c>
      <c r="B132" s="545" t="s">
        <v>487</v>
      </c>
      <c r="C132" s="545" t="s">
        <v>502</v>
      </c>
      <c r="D132" s="546" t="s">
        <v>2198</v>
      </c>
      <c r="E132" s="547" t="s">
        <v>513</v>
      </c>
      <c r="F132" s="545" t="s">
        <v>497</v>
      </c>
      <c r="G132" s="545" t="s">
        <v>526</v>
      </c>
      <c r="H132" s="545" t="s">
        <v>430</v>
      </c>
      <c r="I132" s="545" t="s">
        <v>879</v>
      </c>
      <c r="J132" s="545" t="s">
        <v>764</v>
      </c>
      <c r="K132" s="545" t="s">
        <v>529</v>
      </c>
      <c r="L132" s="548">
        <v>36.270000000000003</v>
      </c>
      <c r="M132" s="548">
        <v>36.270000000000003</v>
      </c>
      <c r="N132" s="545">
        <v>1</v>
      </c>
      <c r="O132" s="549">
        <v>0.5</v>
      </c>
      <c r="P132" s="548"/>
      <c r="Q132" s="550">
        <v>0</v>
      </c>
      <c r="R132" s="545"/>
      <c r="S132" s="550">
        <v>0</v>
      </c>
      <c r="T132" s="549"/>
      <c r="U132" s="551">
        <v>0</v>
      </c>
    </row>
    <row r="133" spans="1:21" ht="14.4" customHeight="1" x14ac:dyDescent="0.3">
      <c r="A133" s="544">
        <v>27</v>
      </c>
      <c r="B133" s="545" t="s">
        <v>487</v>
      </c>
      <c r="C133" s="545" t="s">
        <v>502</v>
      </c>
      <c r="D133" s="546" t="s">
        <v>2198</v>
      </c>
      <c r="E133" s="547" t="s">
        <v>513</v>
      </c>
      <c r="F133" s="545" t="s">
        <v>497</v>
      </c>
      <c r="G133" s="545" t="s">
        <v>526</v>
      </c>
      <c r="H133" s="545" t="s">
        <v>430</v>
      </c>
      <c r="I133" s="545" t="s">
        <v>880</v>
      </c>
      <c r="J133" s="545" t="s">
        <v>764</v>
      </c>
      <c r="K133" s="545" t="s">
        <v>881</v>
      </c>
      <c r="L133" s="548">
        <v>0</v>
      </c>
      <c r="M133" s="548">
        <v>0</v>
      </c>
      <c r="N133" s="545">
        <v>1</v>
      </c>
      <c r="O133" s="549">
        <v>0.5</v>
      </c>
      <c r="P133" s="548">
        <v>0</v>
      </c>
      <c r="Q133" s="550"/>
      <c r="R133" s="545">
        <v>1</v>
      </c>
      <c r="S133" s="550">
        <v>1</v>
      </c>
      <c r="T133" s="549">
        <v>0.5</v>
      </c>
      <c r="U133" s="551">
        <v>1</v>
      </c>
    </row>
    <row r="134" spans="1:21" ht="14.4" customHeight="1" x14ac:dyDescent="0.3">
      <c r="A134" s="544">
        <v>27</v>
      </c>
      <c r="B134" s="545" t="s">
        <v>487</v>
      </c>
      <c r="C134" s="545" t="s">
        <v>502</v>
      </c>
      <c r="D134" s="546" t="s">
        <v>2198</v>
      </c>
      <c r="E134" s="547" t="s">
        <v>513</v>
      </c>
      <c r="F134" s="545" t="s">
        <v>497</v>
      </c>
      <c r="G134" s="545" t="s">
        <v>667</v>
      </c>
      <c r="H134" s="545" t="s">
        <v>430</v>
      </c>
      <c r="I134" s="545" t="s">
        <v>882</v>
      </c>
      <c r="J134" s="545" t="s">
        <v>883</v>
      </c>
      <c r="K134" s="545" t="s">
        <v>884</v>
      </c>
      <c r="L134" s="548">
        <v>4.7</v>
      </c>
      <c r="M134" s="548">
        <v>14.100000000000001</v>
      </c>
      <c r="N134" s="545">
        <v>3</v>
      </c>
      <c r="O134" s="549">
        <v>0.5</v>
      </c>
      <c r="P134" s="548"/>
      <c r="Q134" s="550">
        <v>0</v>
      </c>
      <c r="R134" s="545"/>
      <c r="S134" s="550">
        <v>0</v>
      </c>
      <c r="T134" s="549"/>
      <c r="U134" s="551">
        <v>0</v>
      </c>
    </row>
    <row r="135" spans="1:21" ht="14.4" customHeight="1" x14ac:dyDescent="0.3">
      <c r="A135" s="544">
        <v>27</v>
      </c>
      <c r="B135" s="545" t="s">
        <v>487</v>
      </c>
      <c r="C135" s="545" t="s">
        <v>502</v>
      </c>
      <c r="D135" s="546" t="s">
        <v>2198</v>
      </c>
      <c r="E135" s="547" t="s">
        <v>513</v>
      </c>
      <c r="F135" s="545" t="s">
        <v>497</v>
      </c>
      <c r="G135" s="545" t="s">
        <v>775</v>
      </c>
      <c r="H135" s="545" t="s">
        <v>430</v>
      </c>
      <c r="I135" s="545" t="s">
        <v>885</v>
      </c>
      <c r="J135" s="545" t="s">
        <v>886</v>
      </c>
      <c r="K135" s="545" t="s">
        <v>887</v>
      </c>
      <c r="L135" s="548">
        <v>93.27</v>
      </c>
      <c r="M135" s="548">
        <v>93.27</v>
      </c>
      <c r="N135" s="545">
        <v>1</v>
      </c>
      <c r="O135" s="549">
        <v>0.5</v>
      </c>
      <c r="P135" s="548">
        <v>93.27</v>
      </c>
      <c r="Q135" s="550">
        <v>1</v>
      </c>
      <c r="R135" s="545">
        <v>1</v>
      </c>
      <c r="S135" s="550">
        <v>1</v>
      </c>
      <c r="T135" s="549">
        <v>0.5</v>
      </c>
      <c r="U135" s="551">
        <v>1</v>
      </c>
    </row>
    <row r="136" spans="1:21" ht="14.4" customHeight="1" x14ac:dyDescent="0.3">
      <c r="A136" s="544">
        <v>27</v>
      </c>
      <c r="B136" s="545" t="s">
        <v>487</v>
      </c>
      <c r="C136" s="545" t="s">
        <v>502</v>
      </c>
      <c r="D136" s="546" t="s">
        <v>2198</v>
      </c>
      <c r="E136" s="547" t="s">
        <v>513</v>
      </c>
      <c r="F136" s="545" t="s">
        <v>497</v>
      </c>
      <c r="G136" s="545" t="s">
        <v>775</v>
      </c>
      <c r="H136" s="545" t="s">
        <v>430</v>
      </c>
      <c r="I136" s="545" t="s">
        <v>888</v>
      </c>
      <c r="J136" s="545" t="s">
        <v>886</v>
      </c>
      <c r="K136" s="545" t="s">
        <v>889</v>
      </c>
      <c r="L136" s="548">
        <v>31.09</v>
      </c>
      <c r="M136" s="548">
        <v>155.44999999999999</v>
      </c>
      <c r="N136" s="545">
        <v>5</v>
      </c>
      <c r="O136" s="549">
        <v>2</v>
      </c>
      <c r="P136" s="548"/>
      <c r="Q136" s="550">
        <v>0</v>
      </c>
      <c r="R136" s="545"/>
      <c r="S136" s="550">
        <v>0</v>
      </c>
      <c r="T136" s="549"/>
      <c r="U136" s="551">
        <v>0</v>
      </c>
    </row>
    <row r="137" spans="1:21" ht="14.4" customHeight="1" x14ac:dyDescent="0.3">
      <c r="A137" s="544">
        <v>27</v>
      </c>
      <c r="B137" s="545" t="s">
        <v>487</v>
      </c>
      <c r="C137" s="545" t="s">
        <v>502</v>
      </c>
      <c r="D137" s="546" t="s">
        <v>2198</v>
      </c>
      <c r="E137" s="547" t="s">
        <v>513</v>
      </c>
      <c r="F137" s="545" t="s">
        <v>497</v>
      </c>
      <c r="G137" s="545" t="s">
        <v>890</v>
      </c>
      <c r="H137" s="545" t="s">
        <v>430</v>
      </c>
      <c r="I137" s="545" t="s">
        <v>891</v>
      </c>
      <c r="J137" s="545" t="s">
        <v>892</v>
      </c>
      <c r="K137" s="545" t="s">
        <v>893</v>
      </c>
      <c r="L137" s="548">
        <v>61.44</v>
      </c>
      <c r="M137" s="548">
        <v>122.88</v>
      </c>
      <c r="N137" s="545">
        <v>2</v>
      </c>
      <c r="O137" s="549">
        <v>0.5</v>
      </c>
      <c r="P137" s="548">
        <v>122.88</v>
      </c>
      <c r="Q137" s="550">
        <v>1</v>
      </c>
      <c r="R137" s="545">
        <v>2</v>
      </c>
      <c r="S137" s="550">
        <v>1</v>
      </c>
      <c r="T137" s="549">
        <v>0.5</v>
      </c>
      <c r="U137" s="551">
        <v>1</v>
      </c>
    </row>
    <row r="138" spans="1:21" ht="14.4" customHeight="1" x14ac:dyDescent="0.3">
      <c r="A138" s="544">
        <v>27</v>
      </c>
      <c r="B138" s="545" t="s">
        <v>487</v>
      </c>
      <c r="C138" s="545" t="s">
        <v>502</v>
      </c>
      <c r="D138" s="546" t="s">
        <v>2198</v>
      </c>
      <c r="E138" s="547" t="s">
        <v>513</v>
      </c>
      <c r="F138" s="545" t="s">
        <v>497</v>
      </c>
      <c r="G138" s="545" t="s">
        <v>894</v>
      </c>
      <c r="H138" s="545" t="s">
        <v>430</v>
      </c>
      <c r="I138" s="545" t="s">
        <v>895</v>
      </c>
      <c r="J138" s="545" t="s">
        <v>896</v>
      </c>
      <c r="K138" s="545" t="s">
        <v>897</v>
      </c>
      <c r="L138" s="548">
        <v>353.18</v>
      </c>
      <c r="M138" s="548">
        <v>353.18</v>
      </c>
      <c r="N138" s="545">
        <v>1</v>
      </c>
      <c r="O138" s="549">
        <v>0.5</v>
      </c>
      <c r="P138" s="548"/>
      <c r="Q138" s="550">
        <v>0</v>
      </c>
      <c r="R138" s="545"/>
      <c r="S138" s="550">
        <v>0</v>
      </c>
      <c r="T138" s="549"/>
      <c r="U138" s="551">
        <v>0</v>
      </c>
    </row>
    <row r="139" spans="1:21" ht="14.4" customHeight="1" x14ac:dyDescent="0.3">
      <c r="A139" s="544">
        <v>27</v>
      </c>
      <c r="B139" s="545" t="s">
        <v>487</v>
      </c>
      <c r="C139" s="545" t="s">
        <v>502</v>
      </c>
      <c r="D139" s="546" t="s">
        <v>2198</v>
      </c>
      <c r="E139" s="547" t="s">
        <v>513</v>
      </c>
      <c r="F139" s="545" t="s">
        <v>497</v>
      </c>
      <c r="G139" s="545" t="s">
        <v>894</v>
      </c>
      <c r="H139" s="545" t="s">
        <v>482</v>
      </c>
      <c r="I139" s="545" t="s">
        <v>898</v>
      </c>
      <c r="J139" s="545" t="s">
        <v>899</v>
      </c>
      <c r="K139" s="545" t="s">
        <v>900</v>
      </c>
      <c r="L139" s="548">
        <v>176.59</v>
      </c>
      <c r="M139" s="548">
        <v>176.59</v>
      </c>
      <c r="N139" s="545">
        <v>1</v>
      </c>
      <c r="O139" s="549">
        <v>0.5</v>
      </c>
      <c r="P139" s="548"/>
      <c r="Q139" s="550">
        <v>0</v>
      </c>
      <c r="R139" s="545"/>
      <c r="S139" s="550">
        <v>0</v>
      </c>
      <c r="T139" s="549"/>
      <c r="U139" s="551">
        <v>0</v>
      </c>
    </row>
    <row r="140" spans="1:21" ht="14.4" customHeight="1" x14ac:dyDescent="0.3">
      <c r="A140" s="544">
        <v>27</v>
      </c>
      <c r="B140" s="545" t="s">
        <v>487</v>
      </c>
      <c r="C140" s="545" t="s">
        <v>502</v>
      </c>
      <c r="D140" s="546" t="s">
        <v>2198</v>
      </c>
      <c r="E140" s="547" t="s">
        <v>513</v>
      </c>
      <c r="F140" s="545" t="s">
        <v>497</v>
      </c>
      <c r="G140" s="545" t="s">
        <v>894</v>
      </c>
      <c r="H140" s="545" t="s">
        <v>482</v>
      </c>
      <c r="I140" s="545" t="s">
        <v>901</v>
      </c>
      <c r="J140" s="545" t="s">
        <v>902</v>
      </c>
      <c r="K140" s="545" t="s">
        <v>903</v>
      </c>
      <c r="L140" s="548">
        <v>543.36</v>
      </c>
      <c r="M140" s="548">
        <v>1630.08</v>
      </c>
      <c r="N140" s="545">
        <v>3</v>
      </c>
      <c r="O140" s="549">
        <v>1.5</v>
      </c>
      <c r="P140" s="548">
        <v>1086.72</v>
      </c>
      <c r="Q140" s="550">
        <v>0.66666666666666674</v>
      </c>
      <c r="R140" s="545">
        <v>2</v>
      </c>
      <c r="S140" s="550">
        <v>0.66666666666666663</v>
      </c>
      <c r="T140" s="549">
        <v>1</v>
      </c>
      <c r="U140" s="551">
        <v>0.66666666666666663</v>
      </c>
    </row>
    <row r="141" spans="1:21" ht="14.4" customHeight="1" x14ac:dyDescent="0.3">
      <c r="A141" s="544">
        <v>27</v>
      </c>
      <c r="B141" s="545" t="s">
        <v>487</v>
      </c>
      <c r="C141" s="545" t="s">
        <v>502</v>
      </c>
      <c r="D141" s="546" t="s">
        <v>2198</v>
      </c>
      <c r="E141" s="547" t="s">
        <v>513</v>
      </c>
      <c r="F141" s="545" t="s">
        <v>497</v>
      </c>
      <c r="G141" s="545" t="s">
        <v>894</v>
      </c>
      <c r="H141" s="545" t="s">
        <v>430</v>
      </c>
      <c r="I141" s="545" t="s">
        <v>904</v>
      </c>
      <c r="J141" s="545" t="s">
        <v>896</v>
      </c>
      <c r="K141" s="545" t="s">
        <v>897</v>
      </c>
      <c r="L141" s="548">
        <v>353.18</v>
      </c>
      <c r="M141" s="548">
        <v>353.18</v>
      </c>
      <c r="N141" s="545">
        <v>1</v>
      </c>
      <c r="O141" s="549">
        <v>0.5</v>
      </c>
      <c r="P141" s="548"/>
      <c r="Q141" s="550">
        <v>0</v>
      </c>
      <c r="R141" s="545"/>
      <c r="S141" s="550">
        <v>0</v>
      </c>
      <c r="T141" s="549"/>
      <c r="U141" s="551">
        <v>0</v>
      </c>
    </row>
    <row r="142" spans="1:21" ht="14.4" customHeight="1" x14ac:dyDescent="0.3">
      <c r="A142" s="544">
        <v>27</v>
      </c>
      <c r="B142" s="545" t="s">
        <v>487</v>
      </c>
      <c r="C142" s="545" t="s">
        <v>502</v>
      </c>
      <c r="D142" s="546" t="s">
        <v>2198</v>
      </c>
      <c r="E142" s="547" t="s">
        <v>513</v>
      </c>
      <c r="F142" s="545" t="s">
        <v>497</v>
      </c>
      <c r="G142" s="545" t="s">
        <v>894</v>
      </c>
      <c r="H142" s="545" t="s">
        <v>482</v>
      </c>
      <c r="I142" s="545" t="s">
        <v>905</v>
      </c>
      <c r="J142" s="545" t="s">
        <v>906</v>
      </c>
      <c r="K142" s="545" t="s">
        <v>907</v>
      </c>
      <c r="L142" s="548">
        <v>196.21</v>
      </c>
      <c r="M142" s="548">
        <v>588.63</v>
      </c>
      <c r="N142" s="545">
        <v>3</v>
      </c>
      <c r="O142" s="549">
        <v>2.5</v>
      </c>
      <c r="P142" s="548">
        <v>392.42</v>
      </c>
      <c r="Q142" s="550">
        <v>0.66666666666666674</v>
      </c>
      <c r="R142" s="545">
        <v>2</v>
      </c>
      <c r="S142" s="550">
        <v>0.66666666666666663</v>
      </c>
      <c r="T142" s="549">
        <v>1.5</v>
      </c>
      <c r="U142" s="551">
        <v>0.6</v>
      </c>
    </row>
    <row r="143" spans="1:21" ht="14.4" customHeight="1" x14ac:dyDescent="0.3">
      <c r="A143" s="544">
        <v>27</v>
      </c>
      <c r="B143" s="545" t="s">
        <v>487</v>
      </c>
      <c r="C143" s="545" t="s">
        <v>502</v>
      </c>
      <c r="D143" s="546" t="s">
        <v>2198</v>
      </c>
      <c r="E143" s="547" t="s">
        <v>513</v>
      </c>
      <c r="F143" s="545" t="s">
        <v>497</v>
      </c>
      <c r="G143" s="545" t="s">
        <v>894</v>
      </c>
      <c r="H143" s="545" t="s">
        <v>482</v>
      </c>
      <c r="I143" s="545" t="s">
        <v>908</v>
      </c>
      <c r="J143" s="545" t="s">
        <v>906</v>
      </c>
      <c r="K143" s="545" t="s">
        <v>909</v>
      </c>
      <c r="L143" s="548">
        <v>392.42</v>
      </c>
      <c r="M143" s="548">
        <v>392.42</v>
      </c>
      <c r="N143" s="545">
        <v>1</v>
      </c>
      <c r="O143" s="549">
        <v>0.5</v>
      </c>
      <c r="P143" s="548"/>
      <c r="Q143" s="550">
        <v>0</v>
      </c>
      <c r="R143" s="545"/>
      <c r="S143" s="550">
        <v>0</v>
      </c>
      <c r="T143" s="549"/>
      <c r="U143" s="551">
        <v>0</v>
      </c>
    </row>
    <row r="144" spans="1:21" ht="14.4" customHeight="1" x14ac:dyDescent="0.3">
      <c r="A144" s="544">
        <v>27</v>
      </c>
      <c r="B144" s="545" t="s">
        <v>487</v>
      </c>
      <c r="C144" s="545" t="s">
        <v>502</v>
      </c>
      <c r="D144" s="546" t="s">
        <v>2198</v>
      </c>
      <c r="E144" s="547" t="s">
        <v>513</v>
      </c>
      <c r="F144" s="545" t="s">
        <v>497</v>
      </c>
      <c r="G144" s="545" t="s">
        <v>894</v>
      </c>
      <c r="H144" s="545" t="s">
        <v>482</v>
      </c>
      <c r="I144" s="545" t="s">
        <v>910</v>
      </c>
      <c r="J144" s="545" t="s">
        <v>906</v>
      </c>
      <c r="K144" s="545" t="s">
        <v>911</v>
      </c>
      <c r="L144" s="548">
        <v>603.73</v>
      </c>
      <c r="M144" s="548">
        <v>1207.46</v>
      </c>
      <c r="N144" s="545">
        <v>2</v>
      </c>
      <c r="O144" s="549">
        <v>2</v>
      </c>
      <c r="P144" s="548"/>
      <c r="Q144" s="550">
        <v>0</v>
      </c>
      <c r="R144" s="545"/>
      <c r="S144" s="550">
        <v>0</v>
      </c>
      <c r="T144" s="549"/>
      <c r="U144" s="551">
        <v>0</v>
      </c>
    </row>
    <row r="145" spans="1:21" ht="14.4" customHeight="1" x14ac:dyDescent="0.3">
      <c r="A145" s="544">
        <v>27</v>
      </c>
      <c r="B145" s="545" t="s">
        <v>487</v>
      </c>
      <c r="C145" s="545" t="s">
        <v>502</v>
      </c>
      <c r="D145" s="546" t="s">
        <v>2198</v>
      </c>
      <c r="E145" s="547" t="s">
        <v>513</v>
      </c>
      <c r="F145" s="545" t="s">
        <v>497</v>
      </c>
      <c r="G145" s="545" t="s">
        <v>894</v>
      </c>
      <c r="H145" s="545" t="s">
        <v>482</v>
      </c>
      <c r="I145" s="545" t="s">
        <v>912</v>
      </c>
      <c r="J145" s="545" t="s">
        <v>913</v>
      </c>
      <c r="K145" s="545" t="s">
        <v>914</v>
      </c>
      <c r="L145" s="548">
        <v>298.95999999999998</v>
      </c>
      <c r="M145" s="548">
        <v>896.87999999999988</v>
      </c>
      <c r="N145" s="545">
        <v>3</v>
      </c>
      <c r="O145" s="549">
        <v>0.5</v>
      </c>
      <c r="P145" s="548"/>
      <c r="Q145" s="550">
        <v>0</v>
      </c>
      <c r="R145" s="545"/>
      <c r="S145" s="550">
        <v>0</v>
      </c>
      <c r="T145" s="549"/>
      <c r="U145" s="551">
        <v>0</v>
      </c>
    </row>
    <row r="146" spans="1:21" ht="14.4" customHeight="1" x14ac:dyDescent="0.3">
      <c r="A146" s="544">
        <v>27</v>
      </c>
      <c r="B146" s="545" t="s">
        <v>487</v>
      </c>
      <c r="C146" s="545" t="s">
        <v>502</v>
      </c>
      <c r="D146" s="546" t="s">
        <v>2198</v>
      </c>
      <c r="E146" s="547" t="s">
        <v>513</v>
      </c>
      <c r="F146" s="545" t="s">
        <v>497</v>
      </c>
      <c r="G146" s="545" t="s">
        <v>894</v>
      </c>
      <c r="H146" s="545" t="s">
        <v>482</v>
      </c>
      <c r="I146" s="545" t="s">
        <v>915</v>
      </c>
      <c r="J146" s="545" t="s">
        <v>913</v>
      </c>
      <c r="K146" s="545" t="s">
        <v>916</v>
      </c>
      <c r="L146" s="548">
        <v>124.91</v>
      </c>
      <c r="M146" s="548">
        <v>124.91</v>
      </c>
      <c r="N146" s="545">
        <v>1</v>
      </c>
      <c r="O146" s="549">
        <v>1</v>
      </c>
      <c r="P146" s="548"/>
      <c r="Q146" s="550">
        <v>0</v>
      </c>
      <c r="R146" s="545"/>
      <c r="S146" s="550">
        <v>0</v>
      </c>
      <c r="T146" s="549"/>
      <c r="U146" s="551">
        <v>0</v>
      </c>
    </row>
    <row r="147" spans="1:21" ht="14.4" customHeight="1" x14ac:dyDescent="0.3">
      <c r="A147" s="544">
        <v>27</v>
      </c>
      <c r="B147" s="545" t="s">
        <v>487</v>
      </c>
      <c r="C147" s="545" t="s">
        <v>502</v>
      </c>
      <c r="D147" s="546" t="s">
        <v>2198</v>
      </c>
      <c r="E147" s="547" t="s">
        <v>513</v>
      </c>
      <c r="F147" s="545" t="s">
        <v>497</v>
      </c>
      <c r="G147" s="545" t="s">
        <v>917</v>
      </c>
      <c r="H147" s="545" t="s">
        <v>482</v>
      </c>
      <c r="I147" s="545" t="s">
        <v>918</v>
      </c>
      <c r="J147" s="545" t="s">
        <v>919</v>
      </c>
      <c r="K147" s="545" t="s">
        <v>920</v>
      </c>
      <c r="L147" s="548">
        <v>739.33</v>
      </c>
      <c r="M147" s="548">
        <v>739.33</v>
      </c>
      <c r="N147" s="545">
        <v>1</v>
      </c>
      <c r="O147" s="549">
        <v>0.5</v>
      </c>
      <c r="P147" s="548"/>
      <c r="Q147" s="550">
        <v>0</v>
      </c>
      <c r="R147" s="545"/>
      <c r="S147" s="550">
        <v>0</v>
      </c>
      <c r="T147" s="549"/>
      <c r="U147" s="551">
        <v>0</v>
      </c>
    </row>
    <row r="148" spans="1:21" ht="14.4" customHeight="1" x14ac:dyDescent="0.3">
      <c r="A148" s="544">
        <v>27</v>
      </c>
      <c r="B148" s="545" t="s">
        <v>487</v>
      </c>
      <c r="C148" s="545" t="s">
        <v>502</v>
      </c>
      <c r="D148" s="546" t="s">
        <v>2198</v>
      </c>
      <c r="E148" s="547" t="s">
        <v>513</v>
      </c>
      <c r="F148" s="545" t="s">
        <v>497</v>
      </c>
      <c r="G148" s="545" t="s">
        <v>921</v>
      </c>
      <c r="H148" s="545" t="s">
        <v>482</v>
      </c>
      <c r="I148" s="545" t="s">
        <v>922</v>
      </c>
      <c r="J148" s="545" t="s">
        <v>923</v>
      </c>
      <c r="K148" s="545" t="s">
        <v>924</v>
      </c>
      <c r="L148" s="548">
        <v>70.540000000000006</v>
      </c>
      <c r="M148" s="548">
        <v>211.62</v>
      </c>
      <c r="N148" s="545">
        <v>3</v>
      </c>
      <c r="O148" s="549">
        <v>1.5</v>
      </c>
      <c r="P148" s="548">
        <v>141.08000000000001</v>
      </c>
      <c r="Q148" s="550">
        <v>0.66666666666666674</v>
      </c>
      <c r="R148" s="545">
        <v>2</v>
      </c>
      <c r="S148" s="550">
        <v>0.66666666666666663</v>
      </c>
      <c r="T148" s="549">
        <v>0.5</v>
      </c>
      <c r="U148" s="551">
        <v>0.33333333333333331</v>
      </c>
    </row>
    <row r="149" spans="1:21" ht="14.4" customHeight="1" x14ac:dyDescent="0.3">
      <c r="A149" s="544">
        <v>27</v>
      </c>
      <c r="B149" s="545" t="s">
        <v>487</v>
      </c>
      <c r="C149" s="545" t="s">
        <v>502</v>
      </c>
      <c r="D149" s="546" t="s">
        <v>2198</v>
      </c>
      <c r="E149" s="547" t="s">
        <v>513</v>
      </c>
      <c r="F149" s="545" t="s">
        <v>497</v>
      </c>
      <c r="G149" s="545" t="s">
        <v>925</v>
      </c>
      <c r="H149" s="545" t="s">
        <v>482</v>
      </c>
      <c r="I149" s="545" t="s">
        <v>926</v>
      </c>
      <c r="J149" s="545" t="s">
        <v>927</v>
      </c>
      <c r="K149" s="545" t="s">
        <v>928</v>
      </c>
      <c r="L149" s="548">
        <v>86.5</v>
      </c>
      <c r="M149" s="548">
        <v>259.5</v>
      </c>
      <c r="N149" s="545">
        <v>3</v>
      </c>
      <c r="O149" s="549">
        <v>0.5</v>
      </c>
      <c r="P149" s="548"/>
      <c r="Q149" s="550">
        <v>0</v>
      </c>
      <c r="R149" s="545"/>
      <c r="S149" s="550">
        <v>0</v>
      </c>
      <c r="T149" s="549"/>
      <c r="U149" s="551">
        <v>0</v>
      </c>
    </row>
    <row r="150" spans="1:21" ht="14.4" customHeight="1" x14ac:dyDescent="0.3">
      <c r="A150" s="544">
        <v>27</v>
      </c>
      <c r="B150" s="545" t="s">
        <v>487</v>
      </c>
      <c r="C150" s="545" t="s">
        <v>502</v>
      </c>
      <c r="D150" s="546" t="s">
        <v>2198</v>
      </c>
      <c r="E150" s="547" t="s">
        <v>513</v>
      </c>
      <c r="F150" s="545" t="s">
        <v>497</v>
      </c>
      <c r="G150" s="545" t="s">
        <v>929</v>
      </c>
      <c r="H150" s="545" t="s">
        <v>482</v>
      </c>
      <c r="I150" s="545" t="s">
        <v>930</v>
      </c>
      <c r="J150" s="545" t="s">
        <v>931</v>
      </c>
      <c r="K150" s="545" t="s">
        <v>932</v>
      </c>
      <c r="L150" s="548">
        <v>229.38</v>
      </c>
      <c r="M150" s="548">
        <v>229.38</v>
      </c>
      <c r="N150" s="545">
        <v>1</v>
      </c>
      <c r="O150" s="549">
        <v>0.5</v>
      </c>
      <c r="P150" s="548"/>
      <c r="Q150" s="550">
        <v>0</v>
      </c>
      <c r="R150" s="545"/>
      <c r="S150" s="550">
        <v>0</v>
      </c>
      <c r="T150" s="549"/>
      <c r="U150" s="551">
        <v>0</v>
      </c>
    </row>
    <row r="151" spans="1:21" ht="14.4" customHeight="1" x14ac:dyDescent="0.3">
      <c r="A151" s="544">
        <v>27</v>
      </c>
      <c r="B151" s="545" t="s">
        <v>487</v>
      </c>
      <c r="C151" s="545" t="s">
        <v>502</v>
      </c>
      <c r="D151" s="546" t="s">
        <v>2198</v>
      </c>
      <c r="E151" s="547" t="s">
        <v>513</v>
      </c>
      <c r="F151" s="545" t="s">
        <v>497</v>
      </c>
      <c r="G151" s="545" t="s">
        <v>536</v>
      </c>
      <c r="H151" s="545" t="s">
        <v>430</v>
      </c>
      <c r="I151" s="545" t="s">
        <v>933</v>
      </c>
      <c r="J151" s="545" t="s">
        <v>934</v>
      </c>
      <c r="K151" s="545" t="s">
        <v>935</v>
      </c>
      <c r="L151" s="548">
        <v>16.38</v>
      </c>
      <c r="M151" s="548">
        <v>49.14</v>
      </c>
      <c r="N151" s="545">
        <v>3</v>
      </c>
      <c r="O151" s="549">
        <v>0.5</v>
      </c>
      <c r="P151" s="548"/>
      <c r="Q151" s="550">
        <v>0</v>
      </c>
      <c r="R151" s="545"/>
      <c r="S151" s="550">
        <v>0</v>
      </c>
      <c r="T151" s="549"/>
      <c r="U151" s="551">
        <v>0</v>
      </c>
    </row>
    <row r="152" spans="1:21" ht="14.4" customHeight="1" x14ac:dyDescent="0.3">
      <c r="A152" s="544">
        <v>27</v>
      </c>
      <c r="B152" s="545" t="s">
        <v>487</v>
      </c>
      <c r="C152" s="545" t="s">
        <v>502</v>
      </c>
      <c r="D152" s="546" t="s">
        <v>2198</v>
      </c>
      <c r="E152" s="547" t="s">
        <v>513</v>
      </c>
      <c r="F152" s="545" t="s">
        <v>497</v>
      </c>
      <c r="G152" s="545" t="s">
        <v>536</v>
      </c>
      <c r="H152" s="545" t="s">
        <v>482</v>
      </c>
      <c r="I152" s="545" t="s">
        <v>540</v>
      </c>
      <c r="J152" s="545" t="s">
        <v>538</v>
      </c>
      <c r="K152" s="545" t="s">
        <v>541</v>
      </c>
      <c r="L152" s="548">
        <v>35.11</v>
      </c>
      <c r="M152" s="548">
        <v>210.66</v>
      </c>
      <c r="N152" s="545">
        <v>6</v>
      </c>
      <c r="O152" s="549">
        <v>2</v>
      </c>
      <c r="P152" s="548"/>
      <c r="Q152" s="550">
        <v>0</v>
      </c>
      <c r="R152" s="545"/>
      <c r="S152" s="550">
        <v>0</v>
      </c>
      <c r="T152" s="549"/>
      <c r="U152" s="551">
        <v>0</v>
      </c>
    </row>
    <row r="153" spans="1:21" ht="14.4" customHeight="1" x14ac:dyDescent="0.3">
      <c r="A153" s="544">
        <v>27</v>
      </c>
      <c r="B153" s="545" t="s">
        <v>487</v>
      </c>
      <c r="C153" s="545" t="s">
        <v>502</v>
      </c>
      <c r="D153" s="546" t="s">
        <v>2198</v>
      </c>
      <c r="E153" s="547" t="s">
        <v>513</v>
      </c>
      <c r="F153" s="545" t="s">
        <v>497</v>
      </c>
      <c r="G153" s="545" t="s">
        <v>536</v>
      </c>
      <c r="H153" s="545" t="s">
        <v>430</v>
      </c>
      <c r="I153" s="545" t="s">
        <v>936</v>
      </c>
      <c r="J153" s="545" t="s">
        <v>937</v>
      </c>
      <c r="K153" s="545" t="s">
        <v>549</v>
      </c>
      <c r="L153" s="548">
        <v>70.23</v>
      </c>
      <c r="M153" s="548">
        <v>140.46</v>
      </c>
      <c r="N153" s="545">
        <v>2</v>
      </c>
      <c r="O153" s="549">
        <v>0.5</v>
      </c>
      <c r="P153" s="548"/>
      <c r="Q153" s="550">
        <v>0</v>
      </c>
      <c r="R153" s="545"/>
      <c r="S153" s="550">
        <v>0</v>
      </c>
      <c r="T153" s="549"/>
      <c r="U153" s="551">
        <v>0</v>
      </c>
    </row>
    <row r="154" spans="1:21" ht="14.4" customHeight="1" x14ac:dyDescent="0.3">
      <c r="A154" s="544">
        <v>27</v>
      </c>
      <c r="B154" s="545" t="s">
        <v>487</v>
      </c>
      <c r="C154" s="545" t="s">
        <v>502</v>
      </c>
      <c r="D154" s="546" t="s">
        <v>2198</v>
      </c>
      <c r="E154" s="547" t="s">
        <v>513</v>
      </c>
      <c r="F154" s="545" t="s">
        <v>497</v>
      </c>
      <c r="G154" s="545" t="s">
        <v>536</v>
      </c>
      <c r="H154" s="545" t="s">
        <v>430</v>
      </c>
      <c r="I154" s="545" t="s">
        <v>938</v>
      </c>
      <c r="J154" s="545" t="s">
        <v>939</v>
      </c>
      <c r="K154" s="545" t="s">
        <v>541</v>
      </c>
      <c r="L154" s="548">
        <v>35.11</v>
      </c>
      <c r="M154" s="548">
        <v>315.99</v>
      </c>
      <c r="N154" s="545">
        <v>9</v>
      </c>
      <c r="O154" s="549">
        <v>2.5</v>
      </c>
      <c r="P154" s="548">
        <v>70.22</v>
      </c>
      <c r="Q154" s="550">
        <v>0.22222222222222221</v>
      </c>
      <c r="R154" s="545">
        <v>2</v>
      </c>
      <c r="S154" s="550">
        <v>0.22222222222222221</v>
      </c>
      <c r="T154" s="549">
        <v>1</v>
      </c>
      <c r="U154" s="551">
        <v>0.4</v>
      </c>
    </row>
    <row r="155" spans="1:21" ht="14.4" customHeight="1" x14ac:dyDescent="0.3">
      <c r="A155" s="544">
        <v>27</v>
      </c>
      <c r="B155" s="545" t="s">
        <v>487</v>
      </c>
      <c r="C155" s="545" t="s">
        <v>502</v>
      </c>
      <c r="D155" s="546" t="s">
        <v>2198</v>
      </c>
      <c r="E155" s="547" t="s">
        <v>513</v>
      </c>
      <c r="F155" s="545" t="s">
        <v>497</v>
      </c>
      <c r="G155" s="545" t="s">
        <v>536</v>
      </c>
      <c r="H155" s="545" t="s">
        <v>430</v>
      </c>
      <c r="I155" s="545" t="s">
        <v>940</v>
      </c>
      <c r="J155" s="545" t="s">
        <v>941</v>
      </c>
      <c r="K155" s="545" t="s">
        <v>549</v>
      </c>
      <c r="L155" s="548">
        <v>70.23</v>
      </c>
      <c r="M155" s="548">
        <v>140.46</v>
      </c>
      <c r="N155" s="545">
        <v>2</v>
      </c>
      <c r="O155" s="549">
        <v>0.5</v>
      </c>
      <c r="P155" s="548"/>
      <c r="Q155" s="550">
        <v>0</v>
      </c>
      <c r="R155" s="545"/>
      <c r="S155" s="550">
        <v>0</v>
      </c>
      <c r="T155" s="549"/>
      <c r="U155" s="551">
        <v>0</v>
      </c>
    </row>
    <row r="156" spans="1:21" ht="14.4" customHeight="1" x14ac:dyDescent="0.3">
      <c r="A156" s="544">
        <v>27</v>
      </c>
      <c r="B156" s="545" t="s">
        <v>487</v>
      </c>
      <c r="C156" s="545" t="s">
        <v>502</v>
      </c>
      <c r="D156" s="546" t="s">
        <v>2198</v>
      </c>
      <c r="E156" s="547" t="s">
        <v>513</v>
      </c>
      <c r="F156" s="545" t="s">
        <v>497</v>
      </c>
      <c r="G156" s="545" t="s">
        <v>942</v>
      </c>
      <c r="H156" s="545" t="s">
        <v>430</v>
      </c>
      <c r="I156" s="545" t="s">
        <v>943</v>
      </c>
      <c r="J156" s="545" t="s">
        <v>944</v>
      </c>
      <c r="K156" s="545" t="s">
        <v>754</v>
      </c>
      <c r="L156" s="548">
        <v>0</v>
      </c>
      <c r="M156" s="548">
        <v>0</v>
      </c>
      <c r="N156" s="545">
        <v>1</v>
      </c>
      <c r="O156" s="549">
        <v>0.5</v>
      </c>
      <c r="P156" s="548"/>
      <c r="Q156" s="550"/>
      <c r="R156" s="545"/>
      <c r="S156" s="550">
        <v>0</v>
      </c>
      <c r="T156" s="549"/>
      <c r="U156" s="551">
        <v>0</v>
      </c>
    </row>
    <row r="157" spans="1:21" ht="14.4" customHeight="1" x14ac:dyDescent="0.3">
      <c r="A157" s="544">
        <v>27</v>
      </c>
      <c r="B157" s="545" t="s">
        <v>487</v>
      </c>
      <c r="C157" s="545" t="s">
        <v>502</v>
      </c>
      <c r="D157" s="546" t="s">
        <v>2198</v>
      </c>
      <c r="E157" s="547" t="s">
        <v>513</v>
      </c>
      <c r="F157" s="545" t="s">
        <v>497</v>
      </c>
      <c r="G157" s="545" t="s">
        <v>945</v>
      </c>
      <c r="H157" s="545" t="s">
        <v>482</v>
      </c>
      <c r="I157" s="545" t="s">
        <v>946</v>
      </c>
      <c r="J157" s="545" t="s">
        <v>947</v>
      </c>
      <c r="K157" s="545" t="s">
        <v>948</v>
      </c>
      <c r="L157" s="548">
        <v>57.83</v>
      </c>
      <c r="M157" s="548">
        <v>289.14999999999998</v>
      </c>
      <c r="N157" s="545">
        <v>5</v>
      </c>
      <c r="O157" s="549">
        <v>1.5</v>
      </c>
      <c r="P157" s="548">
        <v>289.14999999999998</v>
      </c>
      <c r="Q157" s="550">
        <v>1</v>
      </c>
      <c r="R157" s="545">
        <v>5</v>
      </c>
      <c r="S157" s="550">
        <v>1</v>
      </c>
      <c r="T157" s="549">
        <v>1.5</v>
      </c>
      <c r="U157" s="551">
        <v>1</v>
      </c>
    </row>
    <row r="158" spans="1:21" ht="14.4" customHeight="1" x14ac:dyDescent="0.3">
      <c r="A158" s="544">
        <v>27</v>
      </c>
      <c r="B158" s="545" t="s">
        <v>487</v>
      </c>
      <c r="C158" s="545" t="s">
        <v>502</v>
      </c>
      <c r="D158" s="546" t="s">
        <v>2198</v>
      </c>
      <c r="E158" s="547" t="s">
        <v>513</v>
      </c>
      <c r="F158" s="545" t="s">
        <v>497</v>
      </c>
      <c r="G158" s="545" t="s">
        <v>949</v>
      </c>
      <c r="H158" s="545" t="s">
        <v>430</v>
      </c>
      <c r="I158" s="545" t="s">
        <v>950</v>
      </c>
      <c r="J158" s="545" t="s">
        <v>951</v>
      </c>
      <c r="K158" s="545" t="s">
        <v>952</v>
      </c>
      <c r="L158" s="548">
        <v>529.57000000000005</v>
      </c>
      <c r="M158" s="548">
        <v>529.57000000000005</v>
      </c>
      <c r="N158" s="545">
        <v>1</v>
      </c>
      <c r="O158" s="549">
        <v>0.5</v>
      </c>
      <c r="P158" s="548"/>
      <c r="Q158" s="550">
        <v>0</v>
      </c>
      <c r="R158" s="545"/>
      <c r="S158" s="550">
        <v>0</v>
      </c>
      <c r="T158" s="549"/>
      <c r="U158" s="551">
        <v>0</v>
      </c>
    </row>
    <row r="159" spans="1:21" ht="14.4" customHeight="1" x14ac:dyDescent="0.3">
      <c r="A159" s="544">
        <v>27</v>
      </c>
      <c r="B159" s="545" t="s">
        <v>487</v>
      </c>
      <c r="C159" s="545" t="s">
        <v>502</v>
      </c>
      <c r="D159" s="546" t="s">
        <v>2198</v>
      </c>
      <c r="E159" s="547" t="s">
        <v>513</v>
      </c>
      <c r="F159" s="545" t="s">
        <v>497</v>
      </c>
      <c r="G159" s="545" t="s">
        <v>682</v>
      </c>
      <c r="H159" s="545" t="s">
        <v>430</v>
      </c>
      <c r="I159" s="545" t="s">
        <v>953</v>
      </c>
      <c r="J159" s="545" t="s">
        <v>684</v>
      </c>
      <c r="K159" s="545" t="s">
        <v>784</v>
      </c>
      <c r="L159" s="548">
        <v>0</v>
      </c>
      <c r="M159" s="548">
        <v>0</v>
      </c>
      <c r="N159" s="545">
        <v>2</v>
      </c>
      <c r="O159" s="549">
        <v>0.5</v>
      </c>
      <c r="P159" s="548">
        <v>0</v>
      </c>
      <c r="Q159" s="550"/>
      <c r="R159" s="545">
        <v>2</v>
      </c>
      <c r="S159" s="550">
        <v>1</v>
      </c>
      <c r="T159" s="549">
        <v>0.5</v>
      </c>
      <c r="U159" s="551">
        <v>1</v>
      </c>
    </row>
    <row r="160" spans="1:21" ht="14.4" customHeight="1" x14ac:dyDescent="0.3">
      <c r="A160" s="544">
        <v>27</v>
      </c>
      <c r="B160" s="545" t="s">
        <v>487</v>
      </c>
      <c r="C160" s="545" t="s">
        <v>502</v>
      </c>
      <c r="D160" s="546" t="s">
        <v>2198</v>
      </c>
      <c r="E160" s="547" t="s">
        <v>513</v>
      </c>
      <c r="F160" s="545" t="s">
        <v>497</v>
      </c>
      <c r="G160" s="545" t="s">
        <v>954</v>
      </c>
      <c r="H160" s="545" t="s">
        <v>482</v>
      </c>
      <c r="I160" s="545" t="s">
        <v>955</v>
      </c>
      <c r="J160" s="545" t="s">
        <v>956</v>
      </c>
      <c r="K160" s="545" t="s">
        <v>916</v>
      </c>
      <c r="L160" s="548">
        <v>132</v>
      </c>
      <c r="M160" s="548">
        <v>396</v>
      </c>
      <c r="N160" s="545">
        <v>3</v>
      </c>
      <c r="O160" s="549">
        <v>0.5</v>
      </c>
      <c r="P160" s="548"/>
      <c r="Q160" s="550">
        <v>0</v>
      </c>
      <c r="R160" s="545"/>
      <c r="S160" s="550">
        <v>0</v>
      </c>
      <c r="T160" s="549"/>
      <c r="U160" s="551">
        <v>0</v>
      </c>
    </row>
    <row r="161" spans="1:21" ht="14.4" customHeight="1" x14ac:dyDescent="0.3">
      <c r="A161" s="544">
        <v>27</v>
      </c>
      <c r="B161" s="545" t="s">
        <v>487</v>
      </c>
      <c r="C161" s="545" t="s">
        <v>502</v>
      </c>
      <c r="D161" s="546" t="s">
        <v>2198</v>
      </c>
      <c r="E161" s="547" t="s">
        <v>513</v>
      </c>
      <c r="F161" s="545" t="s">
        <v>497</v>
      </c>
      <c r="G161" s="545" t="s">
        <v>957</v>
      </c>
      <c r="H161" s="545" t="s">
        <v>430</v>
      </c>
      <c r="I161" s="545" t="s">
        <v>958</v>
      </c>
      <c r="J161" s="545" t="s">
        <v>959</v>
      </c>
      <c r="K161" s="545" t="s">
        <v>960</v>
      </c>
      <c r="L161" s="548">
        <v>2026.32</v>
      </c>
      <c r="M161" s="548">
        <v>6078.96</v>
      </c>
      <c r="N161" s="545">
        <v>3</v>
      </c>
      <c r="O161" s="549">
        <v>0.5</v>
      </c>
      <c r="P161" s="548"/>
      <c r="Q161" s="550">
        <v>0</v>
      </c>
      <c r="R161" s="545"/>
      <c r="S161" s="550">
        <v>0</v>
      </c>
      <c r="T161" s="549"/>
      <c r="U161" s="551">
        <v>0</v>
      </c>
    </row>
    <row r="162" spans="1:21" ht="14.4" customHeight="1" x14ac:dyDescent="0.3">
      <c r="A162" s="544">
        <v>27</v>
      </c>
      <c r="B162" s="545" t="s">
        <v>487</v>
      </c>
      <c r="C162" s="545" t="s">
        <v>502</v>
      </c>
      <c r="D162" s="546" t="s">
        <v>2198</v>
      </c>
      <c r="E162" s="547" t="s">
        <v>513</v>
      </c>
      <c r="F162" s="545" t="s">
        <v>497</v>
      </c>
      <c r="G162" s="545" t="s">
        <v>686</v>
      </c>
      <c r="H162" s="545" t="s">
        <v>430</v>
      </c>
      <c r="I162" s="545" t="s">
        <v>961</v>
      </c>
      <c r="J162" s="545" t="s">
        <v>962</v>
      </c>
      <c r="K162" s="545" t="s">
        <v>963</v>
      </c>
      <c r="L162" s="548">
        <v>243.59</v>
      </c>
      <c r="M162" s="548">
        <v>243.59</v>
      </c>
      <c r="N162" s="545">
        <v>1</v>
      </c>
      <c r="O162" s="549">
        <v>0.5</v>
      </c>
      <c r="P162" s="548"/>
      <c r="Q162" s="550">
        <v>0</v>
      </c>
      <c r="R162" s="545"/>
      <c r="S162" s="550">
        <v>0</v>
      </c>
      <c r="T162" s="549"/>
      <c r="U162" s="551">
        <v>0</v>
      </c>
    </row>
    <row r="163" spans="1:21" ht="14.4" customHeight="1" x14ac:dyDescent="0.3">
      <c r="A163" s="544">
        <v>27</v>
      </c>
      <c r="B163" s="545" t="s">
        <v>487</v>
      </c>
      <c r="C163" s="545" t="s">
        <v>502</v>
      </c>
      <c r="D163" s="546" t="s">
        <v>2198</v>
      </c>
      <c r="E163" s="547" t="s">
        <v>513</v>
      </c>
      <c r="F163" s="545" t="s">
        <v>497</v>
      </c>
      <c r="G163" s="545" t="s">
        <v>964</v>
      </c>
      <c r="H163" s="545" t="s">
        <v>430</v>
      </c>
      <c r="I163" s="545" t="s">
        <v>965</v>
      </c>
      <c r="J163" s="545" t="s">
        <v>966</v>
      </c>
      <c r="K163" s="545" t="s">
        <v>967</v>
      </c>
      <c r="L163" s="548">
        <v>150.9</v>
      </c>
      <c r="M163" s="548">
        <v>452.70000000000005</v>
      </c>
      <c r="N163" s="545">
        <v>3</v>
      </c>
      <c r="O163" s="549">
        <v>0.5</v>
      </c>
      <c r="P163" s="548">
        <v>452.70000000000005</v>
      </c>
      <c r="Q163" s="550">
        <v>1</v>
      </c>
      <c r="R163" s="545">
        <v>3</v>
      </c>
      <c r="S163" s="550">
        <v>1</v>
      </c>
      <c r="T163" s="549">
        <v>0.5</v>
      </c>
      <c r="U163" s="551">
        <v>1</v>
      </c>
    </row>
    <row r="164" spans="1:21" ht="14.4" customHeight="1" x14ac:dyDescent="0.3">
      <c r="A164" s="544">
        <v>27</v>
      </c>
      <c r="B164" s="545" t="s">
        <v>487</v>
      </c>
      <c r="C164" s="545" t="s">
        <v>502</v>
      </c>
      <c r="D164" s="546" t="s">
        <v>2198</v>
      </c>
      <c r="E164" s="547" t="s">
        <v>513</v>
      </c>
      <c r="F164" s="545" t="s">
        <v>497</v>
      </c>
      <c r="G164" s="545" t="s">
        <v>550</v>
      </c>
      <c r="H164" s="545" t="s">
        <v>430</v>
      </c>
      <c r="I164" s="545" t="s">
        <v>968</v>
      </c>
      <c r="J164" s="545" t="s">
        <v>552</v>
      </c>
      <c r="K164" s="545" t="s">
        <v>969</v>
      </c>
      <c r="L164" s="548">
        <v>182.22</v>
      </c>
      <c r="M164" s="548">
        <v>728.88</v>
      </c>
      <c r="N164" s="545">
        <v>4</v>
      </c>
      <c r="O164" s="549">
        <v>3.5</v>
      </c>
      <c r="P164" s="548">
        <v>546.66</v>
      </c>
      <c r="Q164" s="550">
        <v>0.75</v>
      </c>
      <c r="R164" s="545">
        <v>3</v>
      </c>
      <c r="S164" s="550">
        <v>0.75</v>
      </c>
      <c r="T164" s="549">
        <v>2.5</v>
      </c>
      <c r="U164" s="551">
        <v>0.7142857142857143</v>
      </c>
    </row>
    <row r="165" spans="1:21" ht="14.4" customHeight="1" x14ac:dyDescent="0.3">
      <c r="A165" s="544">
        <v>27</v>
      </c>
      <c r="B165" s="545" t="s">
        <v>487</v>
      </c>
      <c r="C165" s="545" t="s">
        <v>502</v>
      </c>
      <c r="D165" s="546" t="s">
        <v>2198</v>
      </c>
      <c r="E165" s="547" t="s">
        <v>513</v>
      </c>
      <c r="F165" s="545" t="s">
        <v>497</v>
      </c>
      <c r="G165" s="545" t="s">
        <v>550</v>
      </c>
      <c r="H165" s="545" t="s">
        <v>430</v>
      </c>
      <c r="I165" s="545" t="s">
        <v>970</v>
      </c>
      <c r="J165" s="545" t="s">
        <v>552</v>
      </c>
      <c r="K165" s="545" t="s">
        <v>969</v>
      </c>
      <c r="L165" s="548">
        <v>0</v>
      </c>
      <c r="M165" s="548">
        <v>0</v>
      </c>
      <c r="N165" s="545">
        <v>3</v>
      </c>
      <c r="O165" s="549">
        <v>3</v>
      </c>
      <c r="P165" s="548">
        <v>0</v>
      </c>
      <c r="Q165" s="550"/>
      <c r="R165" s="545">
        <v>2</v>
      </c>
      <c r="S165" s="550">
        <v>0.66666666666666663</v>
      </c>
      <c r="T165" s="549">
        <v>2</v>
      </c>
      <c r="U165" s="551">
        <v>0.66666666666666663</v>
      </c>
    </row>
    <row r="166" spans="1:21" ht="14.4" customHeight="1" x14ac:dyDescent="0.3">
      <c r="A166" s="544">
        <v>27</v>
      </c>
      <c r="B166" s="545" t="s">
        <v>487</v>
      </c>
      <c r="C166" s="545" t="s">
        <v>502</v>
      </c>
      <c r="D166" s="546" t="s">
        <v>2198</v>
      </c>
      <c r="E166" s="547" t="s">
        <v>513</v>
      </c>
      <c r="F166" s="545" t="s">
        <v>497</v>
      </c>
      <c r="G166" s="545" t="s">
        <v>971</v>
      </c>
      <c r="H166" s="545" t="s">
        <v>482</v>
      </c>
      <c r="I166" s="545" t="s">
        <v>972</v>
      </c>
      <c r="J166" s="545" t="s">
        <v>973</v>
      </c>
      <c r="K166" s="545" t="s">
        <v>848</v>
      </c>
      <c r="L166" s="548">
        <v>394.64</v>
      </c>
      <c r="M166" s="548">
        <v>789.28</v>
      </c>
      <c r="N166" s="545">
        <v>2</v>
      </c>
      <c r="O166" s="549">
        <v>1</v>
      </c>
      <c r="P166" s="548"/>
      <c r="Q166" s="550">
        <v>0</v>
      </c>
      <c r="R166" s="545"/>
      <c r="S166" s="550">
        <v>0</v>
      </c>
      <c r="T166" s="549"/>
      <c r="U166" s="551">
        <v>0</v>
      </c>
    </row>
    <row r="167" spans="1:21" ht="14.4" customHeight="1" x14ac:dyDescent="0.3">
      <c r="A167" s="544">
        <v>27</v>
      </c>
      <c r="B167" s="545" t="s">
        <v>487</v>
      </c>
      <c r="C167" s="545" t="s">
        <v>502</v>
      </c>
      <c r="D167" s="546" t="s">
        <v>2198</v>
      </c>
      <c r="E167" s="547" t="s">
        <v>513</v>
      </c>
      <c r="F167" s="545" t="s">
        <v>497</v>
      </c>
      <c r="G167" s="545" t="s">
        <v>971</v>
      </c>
      <c r="H167" s="545" t="s">
        <v>482</v>
      </c>
      <c r="I167" s="545" t="s">
        <v>974</v>
      </c>
      <c r="J167" s="545" t="s">
        <v>975</v>
      </c>
      <c r="K167" s="545" t="s">
        <v>976</v>
      </c>
      <c r="L167" s="548">
        <v>65.77</v>
      </c>
      <c r="M167" s="548">
        <v>197.31</v>
      </c>
      <c r="N167" s="545">
        <v>3</v>
      </c>
      <c r="O167" s="549">
        <v>0.5</v>
      </c>
      <c r="P167" s="548"/>
      <c r="Q167" s="550">
        <v>0</v>
      </c>
      <c r="R167" s="545"/>
      <c r="S167" s="550">
        <v>0</v>
      </c>
      <c r="T167" s="549"/>
      <c r="U167" s="551">
        <v>0</v>
      </c>
    </row>
    <row r="168" spans="1:21" ht="14.4" customHeight="1" x14ac:dyDescent="0.3">
      <c r="A168" s="544">
        <v>27</v>
      </c>
      <c r="B168" s="545" t="s">
        <v>487</v>
      </c>
      <c r="C168" s="545" t="s">
        <v>502</v>
      </c>
      <c r="D168" s="546" t="s">
        <v>2198</v>
      </c>
      <c r="E168" s="547" t="s">
        <v>513</v>
      </c>
      <c r="F168" s="545" t="s">
        <v>497</v>
      </c>
      <c r="G168" s="545" t="s">
        <v>971</v>
      </c>
      <c r="H168" s="545" t="s">
        <v>482</v>
      </c>
      <c r="I168" s="545" t="s">
        <v>977</v>
      </c>
      <c r="J168" s="545" t="s">
        <v>973</v>
      </c>
      <c r="K168" s="545" t="s">
        <v>978</v>
      </c>
      <c r="L168" s="548">
        <v>131.54</v>
      </c>
      <c r="M168" s="548">
        <v>131.54</v>
      </c>
      <c r="N168" s="545">
        <v>1</v>
      </c>
      <c r="O168" s="549">
        <v>0.5</v>
      </c>
      <c r="P168" s="548"/>
      <c r="Q168" s="550">
        <v>0</v>
      </c>
      <c r="R168" s="545"/>
      <c r="S168" s="550">
        <v>0</v>
      </c>
      <c r="T168" s="549"/>
      <c r="U168" s="551">
        <v>0</v>
      </c>
    </row>
    <row r="169" spans="1:21" ht="14.4" customHeight="1" x14ac:dyDescent="0.3">
      <c r="A169" s="544">
        <v>27</v>
      </c>
      <c r="B169" s="545" t="s">
        <v>487</v>
      </c>
      <c r="C169" s="545" t="s">
        <v>502</v>
      </c>
      <c r="D169" s="546" t="s">
        <v>2198</v>
      </c>
      <c r="E169" s="547" t="s">
        <v>513</v>
      </c>
      <c r="F169" s="545" t="s">
        <v>497</v>
      </c>
      <c r="G169" s="545" t="s">
        <v>979</v>
      </c>
      <c r="H169" s="545" t="s">
        <v>430</v>
      </c>
      <c r="I169" s="545" t="s">
        <v>980</v>
      </c>
      <c r="J169" s="545" t="s">
        <v>981</v>
      </c>
      <c r="K169" s="545" t="s">
        <v>982</v>
      </c>
      <c r="L169" s="548">
        <v>0</v>
      </c>
      <c r="M169" s="548">
        <v>0</v>
      </c>
      <c r="N169" s="545">
        <v>1</v>
      </c>
      <c r="O169" s="549">
        <v>0.5</v>
      </c>
      <c r="P169" s="548">
        <v>0</v>
      </c>
      <c r="Q169" s="550"/>
      <c r="R169" s="545">
        <v>1</v>
      </c>
      <c r="S169" s="550">
        <v>1</v>
      </c>
      <c r="T169" s="549">
        <v>0.5</v>
      </c>
      <c r="U169" s="551">
        <v>1</v>
      </c>
    </row>
    <row r="170" spans="1:21" ht="14.4" customHeight="1" x14ac:dyDescent="0.3">
      <c r="A170" s="544">
        <v>27</v>
      </c>
      <c r="B170" s="545" t="s">
        <v>487</v>
      </c>
      <c r="C170" s="545" t="s">
        <v>502</v>
      </c>
      <c r="D170" s="546" t="s">
        <v>2198</v>
      </c>
      <c r="E170" s="547" t="s">
        <v>513</v>
      </c>
      <c r="F170" s="545" t="s">
        <v>497</v>
      </c>
      <c r="G170" s="545" t="s">
        <v>983</v>
      </c>
      <c r="H170" s="545" t="s">
        <v>430</v>
      </c>
      <c r="I170" s="545" t="s">
        <v>984</v>
      </c>
      <c r="J170" s="545" t="s">
        <v>985</v>
      </c>
      <c r="K170" s="545" t="s">
        <v>986</v>
      </c>
      <c r="L170" s="548">
        <v>0</v>
      </c>
      <c r="M170" s="548">
        <v>0</v>
      </c>
      <c r="N170" s="545">
        <v>1</v>
      </c>
      <c r="O170" s="549">
        <v>0.5</v>
      </c>
      <c r="P170" s="548"/>
      <c r="Q170" s="550"/>
      <c r="R170" s="545"/>
      <c r="S170" s="550">
        <v>0</v>
      </c>
      <c r="T170" s="549"/>
      <c r="U170" s="551">
        <v>0</v>
      </c>
    </row>
    <row r="171" spans="1:21" ht="14.4" customHeight="1" x14ac:dyDescent="0.3">
      <c r="A171" s="544">
        <v>27</v>
      </c>
      <c r="B171" s="545" t="s">
        <v>487</v>
      </c>
      <c r="C171" s="545" t="s">
        <v>502</v>
      </c>
      <c r="D171" s="546" t="s">
        <v>2198</v>
      </c>
      <c r="E171" s="547" t="s">
        <v>513</v>
      </c>
      <c r="F171" s="545" t="s">
        <v>497</v>
      </c>
      <c r="G171" s="545" t="s">
        <v>983</v>
      </c>
      <c r="H171" s="545" t="s">
        <v>430</v>
      </c>
      <c r="I171" s="545" t="s">
        <v>987</v>
      </c>
      <c r="J171" s="545" t="s">
        <v>985</v>
      </c>
      <c r="K171" s="545" t="s">
        <v>988</v>
      </c>
      <c r="L171" s="548">
        <v>3480.65</v>
      </c>
      <c r="M171" s="548">
        <v>3480.65</v>
      </c>
      <c r="N171" s="545">
        <v>1</v>
      </c>
      <c r="O171" s="549">
        <v>1</v>
      </c>
      <c r="P171" s="548"/>
      <c r="Q171" s="550">
        <v>0</v>
      </c>
      <c r="R171" s="545"/>
      <c r="S171" s="550">
        <v>0</v>
      </c>
      <c r="T171" s="549"/>
      <c r="U171" s="551">
        <v>0</v>
      </c>
    </row>
    <row r="172" spans="1:21" ht="14.4" customHeight="1" x14ac:dyDescent="0.3">
      <c r="A172" s="544">
        <v>27</v>
      </c>
      <c r="B172" s="545" t="s">
        <v>487</v>
      </c>
      <c r="C172" s="545" t="s">
        <v>502</v>
      </c>
      <c r="D172" s="546" t="s">
        <v>2198</v>
      </c>
      <c r="E172" s="547" t="s">
        <v>513</v>
      </c>
      <c r="F172" s="545" t="s">
        <v>497</v>
      </c>
      <c r="G172" s="545" t="s">
        <v>989</v>
      </c>
      <c r="H172" s="545" t="s">
        <v>430</v>
      </c>
      <c r="I172" s="545" t="s">
        <v>990</v>
      </c>
      <c r="J172" s="545" t="s">
        <v>991</v>
      </c>
      <c r="K172" s="545" t="s">
        <v>992</v>
      </c>
      <c r="L172" s="548">
        <v>140.96</v>
      </c>
      <c r="M172" s="548">
        <v>140.96</v>
      </c>
      <c r="N172" s="545">
        <v>1</v>
      </c>
      <c r="O172" s="549">
        <v>0.5</v>
      </c>
      <c r="P172" s="548"/>
      <c r="Q172" s="550">
        <v>0</v>
      </c>
      <c r="R172" s="545"/>
      <c r="S172" s="550">
        <v>0</v>
      </c>
      <c r="T172" s="549"/>
      <c r="U172" s="551">
        <v>0</v>
      </c>
    </row>
    <row r="173" spans="1:21" ht="14.4" customHeight="1" x14ac:dyDescent="0.3">
      <c r="A173" s="544">
        <v>27</v>
      </c>
      <c r="B173" s="545" t="s">
        <v>487</v>
      </c>
      <c r="C173" s="545" t="s">
        <v>502</v>
      </c>
      <c r="D173" s="546" t="s">
        <v>2198</v>
      </c>
      <c r="E173" s="547" t="s">
        <v>513</v>
      </c>
      <c r="F173" s="545" t="s">
        <v>497</v>
      </c>
      <c r="G173" s="545" t="s">
        <v>993</v>
      </c>
      <c r="H173" s="545" t="s">
        <v>430</v>
      </c>
      <c r="I173" s="545" t="s">
        <v>994</v>
      </c>
      <c r="J173" s="545" t="s">
        <v>995</v>
      </c>
      <c r="K173" s="545" t="s">
        <v>996</v>
      </c>
      <c r="L173" s="548">
        <v>123.2</v>
      </c>
      <c r="M173" s="548">
        <v>369.6</v>
      </c>
      <c r="N173" s="545">
        <v>3</v>
      </c>
      <c r="O173" s="549">
        <v>1</v>
      </c>
      <c r="P173" s="548">
        <v>369.6</v>
      </c>
      <c r="Q173" s="550">
        <v>1</v>
      </c>
      <c r="R173" s="545">
        <v>3</v>
      </c>
      <c r="S173" s="550">
        <v>1</v>
      </c>
      <c r="T173" s="549">
        <v>1</v>
      </c>
      <c r="U173" s="551">
        <v>1</v>
      </c>
    </row>
    <row r="174" spans="1:21" ht="14.4" customHeight="1" x14ac:dyDescent="0.3">
      <c r="A174" s="544">
        <v>27</v>
      </c>
      <c r="B174" s="545" t="s">
        <v>487</v>
      </c>
      <c r="C174" s="545" t="s">
        <v>502</v>
      </c>
      <c r="D174" s="546" t="s">
        <v>2198</v>
      </c>
      <c r="E174" s="547" t="s">
        <v>513</v>
      </c>
      <c r="F174" s="545" t="s">
        <v>497</v>
      </c>
      <c r="G174" s="545" t="s">
        <v>997</v>
      </c>
      <c r="H174" s="545" t="s">
        <v>430</v>
      </c>
      <c r="I174" s="545" t="s">
        <v>998</v>
      </c>
      <c r="J174" s="545" t="s">
        <v>999</v>
      </c>
      <c r="K174" s="545" t="s">
        <v>1000</v>
      </c>
      <c r="L174" s="548">
        <v>63.7</v>
      </c>
      <c r="M174" s="548">
        <v>63.7</v>
      </c>
      <c r="N174" s="545">
        <v>1</v>
      </c>
      <c r="O174" s="549">
        <v>0.5</v>
      </c>
      <c r="P174" s="548">
        <v>63.7</v>
      </c>
      <c r="Q174" s="550">
        <v>1</v>
      </c>
      <c r="R174" s="545">
        <v>1</v>
      </c>
      <c r="S174" s="550">
        <v>1</v>
      </c>
      <c r="T174" s="549">
        <v>0.5</v>
      </c>
      <c r="U174" s="551">
        <v>1</v>
      </c>
    </row>
    <row r="175" spans="1:21" ht="14.4" customHeight="1" x14ac:dyDescent="0.3">
      <c r="A175" s="544">
        <v>27</v>
      </c>
      <c r="B175" s="545" t="s">
        <v>487</v>
      </c>
      <c r="C175" s="545" t="s">
        <v>502</v>
      </c>
      <c r="D175" s="546" t="s">
        <v>2198</v>
      </c>
      <c r="E175" s="547" t="s">
        <v>513</v>
      </c>
      <c r="F175" s="545" t="s">
        <v>497</v>
      </c>
      <c r="G175" s="545" t="s">
        <v>1001</v>
      </c>
      <c r="H175" s="545" t="s">
        <v>430</v>
      </c>
      <c r="I175" s="545" t="s">
        <v>1002</v>
      </c>
      <c r="J175" s="545" t="s">
        <v>1003</v>
      </c>
      <c r="K175" s="545" t="s">
        <v>1004</v>
      </c>
      <c r="L175" s="548">
        <v>101.92</v>
      </c>
      <c r="M175" s="548">
        <v>101.92</v>
      </c>
      <c r="N175" s="545">
        <v>1</v>
      </c>
      <c r="O175" s="549">
        <v>0.5</v>
      </c>
      <c r="P175" s="548"/>
      <c r="Q175" s="550">
        <v>0</v>
      </c>
      <c r="R175" s="545"/>
      <c r="S175" s="550">
        <v>0</v>
      </c>
      <c r="T175" s="549"/>
      <c r="U175" s="551">
        <v>0</v>
      </c>
    </row>
    <row r="176" spans="1:21" ht="14.4" customHeight="1" x14ac:dyDescent="0.3">
      <c r="A176" s="544">
        <v>27</v>
      </c>
      <c r="B176" s="545" t="s">
        <v>487</v>
      </c>
      <c r="C176" s="545" t="s">
        <v>502</v>
      </c>
      <c r="D176" s="546" t="s">
        <v>2198</v>
      </c>
      <c r="E176" s="547" t="s">
        <v>513</v>
      </c>
      <c r="F176" s="545" t="s">
        <v>497</v>
      </c>
      <c r="G176" s="545" t="s">
        <v>558</v>
      </c>
      <c r="H176" s="545" t="s">
        <v>430</v>
      </c>
      <c r="I176" s="545" t="s">
        <v>559</v>
      </c>
      <c r="J176" s="545" t="s">
        <v>560</v>
      </c>
      <c r="K176" s="545" t="s">
        <v>561</v>
      </c>
      <c r="L176" s="548">
        <v>107.27</v>
      </c>
      <c r="M176" s="548">
        <v>1072.7</v>
      </c>
      <c r="N176" s="545">
        <v>10</v>
      </c>
      <c r="O176" s="549">
        <v>3</v>
      </c>
      <c r="P176" s="548">
        <v>321.81</v>
      </c>
      <c r="Q176" s="550">
        <v>0.3</v>
      </c>
      <c r="R176" s="545">
        <v>3</v>
      </c>
      <c r="S176" s="550">
        <v>0.3</v>
      </c>
      <c r="T176" s="549">
        <v>0.5</v>
      </c>
      <c r="U176" s="551">
        <v>0.16666666666666666</v>
      </c>
    </row>
    <row r="177" spans="1:21" ht="14.4" customHeight="1" x14ac:dyDescent="0.3">
      <c r="A177" s="544">
        <v>27</v>
      </c>
      <c r="B177" s="545" t="s">
        <v>487</v>
      </c>
      <c r="C177" s="545" t="s">
        <v>502</v>
      </c>
      <c r="D177" s="546" t="s">
        <v>2198</v>
      </c>
      <c r="E177" s="547" t="s">
        <v>513</v>
      </c>
      <c r="F177" s="545" t="s">
        <v>497</v>
      </c>
      <c r="G177" s="545" t="s">
        <v>1005</v>
      </c>
      <c r="H177" s="545" t="s">
        <v>430</v>
      </c>
      <c r="I177" s="545" t="s">
        <v>1006</v>
      </c>
      <c r="J177" s="545" t="s">
        <v>1007</v>
      </c>
      <c r="K177" s="545" t="s">
        <v>1008</v>
      </c>
      <c r="L177" s="548">
        <v>30.56</v>
      </c>
      <c r="M177" s="548">
        <v>336.15999999999997</v>
      </c>
      <c r="N177" s="545">
        <v>11</v>
      </c>
      <c r="O177" s="549">
        <v>1.5</v>
      </c>
      <c r="P177" s="548">
        <v>244.47999999999996</v>
      </c>
      <c r="Q177" s="550">
        <v>0.72727272727272718</v>
      </c>
      <c r="R177" s="545">
        <v>8</v>
      </c>
      <c r="S177" s="550">
        <v>0.72727272727272729</v>
      </c>
      <c r="T177" s="549">
        <v>1</v>
      </c>
      <c r="U177" s="551">
        <v>0.66666666666666663</v>
      </c>
    </row>
    <row r="178" spans="1:21" ht="14.4" customHeight="1" x14ac:dyDescent="0.3">
      <c r="A178" s="544">
        <v>27</v>
      </c>
      <c r="B178" s="545" t="s">
        <v>487</v>
      </c>
      <c r="C178" s="545" t="s">
        <v>502</v>
      </c>
      <c r="D178" s="546" t="s">
        <v>2198</v>
      </c>
      <c r="E178" s="547" t="s">
        <v>513</v>
      </c>
      <c r="F178" s="545" t="s">
        <v>497</v>
      </c>
      <c r="G178" s="545" t="s">
        <v>1009</v>
      </c>
      <c r="H178" s="545" t="s">
        <v>430</v>
      </c>
      <c r="I178" s="545" t="s">
        <v>1010</v>
      </c>
      <c r="J178" s="545" t="s">
        <v>1011</v>
      </c>
      <c r="K178" s="545" t="s">
        <v>1012</v>
      </c>
      <c r="L178" s="548">
        <v>50.64</v>
      </c>
      <c r="M178" s="548">
        <v>151.92000000000002</v>
      </c>
      <c r="N178" s="545">
        <v>3</v>
      </c>
      <c r="O178" s="549">
        <v>0.5</v>
      </c>
      <c r="P178" s="548"/>
      <c r="Q178" s="550">
        <v>0</v>
      </c>
      <c r="R178" s="545"/>
      <c r="S178" s="550">
        <v>0</v>
      </c>
      <c r="T178" s="549"/>
      <c r="U178" s="551">
        <v>0</v>
      </c>
    </row>
    <row r="179" spans="1:21" ht="14.4" customHeight="1" x14ac:dyDescent="0.3">
      <c r="A179" s="544">
        <v>27</v>
      </c>
      <c r="B179" s="545" t="s">
        <v>487</v>
      </c>
      <c r="C179" s="545" t="s">
        <v>502</v>
      </c>
      <c r="D179" s="546" t="s">
        <v>2198</v>
      </c>
      <c r="E179" s="547" t="s">
        <v>513</v>
      </c>
      <c r="F179" s="545" t="s">
        <v>497</v>
      </c>
      <c r="G179" s="545" t="s">
        <v>1013</v>
      </c>
      <c r="H179" s="545" t="s">
        <v>430</v>
      </c>
      <c r="I179" s="545" t="s">
        <v>1014</v>
      </c>
      <c r="J179" s="545" t="s">
        <v>1015</v>
      </c>
      <c r="K179" s="545" t="s">
        <v>1016</v>
      </c>
      <c r="L179" s="548">
        <v>0</v>
      </c>
      <c r="M179" s="548">
        <v>0</v>
      </c>
      <c r="N179" s="545">
        <v>1</v>
      </c>
      <c r="O179" s="549">
        <v>0.5</v>
      </c>
      <c r="P179" s="548">
        <v>0</v>
      </c>
      <c r="Q179" s="550"/>
      <c r="R179" s="545">
        <v>1</v>
      </c>
      <c r="S179" s="550">
        <v>1</v>
      </c>
      <c r="T179" s="549">
        <v>0.5</v>
      </c>
      <c r="U179" s="551">
        <v>1</v>
      </c>
    </row>
    <row r="180" spans="1:21" ht="14.4" customHeight="1" x14ac:dyDescent="0.3">
      <c r="A180" s="544">
        <v>27</v>
      </c>
      <c r="B180" s="545" t="s">
        <v>487</v>
      </c>
      <c r="C180" s="545" t="s">
        <v>502</v>
      </c>
      <c r="D180" s="546" t="s">
        <v>2198</v>
      </c>
      <c r="E180" s="547" t="s">
        <v>513</v>
      </c>
      <c r="F180" s="545" t="s">
        <v>497</v>
      </c>
      <c r="G180" s="545" t="s">
        <v>1017</v>
      </c>
      <c r="H180" s="545" t="s">
        <v>430</v>
      </c>
      <c r="I180" s="545" t="s">
        <v>1018</v>
      </c>
      <c r="J180" s="545" t="s">
        <v>1019</v>
      </c>
      <c r="K180" s="545" t="s">
        <v>1020</v>
      </c>
      <c r="L180" s="548">
        <v>0</v>
      </c>
      <c r="M180" s="548">
        <v>0</v>
      </c>
      <c r="N180" s="545">
        <v>1</v>
      </c>
      <c r="O180" s="549">
        <v>1</v>
      </c>
      <c r="P180" s="548">
        <v>0</v>
      </c>
      <c r="Q180" s="550"/>
      <c r="R180" s="545">
        <v>1</v>
      </c>
      <c r="S180" s="550">
        <v>1</v>
      </c>
      <c r="T180" s="549">
        <v>1</v>
      </c>
      <c r="U180" s="551">
        <v>1</v>
      </c>
    </row>
    <row r="181" spans="1:21" ht="14.4" customHeight="1" x14ac:dyDescent="0.3">
      <c r="A181" s="544">
        <v>27</v>
      </c>
      <c r="B181" s="545" t="s">
        <v>487</v>
      </c>
      <c r="C181" s="545" t="s">
        <v>502</v>
      </c>
      <c r="D181" s="546" t="s">
        <v>2198</v>
      </c>
      <c r="E181" s="547" t="s">
        <v>513</v>
      </c>
      <c r="F181" s="545" t="s">
        <v>497</v>
      </c>
      <c r="G181" s="545" t="s">
        <v>1017</v>
      </c>
      <c r="H181" s="545" t="s">
        <v>430</v>
      </c>
      <c r="I181" s="545" t="s">
        <v>1021</v>
      </c>
      <c r="J181" s="545" t="s">
        <v>1019</v>
      </c>
      <c r="K181" s="545" t="s">
        <v>1022</v>
      </c>
      <c r="L181" s="548">
        <v>152.84</v>
      </c>
      <c r="M181" s="548">
        <v>305.68</v>
      </c>
      <c r="N181" s="545">
        <v>2</v>
      </c>
      <c r="O181" s="549">
        <v>1.5</v>
      </c>
      <c r="P181" s="548">
        <v>305.68</v>
      </c>
      <c r="Q181" s="550">
        <v>1</v>
      </c>
      <c r="R181" s="545">
        <v>2</v>
      </c>
      <c r="S181" s="550">
        <v>1</v>
      </c>
      <c r="T181" s="549">
        <v>1.5</v>
      </c>
      <c r="U181" s="551">
        <v>1</v>
      </c>
    </row>
    <row r="182" spans="1:21" ht="14.4" customHeight="1" x14ac:dyDescent="0.3">
      <c r="A182" s="544">
        <v>27</v>
      </c>
      <c r="B182" s="545" t="s">
        <v>487</v>
      </c>
      <c r="C182" s="545" t="s">
        <v>502</v>
      </c>
      <c r="D182" s="546" t="s">
        <v>2198</v>
      </c>
      <c r="E182" s="547" t="s">
        <v>513</v>
      </c>
      <c r="F182" s="545" t="s">
        <v>497</v>
      </c>
      <c r="G182" s="545" t="s">
        <v>1017</v>
      </c>
      <c r="H182" s="545" t="s">
        <v>430</v>
      </c>
      <c r="I182" s="545" t="s">
        <v>1023</v>
      </c>
      <c r="J182" s="545" t="s">
        <v>1024</v>
      </c>
      <c r="K182" s="545" t="s">
        <v>1025</v>
      </c>
      <c r="L182" s="548">
        <v>152.84</v>
      </c>
      <c r="M182" s="548">
        <v>152.84</v>
      </c>
      <c r="N182" s="545">
        <v>1</v>
      </c>
      <c r="O182" s="549">
        <v>1</v>
      </c>
      <c r="P182" s="548"/>
      <c r="Q182" s="550">
        <v>0</v>
      </c>
      <c r="R182" s="545"/>
      <c r="S182" s="550">
        <v>0</v>
      </c>
      <c r="T182" s="549"/>
      <c r="U182" s="551">
        <v>0</v>
      </c>
    </row>
    <row r="183" spans="1:21" ht="14.4" customHeight="1" x14ac:dyDescent="0.3">
      <c r="A183" s="544">
        <v>27</v>
      </c>
      <c r="B183" s="545" t="s">
        <v>487</v>
      </c>
      <c r="C183" s="545" t="s">
        <v>502</v>
      </c>
      <c r="D183" s="546" t="s">
        <v>2198</v>
      </c>
      <c r="E183" s="547" t="s">
        <v>513</v>
      </c>
      <c r="F183" s="545" t="s">
        <v>497</v>
      </c>
      <c r="G183" s="545" t="s">
        <v>1017</v>
      </c>
      <c r="H183" s="545" t="s">
        <v>430</v>
      </c>
      <c r="I183" s="545" t="s">
        <v>1026</v>
      </c>
      <c r="J183" s="545" t="s">
        <v>1027</v>
      </c>
      <c r="K183" s="545" t="s">
        <v>1028</v>
      </c>
      <c r="L183" s="548">
        <v>0</v>
      </c>
      <c r="M183" s="548">
        <v>0</v>
      </c>
      <c r="N183" s="545">
        <v>2</v>
      </c>
      <c r="O183" s="549">
        <v>0.5</v>
      </c>
      <c r="P183" s="548">
        <v>0</v>
      </c>
      <c r="Q183" s="550"/>
      <c r="R183" s="545">
        <v>2</v>
      </c>
      <c r="S183" s="550">
        <v>1</v>
      </c>
      <c r="T183" s="549">
        <v>0.5</v>
      </c>
      <c r="U183" s="551">
        <v>1</v>
      </c>
    </row>
    <row r="184" spans="1:21" ht="14.4" customHeight="1" x14ac:dyDescent="0.3">
      <c r="A184" s="544">
        <v>27</v>
      </c>
      <c r="B184" s="545" t="s">
        <v>487</v>
      </c>
      <c r="C184" s="545" t="s">
        <v>502</v>
      </c>
      <c r="D184" s="546" t="s">
        <v>2198</v>
      </c>
      <c r="E184" s="547" t="s">
        <v>513</v>
      </c>
      <c r="F184" s="545" t="s">
        <v>497</v>
      </c>
      <c r="G184" s="545" t="s">
        <v>1029</v>
      </c>
      <c r="H184" s="545" t="s">
        <v>430</v>
      </c>
      <c r="I184" s="545" t="s">
        <v>1030</v>
      </c>
      <c r="J184" s="545" t="s">
        <v>1031</v>
      </c>
      <c r="K184" s="545" t="s">
        <v>1032</v>
      </c>
      <c r="L184" s="548">
        <v>0</v>
      </c>
      <c r="M184" s="548">
        <v>0</v>
      </c>
      <c r="N184" s="545">
        <v>1</v>
      </c>
      <c r="O184" s="549">
        <v>1</v>
      </c>
      <c r="P184" s="548"/>
      <c r="Q184" s="550"/>
      <c r="R184" s="545"/>
      <c r="S184" s="550">
        <v>0</v>
      </c>
      <c r="T184" s="549"/>
      <c r="U184" s="551">
        <v>0</v>
      </c>
    </row>
    <row r="185" spans="1:21" ht="14.4" customHeight="1" x14ac:dyDescent="0.3">
      <c r="A185" s="544">
        <v>27</v>
      </c>
      <c r="B185" s="545" t="s">
        <v>487</v>
      </c>
      <c r="C185" s="545" t="s">
        <v>502</v>
      </c>
      <c r="D185" s="546" t="s">
        <v>2198</v>
      </c>
      <c r="E185" s="547" t="s">
        <v>513</v>
      </c>
      <c r="F185" s="545" t="s">
        <v>497</v>
      </c>
      <c r="G185" s="545" t="s">
        <v>1033</v>
      </c>
      <c r="H185" s="545" t="s">
        <v>430</v>
      </c>
      <c r="I185" s="545" t="s">
        <v>1034</v>
      </c>
      <c r="J185" s="545" t="s">
        <v>1035</v>
      </c>
      <c r="K185" s="545" t="s">
        <v>1036</v>
      </c>
      <c r="L185" s="548">
        <v>0</v>
      </c>
      <c r="M185" s="548">
        <v>0</v>
      </c>
      <c r="N185" s="545">
        <v>1</v>
      </c>
      <c r="O185" s="549">
        <v>0.5</v>
      </c>
      <c r="P185" s="548"/>
      <c r="Q185" s="550"/>
      <c r="R185" s="545"/>
      <c r="S185" s="550">
        <v>0</v>
      </c>
      <c r="T185" s="549"/>
      <c r="U185" s="551">
        <v>0</v>
      </c>
    </row>
    <row r="186" spans="1:21" ht="14.4" customHeight="1" x14ac:dyDescent="0.3">
      <c r="A186" s="544">
        <v>27</v>
      </c>
      <c r="B186" s="545" t="s">
        <v>487</v>
      </c>
      <c r="C186" s="545" t="s">
        <v>502</v>
      </c>
      <c r="D186" s="546" t="s">
        <v>2198</v>
      </c>
      <c r="E186" s="547" t="s">
        <v>513</v>
      </c>
      <c r="F186" s="545" t="s">
        <v>497</v>
      </c>
      <c r="G186" s="545" t="s">
        <v>1033</v>
      </c>
      <c r="H186" s="545" t="s">
        <v>430</v>
      </c>
      <c r="I186" s="545" t="s">
        <v>1037</v>
      </c>
      <c r="J186" s="545" t="s">
        <v>1035</v>
      </c>
      <c r="K186" s="545" t="s">
        <v>1038</v>
      </c>
      <c r="L186" s="548">
        <v>0</v>
      </c>
      <c r="M186" s="548">
        <v>0</v>
      </c>
      <c r="N186" s="545">
        <v>3</v>
      </c>
      <c r="O186" s="549">
        <v>0.5</v>
      </c>
      <c r="P186" s="548"/>
      <c r="Q186" s="550"/>
      <c r="R186" s="545"/>
      <c r="S186" s="550">
        <v>0</v>
      </c>
      <c r="T186" s="549"/>
      <c r="U186" s="551">
        <v>0</v>
      </c>
    </row>
    <row r="187" spans="1:21" ht="14.4" customHeight="1" x14ac:dyDescent="0.3">
      <c r="A187" s="544">
        <v>27</v>
      </c>
      <c r="B187" s="545" t="s">
        <v>487</v>
      </c>
      <c r="C187" s="545" t="s">
        <v>502</v>
      </c>
      <c r="D187" s="546" t="s">
        <v>2198</v>
      </c>
      <c r="E187" s="547" t="s">
        <v>513</v>
      </c>
      <c r="F187" s="545" t="s">
        <v>497</v>
      </c>
      <c r="G187" s="545" t="s">
        <v>1039</v>
      </c>
      <c r="H187" s="545" t="s">
        <v>430</v>
      </c>
      <c r="I187" s="545" t="s">
        <v>1040</v>
      </c>
      <c r="J187" s="545" t="s">
        <v>1041</v>
      </c>
      <c r="K187" s="545" t="s">
        <v>1042</v>
      </c>
      <c r="L187" s="548">
        <v>0</v>
      </c>
      <c r="M187" s="548">
        <v>0</v>
      </c>
      <c r="N187" s="545">
        <v>2</v>
      </c>
      <c r="O187" s="549">
        <v>1</v>
      </c>
      <c r="P187" s="548"/>
      <c r="Q187" s="550"/>
      <c r="R187" s="545"/>
      <c r="S187" s="550">
        <v>0</v>
      </c>
      <c r="T187" s="549"/>
      <c r="U187" s="551">
        <v>0</v>
      </c>
    </row>
    <row r="188" spans="1:21" ht="14.4" customHeight="1" x14ac:dyDescent="0.3">
      <c r="A188" s="544">
        <v>27</v>
      </c>
      <c r="B188" s="545" t="s">
        <v>487</v>
      </c>
      <c r="C188" s="545" t="s">
        <v>502</v>
      </c>
      <c r="D188" s="546" t="s">
        <v>2198</v>
      </c>
      <c r="E188" s="547" t="s">
        <v>513</v>
      </c>
      <c r="F188" s="545" t="s">
        <v>497</v>
      </c>
      <c r="G188" s="545" t="s">
        <v>1039</v>
      </c>
      <c r="H188" s="545" t="s">
        <v>430</v>
      </c>
      <c r="I188" s="545" t="s">
        <v>1043</v>
      </c>
      <c r="J188" s="545" t="s">
        <v>1044</v>
      </c>
      <c r="K188" s="545" t="s">
        <v>1045</v>
      </c>
      <c r="L188" s="548">
        <v>486.58</v>
      </c>
      <c r="M188" s="548">
        <v>486.58</v>
      </c>
      <c r="N188" s="545">
        <v>1</v>
      </c>
      <c r="O188" s="549">
        <v>1</v>
      </c>
      <c r="P188" s="548"/>
      <c r="Q188" s="550">
        <v>0</v>
      </c>
      <c r="R188" s="545"/>
      <c r="S188" s="550">
        <v>0</v>
      </c>
      <c r="T188" s="549"/>
      <c r="U188" s="551">
        <v>0</v>
      </c>
    </row>
    <row r="189" spans="1:21" ht="14.4" customHeight="1" x14ac:dyDescent="0.3">
      <c r="A189" s="544">
        <v>27</v>
      </c>
      <c r="B189" s="545" t="s">
        <v>487</v>
      </c>
      <c r="C189" s="545" t="s">
        <v>502</v>
      </c>
      <c r="D189" s="546" t="s">
        <v>2198</v>
      </c>
      <c r="E189" s="547" t="s">
        <v>513</v>
      </c>
      <c r="F189" s="545" t="s">
        <v>497</v>
      </c>
      <c r="G189" s="545" t="s">
        <v>1046</v>
      </c>
      <c r="H189" s="545" t="s">
        <v>430</v>
      </c>
      <c r="I189" s="545" t="s">
        <v>1047</v>
      </c>
      <c r="J189" s="545" t="s">
        <v>1048</v>
      </c>
      <c r="K189" s="545" t="s">
        <v>1049</v>
      </c>
      <c r="L189" s="548">
        <v>0</v>
      </c>
      <c r="M189" s="548">
        <v>0</v>
      </c>
      <c r="N189" s="545">
        <v>1</v>
      </c>
      <c r="O189" s="549">
        <v>0.5</v>
      </c>
      <c r="P189" s="548"/>
      <c r="Q189" s="550"/>
      <c r="R189" s="545"/>
      <c r="S189" s="550">
        <v>0</v>
      </c>
      <c r="T189" s="549"/>
      <c r="U189" s="551">
        <v>0</v>
      </c>
    </row>
    <row r="190" spans="1:21" ht="14.4" customHeight="1" x14ac:dyDescent="0.3">
      <c r="A190" s="544">
        <v>27</v>
      </c>
      <c r="B190" s="545" t="s">
        <v>487</v>
      </c>
      <c r="C190" s="545" t="s">
        <v>502</v>
      </c>
      <c r="D190" s="546" t="s">
        <v>2198</v>
      </c>
      <c r="E190" s="547" t="s">
        <v>513</v>
      </c>
      <c r="F190" s="545" t="s">
        <v>497</v>
      </c>
      <c r="G190" s="545" t="s">
        <v>786</v>
      </c>
      <c r="H190" s="545" t="s">
        <v>482</v>
      </c>
      <c r="I190" s="545" t="s">
        <v>1050</v>
      </c>
      <c r="J190" s="545" t="s">
        <v>1051</v>
      </c>
      <c r="K190" s="545" t="s">
        <v>1052</v>
      </c>
      <c r="L190" s="548">
        <v>35.11</v>
      </c>
      <c r="M190" s="548">
        <v>140.44</v>
      </c>
      <c r="N190" s="545">
        <v>4</v>
      </c>
      <c r="O190" s="549">
        <v>0.5</v>
      </c>
      <c r="P190" s="548">
        <v>140.44</v>
      </c>
      <c r="Q190" s="550">
        <v>1</v>
      </c>
      <c r="R190" s="545">
        <v>4</v>
      </c>
      <c r="S190" s="550">
        <v>1</v>
      </c>
      <c r="T190" s="549">
        <v>0.5</v>
      </c>
      <c r="U190" s="551">
        <v>1</v>
      </c>
    </row>
    <row r="191" spans="1:21" ht="14.4" customHeight="1" x14ac:dyDescent="0.3">
      <c r="A191" s="544">
        <v>27</v>
      </c>
      <c r="B191" s="545" t="s">
        <v>487</v>
      </c>
      <c r="C191" s="545" t="s">
        <v>502</v>
      </c>
      <c r="D191" s="546" t="s">
        <v>2198</v>
      </c>
      <c r="E191" s="547" t="s">
        <v>513</v>
      </c>
      <c r="F191" s="545" t="s">
        <v>497</v>
      </c>
      <c r="G191" s="545" t="s">
        <v>831</v>
      </c>
      <c r="H191" s="545" t="s">
        <v>430</v>
      </c>
      <c r="I191" s="545" t="s">
        <v>832</v>
      </c>
      <c r="J191" s="545" t="s">
        <v>833</v>
      </c>
      <c r="K191" s="545" t="s">
        <v>834</v>
      </c>
      <c r="L191" s="548">
        <v>98.75</v>
      </c>
      <c r="M191" s="548">
        <v>197.5</v>
      </c>
      <c r="N191" s="545">
        <v>2</v>
      </c>
      <c r="O191" s="549">
        <v>0.5</v>
      </c>
      <c r="P191" s="548">
        <v>197.5</v>
      </c>
      <c r="Q191" s="550">
        <v>1</v>
      </c>
      <c r="R191" s="545">
        <v>2</v>
      </c>
      <c r="S191" s="550">
        <v>1</v>
      </c>
      <c r="T191" s="549">
        <v>0.5</v>
      </c>
      <c r="U191" s="551">
        <v>1</v>
      </c>
    </row>
    <row r="192" spans="1:21" ht="14.4" customHeight="1" x14ac:dyDescent="0.3">
      <c r="A192" s="544">
        <v>27</v>
      </c>
      <c r="B192" s="545" t="s">
        <v>487</v>
      </c>
      <c r="C192" s="545" t="s">
        <v>502</v>
      </c>
      <c r="D192" s="546" t="s">
        <v>2198</v>
      </c>
      <c r="E192" s="547" t="s">
        <v>513</v>
      </c>
      <c r="F192" s="545" t="s">
        <v>497</v>
      </c>
      <c r="G192" s="545" t="s">
        <v>1053</v>
      </c>
      <c r="H192" s="545" t="s">
        <v>430</v>
      </c>
      <c r="I192" s="545" t="s">
        <v>1054</v>
      </c>
      <c r="J192" s="545" t="s">
        <v>1055</v>
      </c>
      <c r="K192" s="545" t="s">
        <v>1056</v>
      </c>
      <c r="L192" s="548">
        <v>300.33</v>
      </c>
      <c r="M192" s="548">
        <v>300.33</v>
      </c>
      <c r="N192" s="545">
        <v>1</v>
      </c>
      <c r="O192" s="549">
        <v>0.5</v>
      </c>
      <c r="P192" s="548">
        <v>300.33</v>
      </c>
      <c r="Q192" s="550">
        <v>1</v>
      </c>
      <c r="R192" s="545">
        <v>1</v>
      </c>
      <c r="S192" s="550">
        <v>1</v>
      </c>
      <c r="T192" s="549">
        <v>0.5</v>
      </c>
      <c r="U192" s="551">
        <v>1</v>
      </c>
    </row>
    <row r="193" spans="1:21" ht="14.4" customHeight="1" x14ac:dyDescent="0.3">
      <c r="A193" s="544">
        <v>27</v>
      </c>
      <c r="B193" s="545" t="s">
        <v>487</v>
      </c>
      <c r="C193" s="545" t="s">
        <v>502</v>
      </c>
      <c r="D193" s="546" t="s">
        <v>2198</v>
      </c>
      <c r="E193" s="547" t="s">
        <v>513</v>
      </c>
      <c r="F193" s="545" t="s">
        <v>497</v>
      </c>
      <c r="G193" s="545" t="s">
        <v>1057</v>
      </c>
      <c r="H193" s="545" t="s">
        <v>430</v>
      </c>
      <c r="I193" s="545" t="s">
        <v>1058</v>
      </c>
      <c r="J193" s="545" t="s">
        <v>1059</v>
      </c>
      <c r="K193" s="545" t="s">
        <v>1060</v>
      </c>
      <c r="L193" s="548">
        <v>77.14</v>
      </c>
      <c r="M193" s="548">
        <v>462.84000000000003</v>
      </c>
      <c r="N193" s="545">
        <v>6</v>
      </c>
      <c r="O193" s="549">
        <v>0.5</v>
      </c>
      <c r="P193" s="548"/>
      <c r="Q193" s="550">
        <v>0</v>
      </c>
      <c r="R193" s="545"/>
      <c r="S193" s="550">
        <v>0</v>
      </c>
      <c r="T193" s="549"/>
      <c r="U193" s="551">
        <v>0</v>
      </c>
    </row>
    <row r="194" spans="1:21" ht="14.4" customHeight="1" x14ac:dyDescent="0.3">
      <c r="A194" s="544">
        <v>27</v>
      </c>
      <c r="B194" s="545" t="s">
        <v>487</v>
      </c>
      <c r="C194" s="545" t="s">
        <v>502</v>
      </c>
      <c r="D194" s="546" t="s">
        <v>2198</v>
      </c>
      <c r="E194" s="547" t="s">
        <v>513</v>
      </c>
      <c r="F194" s="545" t="s">
        <v>497</v>
      </c>
      <c r="G194" s="545" t="s">
        <v>578</v>
      </c>
      <c r="H194" s="545" t="s">
        <v>430</v>
      </c>
      <c r="I194" s="545" t="s">
        <v>1061</v>
      </c>
      <c r="J194" s="545" t="s">
        <v>1062</v>
      </c>
      <c r="K194" s="545" t="s">
        <v>1063</v>
      </c>
      <c r="L194" s="548">
        <v>52.75</v>
      </c>
      <c r="M194" s="548">
        <v>52.75</v>
      </c>
      <c r="N194" s="545">
        <v>1</v>
      </c>
      <c r="O194" s="549">
        <v>0.5</v>
      </c>
      <c r="P194" s="548"/>
      <c r="Q194" s="550">
        <v>0</v>
      </c>
      <c r="R194" s="545"/>
      <c r="S194" s="550">
        <v>0</v>
      </c>
      <c r="T194" s="549"/>
      <c r="U194" s="551">
        <v>0</v>
      </c>
    </row>
    <row r="195" spans="1:21" ht="14.4" customHeight="1" x14ac:dyDescent="0.3">
      <c r="A195" s="544">
        <v>27</v>
      </c>
      <c r="B195" s="545" t="s">
        <v>487</v>
      </c>
      <c r="C195" s="545" t="s">
        <v>502</v>
      </c>
      <c r="D195" s="546" t="s">
        <v>2198</v>
      </c>
      <c r="E195" s="547" t="s">
        <v>513</v>
      </c>
      <c r="F195" s="545" t="s">
        <v>497</v>
      </c>
      <c r="G195" s="545" t="s">
        <v>578</v>
      </c>
      <c r="H195" s="545" t="s">
        <v>430</v>
      </c>
      <c r="I195" s="545" t="s">
        <v>1064</v>
      </c>
      <c r="J195" s="545" t="s">
        <v>580</v>
      </c>
      <c r="K195" s="545" t="s">
        <v>1065</v>
      </c>
      <c r="L195" s="548">
        <v>0</v>
      </c>
      <c r="M195" s="548">
        <v>0</v>
      </c>
      <c r="N195" s="545">
        <v>1</v>
      </c>
      <c r="O195" s="549">
        <v>0.5</v>
      </c>
      <c r="P195" s="548">
        <v>0</v>
      </c>
      <c r="Q195" s="550"/>
      <c r="R195" s="545">
        <v>1</v>
      </c>
      <c r="S195" s="550">
        <v>1</v>
      </c>
      <c r="T195" s="549">
        <v>0.5</v>
      </c>
      <c r="U195" s="551">
        <v>1</v>
      </c>
    </row>
    <row r="196" spans="1:21" ht="14.4" customHeight="1" x14ac:dyDescent="0.3">
      <c r="A196" s="544">
        <v>27</v>
      </c>
      <c r="B196" s="545" t="s">
        <v>487</v>
      </c>
      <c r="C196" s="545" t="s">
        <v>502</v>
      </c>
      <c r="D196" s="546" t="s">
        <v>2198</v>
      </c>
      <c r="E196" s="547" t="s">
        <v>513</v>
      </c>
      <c r="F196" s="545" t="s">
        <v>497</v>
      </c>
      <c r="G196" s="545" t="s">
        <v>578</v>
      </c>
      <c r="H196" s="545" t="s">
        <v>430</v>
      </c>
      <c r="I196" s="545" t="s">
        <v>1066</v>
      </c>
      <c r="J196" s="545" t="s">
        <v>767</v>
      </c>
      <c r="K196" s="545" t="s">
        <v>1067</v>
      </c>
      <c r="L196" s="548">
        <v>0</v>
      </c>
      <c r="M196" s="548">
        <v>0</v>
      </c>
      <c r="N196" s="545">
        <v>3</v>
      </c>
      <c r="O196" s="549">
        <v>1</v>
      </c>
      <c r="P196" s="548">
        <v>0</v>
      </c>
      <c r="Q196" s="550"/>
      <c r="R196" s="545">
        <v>1</v>
      </c>
      <c r="S196" s="550">
        <v>0.33333333333333331</v>
      </c>
      <c r="T196" s="549">
        <v>0.5</v>
      </c>
      <c r="U196" s="551">
        <v>0.5</v>
      </c>
    </row>
    <row r="197" spans="1:21" ht="14.4" customHeight="1" x14ac:dyDescent="0.3">
      <c r="A197" s="544">
        <v>27</v>
      </c>
      <c r="B197" s="545" t="s">
        <v>487</v>
      </c>
      <c r="C197" s="545" t="s">
        <v>502</v>
      </c>
      <c r="D197" s="546" t="s">
        <v>2198</v>
      </c>
      <c r="E197" s="547" t="s">
        <v>513</v>
      </c>
      <c r="F197" s="545" t="s">
        <v>497</v>
      </c>
      <c r="G197" s="545" t="s">
        <v>578</v>
      </c>
      <c r="H197" s="545" t="s">
        <v>430</v>
      </c>
      <c r="I197" s="545" t="s">
        <v>1068</v>
      </c>
      <c r="J197" s="545" t="s">
        <v>767</v>
      </c>
      <c r="K197" s="545" t="s">
        <v>765</v>
      </c>
      <c r="L197" s="548">
        <v>58.62</v>
      </c>
      <c r="M197" s="548">
        <v>58.62</v>
      </c>
      <c r="N197" s="545">
        <v>1</v>
      </c>
      <c r="O197" s="549">
        <v>0.5</v>
      </c>
      <c r="P197" s="548">
        <v>58.62</v>
      </c>
      <c r="Q197" s="550">
        <v>1</v>
      </c>
      <c r="R197" s="545">
        <v>1</v>
      </c>
      <c r="S197" s="550">
        <v>1</v>
      </c>
      <c r="T197" s="549">
        <v>0.5</v>
      </c>
      <c r="U197" s="551">
        <v>1</v>
      </c>
    </row>
    <row r="198" spans="1:21" ht="14.4" customHeight="1" x14ac:dyDescent="0.3">
      <c r="A198" s="544">
        <v>27</v>
      </c>
      <c r="B198" s="545" t="s">
        <v>487</v>
      </c>
      <c r="C198" s="545" t="s">
        <v>502</v>
      </c>
      <c r="D198" s="546" t="s">
        <v>2198</v>
      </c>
      <c r="E198" s="547" t="s">
        <v>513</v>
      </c>
      <c r="F198" s="545" t="s">
        <v>497</v>
      </c>
      <c r="G198" s="545" t="s">
        <v>1069</v>
      </c>
      <c r="H198" s="545" t="s">
        <v>430</v>
      </c>
      <c r="I198" s="545" t="s">
        <v>1070</v>
      </c>
      <c r="J198" s="545" t="s">
        <v>1071</v>
      </c>
      <c r="K198" s="545" t="s">
        <v>1072</v>
      </c>
      <c r="L198" s="548">
        <v>88.76</v>
      </c>
      <c r="M198" s="548">
        <v>266.28000000000003</v>
      </c>
      <c r="N198" s="545">
        <v>3</v>
      </c>
      <c r="O198" s="549">
        <v>0.5</v>
      </c>
      <c r="P198" s="548">
        <v>266.28000000000003</v>
      </c>
      <c r="Q198" s="550">
        <v>1</v>
      </c>
      <c r="R198" s="545">
        <v>3</v>
      </c>
      <c r="S198" s="550">
        <v>1</v>
      </c>
      <c r="T198" s="549">
        <v>0.5</v>
      </c>
      <c r="U198" s="551">
        <v>1</v>
      </c>
    </row>
    <row r="199" spans="1:21" ht="14.4" customHeight="1" x14ac:dyDescent="0.3">
      <c r="A199" s="544">
        <v>27</v>
      </c>
      <c r="B199" s="545" t="s">
        <v>487</v>
      </c>
      <c r="C199" s="545" t="s">
        <v>502</v>
      </c>
      <c r="D199" s="546" t="s">
        <v>2198</v>
      </c>
      <c r="E199" s="547" t="s">
        <v>513</v>
      </c>
      <c r="F199" s="545" t="s">
        <v>497</v>
      </c>
      <c r="G199" s="545" t="s">
        <v>1073</v>
      </c>
      <c r="H199" s="545" t="s">
        <v>430</v>
      </c>
      <c r="I199" s="545" t="s">
        <v>1074</v>
      </c>
      <c r="J199" s="545" t="s">
        <v>1075</v>
      </c>
      <c r="K199" s="545" t="s">
        <v>1076</v>
      </c>
      <c r="L199" s="548">
        <v>29.02</v>
      </c>
      <c r="M199" s="548">
        <v>87.06</v>
      </c>
      <c r="N199" s="545">
        <v>3</v>
      </c>
      <c r="O199" s="549">
        <v>0.5</v>
      </c>
      <c r="P199" s="548"/>
      <c r="Q199" s="550">
        <v>0</v>
      </c>
      <c r="R199" s="545"/>
      <c r="S199" s="550">
        <v>0</v>
      </c>
      <c r="T199" s="549"/>
      <c r="U199" s="551">
        <v>0</v>
      </c>
    </row>
    <row r="200" spans="1:21" ht="14.4" customHeight="1" x14ac:dyDescent="0.3">
      <c r="A200" s="544">
        <v>27</v>
      </c>
      <c r="B200" s="545" t="s">
        <v>487</v>
      </c>
      <c r="C200" s="545" t="s">
        <v>502</v>
      </c>
      <c r="D200" s="546" t="s">
        <v>2198</v>
      </c>
      <c r="E200" s="547" t="s">
        <v>513</v>
      </c>
      <c r="F200" s="545" t="s">
        <v>497</v>
      </c>
      <c r="G200" s="545" t="s">
        <v>839</v>
      </c>
      <c r="H200" s="545" t="s">
        <v>482</v>
      </c>
      <c r="I200" s="545" t="s">
        <v>1077</v>
      </c>
      <c r="J200" s="545" t="s">
        <v>1078</v>
      </c>
      <c r="K200" s="545" t="s">
        <v>1079</v>
      </c>
      <c r="L200" s="548">
        <v>69.16</v>
      </c>
      <c r="M200" s="548">
        <v>69.16</v>
      </c>
      <c r="N200" s="545">
        <v>1</v>
      </c>
      <c r="O200" s="549">
        <v>0.5</v>
      </c>
      <c r="P200" s="548"/>
      <c r="Q200" s="550">
        <v>0</v>
      </c>
      <c r="R200" s="545"/>
      <c r="S200" s="550">
        <v>0</v>
      </c>
      <c r="T200" s="549"/>
      <c r="U200" s="551">
        <v>0</v>
      </c>
    </row>
    <row r="201" spans="1:21" ht="14.4" customHeight="1" x14ac:dyDescent="0.3">
      <c r="A201" s="544">
        <v>27</v>
      </c>
      <c r="B201" s="545" t="s">
        <v>487</v>
      </c>
      <c r="C201" s="545" t="s">
        <v>502</v>
      </c>
      <c r="D201" s="546" t="s">
        <v>2198</v>
      </c>
      <c r="E201" s="547" t="s">
        <v>513</v>
      </c>
      <c r="F201" s="545" t="s">
        <v>497</v>
      </c>
      <c r="G201" s="545" t="s">
        <v>582</v>
      </c>
      <c r="H201" s="545" t="s">
        <v>482</v>
      </c>
      <c r="I201" s="545" t="s">
        <v>1080</v>
      </c>
      <c r="J201" s="545" t="s">
        <v>1081</v>
      </c>
      <c r="K201" s="545" t="s">
        <v>1082</v>
      </c>
      <c r="L201" s="548">
        <v>98.78</v>
      </c>
      <c r="M201" s="548">
        <v>98.78</v>
      </c>
      <c r="N201" s="545">
        <v>1</v>
      </c>
      <c r="O201" s="549">
        <v>0.5</v>
      </c>
      <c r="P201" s="548"/>
      <c r="Q201" s="550">
        <v>0</v>
      </c>
      <c r="R201" s="545"/>
      <c r="S201" s="550">
        <v>0</v>
      </c>
      <c r="T201" s="549"/>
      <c r="U201" s="551">
        <v>0</v>
      </c>
    </row>
    <row r="202" spans="1:21" ht="14.4" customHeight="1" x14ac:dyDescent="0.3">
      <c r="A202" s="544">
        <v>27</v>
      </c>
      <c r="B202" s="545" t="s">
        <v>487</v>
      </c>
      <c r="C202" s="545" t="s">
        <v>502</v>
      </c>
      <c r="D202" s="546" t="s">
        <v>2198</v>
      </c>
      <c r="E202" s="547" t="s">
        <v>513</v>
      </c>
      <c r="F202" s="545" t="s">
        <v>497</v>
      </c>
      <c r="G202" s="545" t="s">
        <v>582</v>
      </c>
      <c r="H202" s="545" t="s">
        <v>482</v>
      </c>
      <c r="I202" s="545" t="s">
        <v>1083</v>
      </c>
      <c r="J202" s="545" t="s">
        <v>1084</v>
      </c>
      <c r="K202" s="545" t="s">
        <v>1085</v>
      </c>
      <c r="L202" s="548">
        <v>118.54</v>
      </c>
      <c r="M202" s="548">
        <v>118.54</v>
      </c>
      <c r="N202" s="545">
        <v>1</v>
      </c>
      <c r="O202" s="549">
        <v>0.5</v>
      </c>
      <c r="P202" s="548"/>
      <c r="Q202" s="550">
        <v>0</v>
      </c>
      <c r="R202" s="545"/>
      <c r="S202" s="550">
        <v>0</v>
      </c>
      <c r="T202" s="549"/>
      <c r="U202" s="551">
        <v>0</v>
      </c>
    </row>
    <row r="203" spans="1:21" ht="14.4" customHeight="1" x14ac:dyDescent="0.3">
      <c r="A203" s="544">
        <v>27</v>
      </c>
      <c r="B203" s="545" t="s">
        <v>487</v>
      </c>
      <c r="C203" s="545" t="s">
        <v>502</v>
      </c>
      <c r="D203" s="546" t="s">
        <v>2198</v>
      </c>
      <c r="E203" s="547" t="s">
        <v>513</v>
      </c>
      <c r="F203" s="545" t="s">
        <v>497</v>
      </c>
      <c r="G203" s="545" t="s">
        <v>582</v>
      </c>
      <c r="H203" s="545" t="s">
        <v>482</v>
      </c>
      <c r="I203" s="545" t="s">
        <v>731</v>
      </c>
      <c r="J203" s="545" t="s">
        <v>732</v>
      </c>
      <c r="K203" s="545" t="s">
        <v>733</v>
      </c>
      <c r="L203" s="548">
        <v>59.27</v>
      </c>
      <c r="M203" s="548">
        <v>59.27</v>
      </c>
      <c r="N203" s="545">
        <v>1</v>
      </c>
      <c r="O203" s="549">
        <v>0.5</v>
      </c>
      <c r="P203" s="548"/>
      <c r="Q203" s="550">
        <v>0</v>
      </c>
      <c r="R203" s="545"/>
      <c r="S203" s="550">
        <v>0</v>
      </c>
      <c r="T203" s="549"/>
      <c r="U203" s="551">
        <v>0</v>
      </c>
    </row>
    <row r="204" spans="1:21" ht="14.4" customHeight="1" x14ac:dyDescent="0.3">
      <c r="A204" s="544">
        <v>27</v>
      </c>
      <c r="B204" s="545" t="s">
        <v>487</v>
      </c>
      <c r="C204" s="545" t="s">
        <v>502</v>
      </c>
      <c r="D204" s="546" t="s">
        <v>2198</v>
      </c>
      <c r="E204" s="547" t="s">
        <v>513</v>
      </c>
      <c r="F204" s="545" t="s">
        <v>497</v>
      </c>
      <c r="G204" s="545" t="s">
        <v>582</v>
      </c>
      <c r="H204" s="545" t="s">
        <v>482</v>
      </c>
      <c r="I204" s="545" t="s">
        <v>583</v>
      </c>
      <c r="J204" s="545" t="s">
        <v>584</v>
      </c>
      <c r="K204" s="545" t="s">
        <v>585</v>
      </c>
      <c r="L204" s="548">
        <v>79.03</v>
      </c>
      <c r="M204" s="548">
        <v>237.09</v>
      </c>
      <c r="N204" s="545">
        <v>3</v>
      </c>
      <c r="O204" s="549">
        <v>2.5</v>
      </c>
      <c r="P204" s="548">
        <v>158.06</v>
      </c>
      <c r="Q204" s="550">
        <v>0.66666666666666663</v>
      </c>
      <c r="R204" s="545">
        <v>2</v>
      </c>
      <c r="S204" s="550">
        <v>0.66666666666666663</v>
      </c>
      <c r="T204" s="549">
        <v>1.5</v>
      </c>
      <c r="U204" s="551">
        <v>0.6</v>
      </c>
    </row>
    <row r="205" spans="1:21" ht="14.4" customHeight="1" x14ac:dyDescent="0.3">
      <c r="A205" s="544">
        <v>27</v>
      </c>
      <c r="B205" s="545" t="s">
        <v>487</v>
      </c>
      <c r="C205" s="545" t="s">
        <v>502</v>
      </c>
      <c r="D205" s="546" t="s">
        <v>2198</v>
      </c>
      <c r="E205" s="547" t="s">
        <v>513</v>
      </c>
      <c r="F205" s="545" t="s">
        <v>497</v>
      </c>
      <c r="G205" s="545" t="s">
        <v>582</v>
      </c>
      <c r="H205" s="545" t="s">
        <v>482</v>
      </c>
      <c r="I205" s="545" t="s">
        <v>1086</v>
      </c>
      <c r="J205" s="545" t="s">
        <v>1087</v>
      </c>
      <c r="K205" s="545" t="s">
        <v>1088</v>
      </c>
      <c r="L205" s="548">
        <v>46.07</v>
      </c>
      <c r="M205" s="548">
        <v>46.07</v>
      </c>
      <c r="N205" s="545">
        <v>1</v>
      </c>
      <c r="O205" s="549">
        <v>1</v>
      </c>
      <c r="P205" s="548"/>
      <c r="Q205" s="550">
        <v>0</v>
      </c>
      <c r="R205" s="545"/>
      <c r="S205" s="550">
        <v>0</v>
      </c>
      <c r="T205" s="549"/>
      <c r="U205" s="551">
        <v>0</v>
      </c>
    </row>
    <row r="206" spans="1:21" ht="14.4" customHeight="1" x14ac:dyDescent="0.3">
      <c r="A206" s="544">
        <v>27</v>
      </c>
      <c r="B206" s="545" t="s">
        <v>487</v>
      </c>
      <c r="C206" s="545" t="s">
        <v>502</v>
      </c>
      <c r="D206" s="546" t="s">
        <v>2198</v>
      </c>
      <c r="E206" s="547" t="s">
        <v>513</v>
      </c>
      <c r="F206" s="545" t="s">
        <v>497</v>
      </c>
      <c r="G206" s="545" t="s">
        <v>582</v>
      </c>
      <c r="H206" s="545" t="s">
        <v>430</v>
      </c>
      <c r="I206" s="545" t="s">
        <v>586</v>
      </c>
      <c r="J206" s="545" t="s">
        <v>587</v>
      </c>
      <c r="K206" s="545" t="s">
        <v>588</v>
      </c>
      <c r="L206" s="548">
        <v>79.03</v>
      </c>
      <c r="M206" s="548">
        <v>158.06</v>
      </c>
      <c r="N206" s="545">
        <v>2</v>
      </c>
      <c r="O206" s="549">
        <v>1</v>
      </c>
      <c r="P206" s="548"/>
      <c r="Q206" s="550">
        <v>0</v>
      </c>
      <c r="R206" s="545"/>
      <c r="S206" s="550">
        <v>0</v>
      </c>
      <c r="T206" s="549"/>
      <c r="U206" s="551">
        <v>0</v>
      </c>
    </row>
    <row r="207" spans="1:21" ht="14.4" customHeight="1" x14ac:dyDescent="0.3">
      <c r="A207" s="544">
        <v>27</v>
      </c>
      <c r="B207" s="545" t="s">
        <v>487</v>
      </c>
      <c r="C207" s="545" t="s">
        <v>502</v>
      </c>
      <c r="D207" s="546" t="s">
        <v>2198</v>
      </c>
      <c r="E207" s="547" t="s">
        <v>513</v>
      </c>
      <c r="F207" s="545" t="s">
        <v>497</v>
      </c>
      <c r="G207" s="545" t="s">
        <v>582</v>
      </c>
      <c r="H207" s="545" t="s">
        <v>482</v>
      </c>
      <c r="I207" s="545" t="s">
        <v>1089</v>
      </c>
      <c r="J207" s="545" t="s">
        <v>1087</v>
      </c>
      <c r="K207" s="545" t="s">
        <v>1090</v>
      </c>
      <c r="L207" s="548">
        <v>46.07</v>
      </c>
      <c r="M207" s="548">
        <v>92.14</v>
      </c>
      <c r="N207" s="545">
        <v>2</v>
      </c>
      <c r="O207" s="549">
        <v>1.5</v>
      </c>
      <c r="P207" s="548">
        <v>46.07</v>
      </c>
      <c r="Q207" s="550">
        <v>0.5</v>
      </c>
      <c r="R207" s="545">
        <v>1</v>
      </c>
      <c r="S207" s="550">
        <v>0.5</v>
      </c>
      <c r="T207" s="549">
        <v>1</v>
      </c>
      <c r="U207" s="551">
        <v>0.66666666666666663</v>
      </c>
    </row>
    <row r="208" spans="1:21" ht="14.4" customHeight="1" x14ac:dyDescent="0.3">
      <c r="A208" s="544">
        <v>27</v>
      </c>
      <c r="B208" s="545" t="s">
        <v>487</v>
      </c>
      <c r="C208" s="545" t="s">
        <v>502</v>
      </c>
      <c r="D208" s="546" t="s">
        <v>2198</v>
      </c>
      <c r="E208" s="547" t="s">
        <v>513</v>
      </c>
      <c r="F208" s="545" t="s">
        <v>497</v>
      </c>
      <c r="G208" s="545" t="s">
        <v>1091</v>
      </c>
      <c r="H208" s="545" t="s">
        <v>430</v>
      </c>
      <c r="I208" s="545" t="s">
        <v>1092</v>
      </c>
      <c r="J208" s="545" t="s">
        <v>1093</v>
      </c>
      <c r="K208" s="545" t="s">
        <v>1094</v>
      </c>
      <c r="L208" s="548">
        <v>0</v>
      </c>
      <c r="M208" s="548">
        <v>0</v>
      </c>
      <c r="N208" s="545">
        <v>2</v>
      </c>
      <c r="O208" s="549">
        <v>1</v>
      </c>
      <c r="P208" s="548">
        <v>0</v>
      </c>
      <c r="Q208" s="550"/>
      <c r="R208" s="545">
        <v>2</v>
      </c>
      <c r="S208" s="550">
        <v>1</v>
      </c>
      <c r="T208" s="549">
        <v>1</v>
      </c>
      <c r="U208" s="551">
        <v>1</v>
      </c>
    </row>
    <row r="209" spans="1:21" ht="14.4" customHeight="1" x14ac:dyDescent="0.3">
      <c r="A209" s="544">
        <v>27</v>
      </c>
      <c r="B209" s="545" t="s">
        <v>487</v>
      </c>
      <c r="C209" s="545" t="s">
        <v>502</v>
      </c>
      <c r="D209" s="546" t="s">
        <v>2198</v>
      </c>
      <c r="E209" s="547" t="s">
        <v>513</v>
      </c>
      <c r="F209" s="545" t="s">
        <v>497</v>
      </c>
      <c r="G209" s="545" t="s">
        <v>1091</v>
      </c>
      <c r="H209" s="545" t="s">
        <v>430</v>
      </c>
      <c r="I209" s="545" t="s">
        <v>1095</v>
      </c>
      <c r="J209" s="545" t="s">
        <v>1096</v>
      </c>
      <c r="K209" s="545" t="s">
        <v>1097</v>
      </c>
      <c r="L209" s="548">
        <v>0</v>
      </c>
      <c r="M209" s="548">
        <v>0</v>
      </c>
      <c r="N209" s="545">
        <v>1</v>
      </c>
      <c r="O209" s="549">
        <v>0.5</v>
      </c>
      <c r="P209" s="548"/>
      <c r="Q209" s="550"/>
      <c r="R209" s="545"/>
      <c r="S209" s="550">
        <v>0</v>
      </c>
      <c r="T209" s="549"/>
      <c r="U209" s="551">
        <v>0</v>
      </c>
    </row>
    <row r="210" spans="1:21" ht="14.4" customHeight="1" x14ac:dyDescent="0.3">
      <c r="A210" s="544">
        <v>27</v>
      </c>
      <c r="B210" s="545" t="s">
        <v>487</v>
      </c>
      <c r="C210" s="545" t="s">
        <v>502</v>
      </c>
      <c r="D210" s="546" t="s">
        <v>2198</v>
      </c>
      <c r="E210" s="547" t="s">
        <v>513</v>
      </c>
      <c r="F210" s="545" t="s">
        <v>497</v>
      </c>
      <c r="G210" s="545" t="s">
        <v>1091</v>
      </c>
      <c r="H210" s="545" t="s">
        <v>482</v>
      </c>
      <c r="I210" s="545" t="s">
        <v>1098</v>
      </c>
      <c r="J210" s="545" t="s">
        <v>1099</v>
      </c>
      <c r="K210" s="545" t="s">
        <v>1100</v>
      </c>
      <c r="L210" s="548">
        <v>164.94</v>
      </c>
      <c r="M210" s="548">
        <v>164.94</v>
      </c>
      <c r="N210" s="545">
        <v>1</v>
      </c>
      <c r="O210" s="549">
        <v>0.5</v>
      </c>
      <c r="P210" s="548">
        <v>164.94</v>
      </c>
      <c r="Q210" s="550">
        <v>1</v>
      </c>
      <c r="R210" s="545">
        <v>1</v>
      </c>
      <c r="S210" s="550">
        <v>1</v>
      </c>
      <c r="T210" s="549">
        <v>0.5</v>
      </c>
      <c r="U210" s="551">
        <v>1</v>
      </c>
    </row>
    <row r="211" spans="1:21" ht="14.4" customHeight="1" x14ac:dyDescent="0.3">
      <c r="A211" s="544">
        <v>27</v>
      </c>
      <c r="B211" s="545" t="s">
        <v>487</v>
      </c>
      <c r="C211" s="545" t="s">
        <v>502</v>
      </c>
      <c r="D211" s="546" t="s">
        <v>2198</v>
      </c>
      <c r="E211" s="547" t="s">
        <v>513</v>
      </c>
      <c r="F211" s="545" t="s">
        <v>497</v>
      </c>
      <c r="G211" s="545" t="s">
        <v>1091</v>
      </c>
      <c r="H211" s="545" t="s">
        <v>482</v>
      </c>
      <c r="I211" s="545" t="s">
        <v>1101</v>
      </c>
      <c r="J211" s="545" t="s">
        <v>1099</v>
      </c>
      <c r="K211" s="545" t="s">
        <v>1102</v>
      </c>
      <c r="L211" s="548">
        <v>46.73</v>
      </c>
      <c r="M211" s="548">
        <v>93.46</v>
      </c>
      <c r="N211" s="545">
        <v>2</v>
      </c>
      <c r="O211" s="549">
        <v>1</v>
      </c>
      <c r="P211" s="548">
        <v>93.46</v>
      </c>
      <c r="Q211" s="550">
        <v>1</v>
      </c>
      <c r="R211" s="545">
        <v>2</v>
      </c>
      <c r="S211" s="550">
        <v>1</v>
      </c>
      <c r="T211" s="549">
        <v>1</v>
      </c>
      <c r="U211" s="551">
        <v>1</v>
      </c>
    </row>
    <row r="212" spans="1:21" ht="14.4" customHeight="1" x14ac:dyDescent="0.3">
      <c r="A212" s="544">
        <v>27</v>
      </c>
      <c r="B212" s="545" t="s">
        <v>487</v>
      </c>
      <c r="C212" s="545" t="s">
        <v>502</v>
      </c>
      <c r="D212" s="546" t="s">
        <v>2198</v>
      </c>
      <c r="E212" s="547" t="s">
        <v>513</v>
      </c>
      <c r="F212" s="545" t="s">
        <v>497</v>
      </c>
      <c r="G212" s="545" t="s">
        <v>1103</v>
      </c>
      <c r="H212" s="545" t="s">
        <v>482</v>
      </c>
      <c r="I212" s="545" t="s">
        <v>1104</v>
      </c>
      <c r="J212" s="545" t="s">
        <v>1105</v>
      </c>
      <c r="K212" s="545" t="s">
        <v>1106</v>
      </c>
      <c r="L212" s="548">
        <v>48.56</v>
      </c>
      <c r="M212" s="548">
        <v>194.24</v>
      </c>
      <c r="N212" s="545">
        <v>4</v>
      </c>
      <c r="O212" s="549">
        <v>2</v>
      </c>
      <c r="P212" s="548"/>
      <c r="Q212" s="550">
        <v>0</v>
      </c>
      <c r="R212" s="545"/>
      <c r="S212" s="550">
        <v>0</v>
      </c>
      <c r="T212" s="549"/>
      <c r="U212" s="551">
        <v>0</v>
      </c>
    </row>
    <row r="213" spans="1:21" ht="14.4" customHeight="1" x14ac:dyDescent="0.3">
      <c r="A213" s="544">
        <v>27</v>
      </c>
      <c r="B213" s="545" t="s">
        <v>487</v>
      </c>
      <c r="C213" s="545" t="s">
        <v>502</v>
      </c>
      <c r="D213" s="546" t="s">
        <v>2198</v>
      </c>
      <c r="E213" s="547" t="s">
        <v>513</v>
      </c>
      <c r="F213" s="545" t="s">
        <v>497</v>
      </c>
      <c r="G213" s="545" t="s">
        <v>1103</v>
      </c>
      <c r="H213" s="545" t="s">
        <v>482</v>
      </c>
      <c r="I213" s="545" t="s">
        <v>1107</v>
      </c>
      <c r="J213" s="545" t="s">
        <v>1105</v>
      </c>
      <c r="K213" s="545" t="s">
        <v>1108</v>
      </c>
      <c r="L213" s="548">
        <v>145.66999999999999</v>
      </c>
      <c r="M213" s="548">
        <v>145.66999999999999</v>
      </c>
      <c r="N213" s="545">
        <v>1</v>
      </c>
      <c r="O213" s="549">
        <v>0.5</v>
      </c>
      <c r="P213" s="548"/>
      <c r="Q213" s="550">
        <v>0</v>
      </c>
      <c r="R213" s="545"/>
      <c r="S213" s="550">
        <v>0</v>
      </c>
      <c r="T213" s="549"/>
      <c r="U213" s="551">
        <v>0</v>
      </c>
    </row>
    <row r="214" spans="1:21" ht="14.4" customHeight="1" x14ac:dyDescent="0.3">
      <c r="A214" s="544">
        <v>27</v>
      </c>
      <c r="B214" s="545" t="s">
        <v>487</v>
      </c>
      <c r="C214" s="545" t="s">
        <v>502</v>
      </c>
      <c r="D214" s="546" t="s">
        <v>2198</v>
      </c>
      <c r="E214" s="547" t="s">
        <v>513</v>
      </c>
      <c r="F214" s="545" t="s">
        <v>497</v>
      </c>
      <c r="G214" s="545" t="s">
        <v>1109</v>
      </c>
      <c r="H214" s="545" t="s">
        <v>430</v>
      </c>
      <c r="I214" s="545" t="s">
        <v>1110</v>
      </c>
      <c r="J214" s="545" t="s">
        <v>1111</v>
      </c>
      <c r="K214" s="545" t="s">
        <v>1112</v>
      </c>
      <c r="L214" s="548">
        <v>256.67</v>
      </c>
      <c r="M214" s="548">
        <v>513.34</v>
      </c>
      <c r="N214" s="545">
        <v>2</v>
      </c>
      <c r="O214" s="549">
        <v>1.5</v>
      </c>
      <c r="P214" s="548">
        <v>256.67</v>
      </c>
      <c r="Q214" s="550">
        <v>0.5</v>
      </c>
      <c r="R214" s="545">
        <v>1</v>
      </c>
      <c r="S214" s="550">
        <v>0.5</v>
      </c>
      <c r="T214" s="549">
        <v>0.5</v>
      </c>
      <c r="U214" s="551">
        <v>0.33333333333333331</v>
      </c>
    </row>
    <row r="215" spans="1:21" ht="14.4" customHeight="1" x14ac:dyDescent="0.3">
      <c r="A215" s="544">
        <v>27</v>
      </c>
      <c r="B215" s="545" t="s">
        <v>487</v>
      </c>
      <c r="C215" s="545" t="s">
        <v>502</v>
      </c>
      <c r="D215" s="546" t="s">
        <v>2198</v>
      </c>
      <c r="E215" s="547" t="s">
        <v>513</v>
      </c>
      <c r="F215" s="545" t="s">
        <v>497</v>
      </c>
      <c r="G215" s="545" t="s">
        <v>1113</v>
      </c>
      <c r="H215" s="545" t="s">
        <v>430</v>
      </c>
      <c r="I215" s="545" t="s">
        <v>1114</v>
      </c>
      <c r="J215" s="545" t="s">
        <v>1115</v>
      </c>
      <c r="K215" s="545" t="s">
        <v>1116</v>
      </c>
      <c r="L215" s="548">
        <v>38.56</v>
      </c>
      <c r="M215" s="548">
        <v>38.56</v>
      </c>
      <c r="N215" s="545">
        <v>1</v>
      </c>
      <c r="O215" s="549">
        <v>0.5</v>
      </c>
      <c r="P215" s="548"/>
      <c r="Q215" s="550">
        <v>0</v>
      </c>
      <c r="R215" s="545"/>
      <c r="S215" s="550">
        <v>0</v>
      </c>
      <c r="T215" s="549"/>
      <c r="U215" s="551">
        <v>0</v>
      </c>
    </row>
    <row r="216" spans="1:21" ht="14.4" customHeight="1" x14ac:dyDescent="0.3">
      <c r="A216" s="544">
        <v>27</v>
      </c>
      <c r="B216" s="545" t="s">
        <v>487</v>
      </c>
      <c r="C216" s="545" t="s">
        <v>502</v>
      </c>
      <c r="D216" s="546" t="s">
        <v>2198</v>
      </c>
      <c r="E216" s="547" t="s">
        <v>513</v>
      </c>
      <c r="F216" s="545" t="s">
        <v>497</v>
      </c>
      <c r="G216" s="545" t="s">
        <v>589</v>
      </c>
      <c r="H216" s="545" t="s">
        <v>482</v>
      </c>
      <c r="I216" s="545" t="s">
        <v>1117</v>
      </c>
      <c r="J216" s="545" t="s">
        <v>1118</v>
      </c>
      <c r="K216" s="545" t="s">
        <v>1119</v>
      </c>
      <c r="L216" s="548">
        <v>86.43</v>
      </c>
      <c r="M216" s="548">
        <v>86.43</v>
      </c>
      <c r="N216" s="545">
        <v>1</v>
      </c>
      <c r="O216" s="549">
        <v>1</v>
      </c>
      <c r="P216" s="548"/>
      <c r="Q216" s="550">
        <v>0</v>
      </c>
      <c r="R216" s="545"/>
      <c r="S216" s="550">
        <v>0</v>
      </c>
      <c r="T216" s="549"/>
      <c r="U216" s="551">
        <v>0</v>
      </c>
    </row>
    <row r="217" spans="1:21" ht="14.4" customHeight="1" x14ac:dyDescent="0.3">
      <c r="A217" s="544">
        <v>27</v>
      </c>
      <c r="B217" s="545" t="s">
        <v>487</v>
      </c>
      <c r="C217" s="545" t="s">
        <v>502</v>
      </c>
      <c r="D217" s="546" t="s">
        <v>2198</v>
      </c>
      <c r="E217" s="547" t="s">
        <v>513</v>
      </c>
      <c r="F217" s="545" t="s">
        <v>497</v>
      </c>
      <c r="G217" s="545" t="s">
        <v>589</v>
      </c>
      <c r="H217" s="545" t="s">
        <v>430</v>
      </c>
      <c r="I217" s="545" t="s">
        <v>595</v>
      </c>
      <c r="J217" s="545" t="s">
        <v>591</v>
      </c>
      <c r="K217" s="545" t="s">
        <v>596</v>
      </c>
      <c r="L217" s="548">
        <v>28.09</v>
      </c>
      <c r="M217" s="548">
        <v>84.27</v>
      </c>
      <c r="N217" s="545">
        <v>3</v>
      </c>
      <c r="O217" s="549">
        <v>1</v>
      </c>
      <c r="P217" s="548">
        <v>84.27</v>
      </c>
      <c r="Q217" s="550">
        <v>1</v>
      </c>
      <c r="R217" s="545">
        <v>3</v>
      </c>
      <c r="S217" s="550">
        <v>1</v>
      </c>
      <c r="T217" s="549">
        <v>1</v>
      </c>
      <c r="U217" s="551">
        <v>1</v>
      </c>
    </row>
    <row r="218" spans="1:21" ht="14.4" customHeight="1" x14ac:dyDescent="0.3">
      <c r="A218" s="544">
        <v>27</v>
      </c>
      <c r="B218" s="545" t="s">
        <v>487</v>
      </c>
      <c r="C218" s="545" t="s">
        <v>502</v>
      </c>
      <c r="D218" s="546" t="s">
        <v>2198</v>
      </c>
      <c r="E218" s="547" t="s">
        <v>513</v>
      </c>
      <c r="F218" s="545" t="s">
        <v>497</v>
      </c>
      <c r="G218" s="545" t="s">
        <v>589</v>
      </c>
      <c r="H218" s="545" t="s">
        <v>430</v>
      </c>
      <c r="I218" s="545" t="s">
        <v>1120</v>
      </c>
      <c r="J218" s="545" t="s">
        <v>1121</v>
      </c>
      <c r="K218" s="545" t="s">
        <v>1122</v>
      </c>
      <c r="L218" s="548">
        <v>86.41</v>
      </c>
      <c r="M218" s="548">
        <v>259.23</v>
      </c>
      <c r="N218" s="545">
        <v>3</v>
      </c>
      <c r="O218" s="549">
        <v>0.5</v>
      </c>
      <c r="P218" s="548"/>
      <c r="Q218" s="550">
        <v>0</v>
      </c>
      <c r="R218" s="545"/>
      <c r="S218" s="550">
        <v>0</v>
      </c>
      <c r="T218" s="549"/>
      <c r="U218" s="551">
        <v>0</v>
      </c>
    </row>
    <row r="219" spans="1:21" ht="14.4" customHeight="1" x14ac:dyDescent="0.3">
      <c r="A219" s="544">
        <v>27</v>
      </c>
      <c r="B219" s="545" t="s">
        <v>487</v>
      </c>
      <c r="C219" s="545" t="s">
        <v>502</v>
      </c>
      <c r="D219" s="546" t="s">
        <v>2198</v>
      </c>
      <c r="E219" s="547" t="s">
        <v>513</v>
      </c>
      <c r="F219" s="545" t="s">
        <v>497</v>
      </c>
      <c r="G219" s="545" t="s">
        <v>589</v>
      </c>
      <c r="H219" s="545" t="s">
        <v>482</v>
      </c>
      <c r="I219" s="545" t="s">
        <v>1123</v>
      </c>
      <c r="J219" s="545" t="s">
        <v>1118</v>
      </c>
      <c r="K219" s="545" t="s">
        <v>1124</v>
      </c>
      <c r="L219" s="548">
        <v>43.21</v>
      </c>
      <c r="M219" s="548">
        <v>129.63</v>
      </c>
      <c r="N219" s="545">
        <v>3</v>
      </c>
      <c r="O219" s="549">
        <v>0.5</v>
      </c>
      <c r="P219" s="548"/>
      <c r="Q219" s="550">
        <v>0</v>
      </c>
      <c r="R219" s="545"/>
      <c r="S219" s="550">
        <v>0</v>
      </c>
      <c r="T219" s="549"/>
      <c r="U219" s="551">
        <v>0</v>
      </c>
    </row>
    <row r="220" spans="1:21" ht="14.4" customHeight="1" x14ac:dyDescent="0.3">
      <c r="A220" s="544">
        <v>27</v>
      </c>
      <c r="B220" s="545" t="s">
        <v>487</v>
      </c>
      <c r="C220" s="545" t="s">
        <v>502</v>
      </c>
      <c r="D220" s="546" t="s">
        <v>2198</v>
      </c>
      <c r="E220" s="547" t="s">
        <v>513</v>
      </c>
      <c r="F220" s="545" t="s">
        <v>497</v>
      </c>
      <c r="G220" s="545" t="s">
        <v>589</v>
      </c>
      <c r="H220" s="545" t="s">
        <v>482</v>
      </c>
      <c r="I220" s="545" t="s">
        <v>1125</v>
      </c>
      <c r="J220" s="545" t="s">
        <v>600</v>
      </c>
      <c r="K220" s="545" t="s">
        <v>1126</v>
      </c>
      <c r="L220" s="548">
        <v>73.45</v>
      </c>
      <c r="M220" s="548">
        <v>146.9</v>
      </c>
      <c r="N220" s="545">
        <v>2</v>
      </c>
      <c r="O220" s="549">
        <v>1</v>
      </c>
      <c r="P220" s="548"/>
      <c r="Q220" s="550">
        <v>0</v>
      </c>
      <c r="R220" s="545"/>
      <c r="S220" s="550">
        <v>0</v>
      </c>
      <c r="T220" s="549"/>
      <c r="U220" s="551">
        <v>0</v>
      </c>
    </row>
    <row r="221" spans="1:21" ht="14.4" customHeight="1" x14ac:dyDescent="0.3">
      <c r="A221" s="544">
        <v>27</v>
      </c>
      <c r="B221" s="545" t="s">
        <v>487</v>
      </c>
      <c r="C221" s="545" t="s">
        <v>502</v>
      </c>
      <c r="D221" s="546" t="s">
        <v>2198</v>
      </c>
      <c r="E221" s="547" t="s">
        <v>513</v>
      </c>
      <c r="F221" s="545" t="s">
        <v>497</v>
      </c>
      <c r="G221" s="545" t="s">
        <v>1127</v>
      </c>
      <c r="H221" s="545" t="s">
        <v>482</v>
      </c>
      <c r="I221" s="545" t="s">
        <v>1128</v>
      </c>
      <c r="J221" s="545" t="s">
        <v>1129</v>
      </c>
      <c r="K221" s="545" t="s">
        <v>1130</v>
      </c>
      <c r="L221" s="548">
        <v>37.159999999999997</v>
      </c>
      <c r="M221" s="548">
        <v>111.47999999999999</v>
      </c>
      <c r="N221" s="545">
        <v>3</v>
      </c>
      <c r="O221" s="549">
        <v>0.5</v>
      </c>
      <c r="P221" s="548"/>
      <c r="Q221" s="550">
        <v>0</v>
      </c>
      <c r="R221" s="545"/>
      <c r="S221" s="550">
        <v>0</v>
      </c>
      <c r="T221" s="549"/>
      <c r="U221" s="551">
        <v>0</v>
      </c>
    </row>
    <row r="222" spans="1:21" ht="14.4" customHeight="1" x14ac:dyDescent="0.3">
      <c r="A222" s="544">
        <v>27</v>
      </c>
      <c r="B222" s="545" t="s">
        <v>487</v>
      </c>
      <c r="C222" s="545" t="s">
        <v>502</v>
      </c>
      <c r="D222" s="546" t="s">
        <v>2198</v>
      </c>
      <c r="E222" s="547" t="s">
        <v>513</v>
      </c>
      <c r="F222" s="545" t="s">
        <v>497</v>
      </c>
      <c r="G222" s="545" t="s">
        <v>858</v>
      </c>
      <c r="H222" s="545" t="s">
        <v>430</v>
      </c>
      <c r="I222" s="545" t="s">
        <v>1131</v>
      </c>
      <c r="J222" s="545" t="s">
        <v>1132</v>
      </c>
      <c r="K222" s="545" t="s">
        <v>1133</v>
      </c>
      <c r="L222" s="548">
        <v>234.07</v>
      </c>
      <c r="M222" s="548">
        <v>234.07</v>
      </c>
      <c r="N222" s="545">
        <v>1</v>
      </c>
      <c r="O222" s="549">
        <v>0.5</v>
      </c>
      <c r="P222" s="548"/>
      <c r="Q222" s="550">
        <v>0</v>
      </c>
      <c r="R222" s="545"/>
      <c r="S222" s="550">
        <v>0</v>
      </c>
      <c r="T222" s="549"/>
      <c r="U222" s="551">
        <v>0</v>
      </c>
    </row>
    <row r="223" spans="1:21" ht="14.4" customHeight="1" x14ac:dyDescent="0.3">
      <c r="A223" s="544">
        <v>27</v>
      </c>
      <c r="B223" s="545" t="s">
        <v>487</v>
      </c>
      <c r="C223" s="545" t="s">
        <v>502</v>
      </c>
      <c r="D223" s="546" t="s">
        <v>2198</v>
      </c>
      <c r="E223" s="547" t="s">
        <v>513</v>
      </c>
      <c r="F223" s="545" t="s">
        <v>497</v>
      </c>
      <c r="G223" s="545" t="s">
        <v>858</v>
      </c>
      <c r="H223" s="545" t="s">
        <v>430</v>
      </c>
      <c r="I223" s="545" t="s">
        <v>1134</v>
      </c>
      <c r="J223" s="545" t="s">
        <v>1132</v>
      </c>
      <c r="K223" s="545" t="s">
        <v>1135</v>
      </c>
      <c r="L223" s="548">
        <v>70.23</v>
      </c>
      <c r="M223" s="548">
        <v>140.46</v>
      </c>
      <c r="N223" s="545">
        <v>2</v>
      </c>
      <c r="O223" s="549">
        <v>0.5</v>
      </c>
      <c r="P223" s="548">
        <v>140.46</v>
      </c>
      <c r="Q223" s="550">
        <v>1</v>
      </c>
      <c r="R223" s="545">
        <v>2</v>
      </c>
      <c r="S223" s="550">
        <v>1</v>
      </c>
      <c r="T223" s="549">
        <v>0.5</v>
      </c>
      <c r="U223" s="551">
        <v>1</v>
      </c>
    </row>
    <row r="224" spans="1:21" ht="14.4" customHeight="1" x14ac:dyDescent="0.3">
      <c r="A224" s="544">
        <v>27</v>
      </c>
      <c r="B224" s="545" t="s">
        <v>487</v>
      </c>
      <c r="C224" s="545" t="s">
        <v>502</v>
      </c>
      <c r="D224" s="546" t="s">
        <v>2198</v>
      </c>
      <c r="E224" s="547" t="s">
        <v>513</v>
      </c>
      <c r="F224" s="545" t="s">
        <v>497</v>
      </c>
      <c r="G224" s="545" t="s">
        <v>858</v>
      </c>
      <c r="H224" s="545" t="s">
        <v>430</v>
      </c>
      <c r="I224" s="545" t="s">
        <v>1136</v>
      </c>
      <c r="J224" s="545" t="s">
        <v>860</v>
      </c>
      <c r="K224" s="545" t="s">
        <v>1137</v>
      </c>
      <c r="L224" s="548">
        <v>0</v>
      </c>
      <c r="M224" s="548">
        <v>0</v>
      </c>
      <c r="N224" s="545">
        <v>2</v>
      </c>
      <c r="O224" s="549">
        <v>0.5</v>
      </c>
      <c r="P224" s="548">
        <v>0</v>
      </c>
      <c r="Q224" s="550"/>
      <c r="R224" s="545">
        <v>2</v>
      </c>
      <c r="S224" s="550">
        <v>1</v>
      </c>
      <c r="T224" s="549">
        <v>0.5</v>
      </c>
      <c r="U224" s="551">
        <v>1</v>
      </c>
    </row>
    <row r="225" spans="1:21" ht="14.4" customHeight="1" x14ac:dyDescent="0.3">
      <c r="A225" s="544">
        <v>27</v>
      </c>
      <c r="B225" s="545" t="s">
        <v>487</v>
      </c>
      <c r="C225" s="545" t="s">
        <v>502</v>
      </c>
      <c r="D225" s="546" t="s">
        <v>2198</v>
      </c>
      <c r="E225" s="547" t="s">
        <v>513</v>
      </c>
      <c r="F225" s="545" t="s">
        <v>497</v>
      </c>
      <c r="G225" s="545" t="s">
        <v>858</v>
      </c>
      <c r="H225" s="545" t="s">
        <v>430</v>
      </c>
      <c r="I225" s="545" t="s">
        <v>1138</v>
      </c>
      <c r="J225" s="545" t="s">
        <v>1139</v>
      </c>
      <c r="K225" s="545" t="s">
        <v>529</v>
      </c>
      <c r="L225" s="548">
        <v>54.99</v>
      </c>
      <c r="M225" s="548">
        <v>164.97</v>
      </c>
      <c r="N225" s="545">
        <v>3</v>
      </c>
      <c r="O225" s="549">
        <v>0.5</v>
      </c>
      <c r="P225" s="548"/>
      <c r="Q225" s="550">
        <v>0</v>
      </c>
      <c r="R225" s="545"/>
      <c r="S225" s="550">
        <v>0</v>
      </c>
      <c r="T225" s="549"/>
      <c r="U225" s="551">
        <v>0</v>
      </c>
    </row>
    <row r="226" spans="1:21" ht="14.4" customHeight="1" x14ac:dyDescent="0.3">
      <c r="A226" s="544">
        <v>27</v>
      </c>
      <c r="B226" s="545" t="s">
        <v>487</v>
      </c>
      <c r="C226" s="545" t="s">
        <v>502</v>
      </c>
      <c r="D226" s="546" t="s">
        <v>2198</v>
      </c>
      <c r="E226" s="547" t="s">
        <v>513</v>
      </c>
      <c r="F226" s="545" t="s">
        <v>497</v>
      </c>
      <c r="G226" s="545" t="s">
        <v>1140</v>
      </c>
      <c r="H226" s="545" t="s">
        <v>482</v>
      </c>
      <c r="I226" s="545" t="s">
        <v>1141</v>
      </c>
      <c r="J226" s="545" t="s">
        <v>1142</v>
      </c>
      <c r="K226" s="545" t="s">
        <v>1143</v>
      </c>
      <c r="L226" s="548">
        <v>1385.62</v>
      </c>
      <c r="M226" s="548">
        <v>22169.919999999998</v>
      </c>
      <c r="N226" s="545">
        <v>16</v>
      </c>
      <c r="O226" s="549">
        <v>1</v>
      </c>
      <c r="P226" s="548">
        <v>8313.7199999999993</v>
      </c>
      <c r="Q226" s="550">
        <v>0.375</v>
      </c>
      <c r="R226" s="545">
        <v>6</v>
      </c>
      <c r="S226" s="550">
        <v>0.375</v>
      </c>
      <c r="T226" s="549">
        <v>0.5</v>
      </c>
      <c r="U226" s="551">
        <v>0.5</v>
      </c>
    </row>
    <row r="227" spans="1:21" ht="14.4" customHeight="1" x14ac:dyDescent="0.3">
      <c r="A227" s="544">
        <v>27</v>
      </c>
      <c r="B227" s="545" t="s">
        <v>487</v>
      </c>
      <c r="C227" s="545" t="s">
        <v>502</v>
      </c>
      <c r="D227" s="546" t="s">
        <v>2198</v>
      </c>
      <c r="E227" s="547" t="s">
        <v>513</v>
      </c>
      <c r="F227" s="545" t="s">
        <v>497</v>
      </c>
      <c r="G227" s="545" t="s">
        <v>1140</v>
      </c>
      <c r="H227" s="545" t="s">
        <v>482</v>
      </c>
      <c r="I227" s="545" t="s">
        <v>1144</v>
      </c>
      <c r="J227" s="545" t="s">
        <v>1142</v>
      </c>
      <c r="K227" s="545" t="s">
        <v>1145</v>
      </c>
      <c r="L227" s="548">
        <v>2309.36</v>
      </c>
      <c r="M227" s="548">
        <v>2309.36</v>
      </c>
      <c r="N227" s="545">
        <v>1</v>
      </c>
      <c r="O227" s="549">
        <v>0.5</v>
      </c>
      <c r="P227" s="548">
        <v>2309.36</v>
      </c>
      <c r="Q227" s="550">
        <v>1</v>
      </c>
      <c r="R227" s="545">
        <v>1</v>
      </c>
      <c r="S227" s="550">
        <v>1</v>
      </c>
      <c r="T227" s="549">
        <v>0.5</v>
      </c>
      <c r="U227" s="551">
        <v>1</v>
      </c>
    </row>
    <row r="228" spans="1:21" ht="14.4" customHeight="1" x14ac:dyDescent="0.3">
      <c r="A228" s="544">
        <v>27</v>
      </c>
      <c r="B228" s="545" t="s">
        <v>487</v>
      </c>
      <c r="C228" s="545" t="s">
        <v>502</v>
      </c>
      <c r="D228" s="546" t="s">
        <v>2198</v>
      </c>
      <c r="E228" s="547" t="s">
        <v>513</v>
      </c>
      <c r="F228" s="545" t="s">
        <v>497</v>
      </c>
      <c r="G228" s="545" t="s">
        <v>1146</v>
      </c>
      <c r="H228" s="545" t="s">
        <v>430</v>
      </c>
      <c r="I228" s="545" t="s">
        <v>1147</v>
      </c>
      <c r="J228" s="545" t="s">
        <v>1148</v>
      </c>
      <c r="K228" s="545" t="s">
        <v>963</v>
      </c>
      <c r="L228" s="548">
        <v>134.47999999999999</v>
      </c>
      <c r="M228" s="548">
        <v>537.91999999999996</v>
      </c>
      <c r="N228" s="545">
        <v>4</v>
      </c>
      <c r="O228" s="549">
        <v>1.5</v>
      </c>
      <c r="P228" s="548">
        <v>134.47999999999999</v>
      </c>
      <c r="Q228" s="550">
        <v>0.25</v>
      </c>
      <c r="R228" s="545">
        <v>1</v>
      </c>
      <c r="S228" s="550">
        <v>0.25</v>
      </c>
      <c r="T228" s="549">
        <v>0.5</v>
      </c>
      <c r="U228" s="551">
        <v>0.33333333333333331</v>
      </c>
    </row>
    <row r="229" spans="1:21" ht="14.4" customHeight="1" x14ac:dyDescent="0.3">
      <c r="A229" s="544">
        <v>27</v>
      </c>
      <c r="B229" s="545" t="s">
        <v>487</v>
      </c>
      <c r="C229" s="545" t="s">
        <v>502</v>
      </c>
      <c r="D229" s="546" t="s">
        <v>2198</v>
      </c>
      <c r="E229" s="547" t="s">
        <v>513</v>
      </c>
      <c r="F229" s="545" t="s">
        <v>497</v>
      </c>
      <c r="G229" s="545" t="s">
        <v>1149</v>
      </c>
      <c r="H229" s="545" t="s">
        <v>430</v>
      </c>
      <c r="I229" s="545" t="s">
        <v>1150</v>
      </c>
      <c r="J229" s="545" t="s">
        <v>1151</v>
      </c>
      <c r="K229" s="545" t="s">
        <v>1152</v>
      </c>
      <c r="L229" s="548">
        <v>32.76</v>
      </c>
      <c r="M229" s="548">
        <v>524.16</v>
      </c>
      <c r="N229" s="545">
        <v>16</v>
      </c>
      <c r="O229" s="549">
        <v>5.5</v>
      </c>
      <c r="P229" s="548">
        <v>65.52</v>
      </c>
      <c r="Q229" s="550">
        <v>0.125</v>
      </c>
      <c r="R229" s="545">
        <v>2</v>
      </c>
      <c r="S229" s="550">
        <v>0.125</v>
      </c>
      <c r="T229" s="549">
        <v>1</v>
      </c>
      <c r="U229" s="551">
        <v>0.18181818181818182</v>
      </c>
    </row>
    <row r="230" spans="1:21" ht="14.4" customHeight="1" x14ac:dyDescent="0.3">
      <c r="A230" s="544">
        <v>27</v>
      </c>
      <c r="B230" s="545" t="s">
        <v>487</v>
      </c>
      <c r="C230" s="545" t="s">
        <v>502</v>
      </c>
      <c r="D230" s="546" t="s">
        <v>2198</v>
      </c>
      <c r="E230" s="547" t="s">
        <v>513</v>
      </c>
      <c r="F230" s="545" t="s">
        <v>497</v>
      </c>
      <c r="G230" s="545" t="s">
        <v>1153</v>
      </c>
      <c r="H230" s="545" t="s">
        <v>430</v>
      </c>
      <c r="I230" s="545" t="s">
        <v>1154</v>
      </c>
      <c r="J230" s="545" t="s">
        <v>1155</v>
      </c>
      <c r="K230" s="545" t="s">
        <v>1156</v>
      </c>
      <c r="L230" s="548">
        <v>101.56</v>
      </c>
      <c r="M230" s="548">
        <v>203.12</v>
      </c>
      <c r="N230" s="545">
        <v>2</v>
      </c>
      <c r="O230" s="549">
        <v>1</v>
      </c>
      <c r="P230" s="548"/>
      <c r="Q230" s="550">
        <v>0</v>
      </c>
      <c r="R230" s="545"/>
      <c r="S230" s="550">
        <v>0</v>
      </c>
      <c r="T230" s="549"/>
      <c r="U230" s="551">
        <v>0</v>
      </c>
    </row>
    <row r="231" spans="1:21" ht="14.4" customHeight="1" x14ac:dyDescent="0.3">
      <c r="A231" s="544">
        <v>27</v>
      </c>
      <c r="B231" s="545" t="s">
        <v>487</v>
      </c>
      <c r="C231" s="545" t="s">
        <v>502</v>
      </c>
      <c r="D231" s="546" t="s">
        <v>2198</v>
      </c>
      <c r="E231" s="547" t="s">
        <v>513</v>
      </c>
      <c r="F231" s="545" t="s">
        <v>497</v>
      </c>
      <c r="G231" s="545" t="s">
        <v>1153</v>
      </c>
      <c r="H231" s="545" t="s">
        <v>430</v>
      </c>
      <c r="I231" s="545" t="s">
        <v>1157</v>
      </c>
      <c r="J231" s="545" t="s">
        <v>1155</v>
      </c>
      <c r="K231" s="545" t="s">
        <v>1158</v>
      </c>
      <c r="L231" s="548">
        <v>29.02</v>
      </c>
      <c r="M231" s="548">
        <v>58.04</v>
      </c>
      <c r="N231" s="545">
        <v>2</v>
      </c>
      <c r="O231" s="549">
        <v>1</v>
      </c>
      <c r="P231" s="548"/>
      <c r="Q231" s="550">
        <v>0</v>
      </c>
      <c r="R231" s="545"/>
      <c r="S231" s="550">
        <v>0</v>
      </c>
      <c r="T231" s="549"/>
      <c r="U231" s="551">
        <v>0</v>
      </c>
    </row>
    <row r="232" spans="1:21" ht="14.4" customHeight="1" x14ac:dyDescent="0.3">
      <c r="A232" s="544">
        <v>27</v>
      </c>
      <c r="B232" s="545" t="s">
        <v>487</v>
      </c>
      <c r="C232" s="545" t="s">
        <v>502</v>
      </c>
      <c r="D232" s="546" t="s">
        <v>2198</v>
      </c>
      <c r="E232" s="547" t="s">
        <v>513</v>
      </c>
      <c r="F232" s="545" t="s">
        <v>497</v>
      </c>
      <c r="G232" s="545" t="s">
        <v>1153</v>
      </c>
      <c r="H232" s="545" t="s">
        <v>430</v>
      </c>
      <c r="I232" s="545" t="s">
        <v>1159</v>
      </c>
      <c r="J232" s="545" t="s">
        <v>1160</v>
      </c>
      <c r="K232" s="545" t="s">
        <v>1161</v>
      </c>
      <c r="L232" s="548">
        <v>103.64</v>
      </c>
      <c r="M232" s="548">
        <v>103.64</v>
      </c>
      <c r="N232" s="545">
        <v>1</v>
      </c>
      <c r="O232" s="549">
        <v>0.5</v>
      </c>
      <c r="P232" s="548"/>
      <c r="Q232" s="550">
        <v>0</v>
      </c>
      <c r="R232" s="545"/>
      <c r="S232" s="550">
        <v>0</v>
      </c>
      <c r="T232" s="549"/>
      <c r="U232" s="551">
        <v>0</v>
      </c>
    </row>
    <row r="233" spans="1:21" ht="14.4" customHeight="1" x14ac:dyDescent="0.3">
      <c r="A233" s="544">
        <v>27</v>
      </c>
      <c r="B233" s="545" t="s">
        <v>487</v>
      </c>
      <c r="C233" s="545" t="s">
        <v>502</v>
      </c>
      <c r="D233" s="546" t="s">
        <v>2198</v>
      </c>
      <c r="E233" s="547" t="s">
        <v>513</v>
      </c>
      <c r="F233" s="545" t="s">
        <v>497</v>
      </c>
      <c r="G233" s="545" t="s">
        <v>616</v>
      </c>
      <c r="H233" s="545" t="s">
        <v>430</v>
      </c>
      <c r="I233" s="545" t="s">
        <v>1162</v>
      </c>
      <c r="J233" s="545" t="s">
        <v>618</v>
      </c>
      <c r="K233" s="545" t="s">
        <v>1163</v>
      </c>
      <c r="L233" s="548">
        <v>301.2</v>
      </c>
      <c r="M233" s="548">
        <v>301.2</v>
      </c>
      <c r="N233" s="545">
        <v>1</v>
      </c>
      <c r="O233" s="549">
        <v>0.5</v>
      </c>
      <c r="P233" s="548">
        <v>301.2</v>
      </c>
      <c r="Q233" s="550">
        <v>1</v>
      </c>
      <c r="R233" s="545">
        <v>1</v>
      </c>
      <c r="S233" s="550">
        <v>1</v>
      </c>
      <c r="T233" s="549">
        <v>0.5</v>
      </c>
      <c r="U233" s="551">
        <v>1</v>
      </c>
    </row>
    <row r="234" spans="1:21" ht="14.4" customHeight="1" x14ac:dyDescent="0.3">
      <c r="A234" s="544">
        <v>27</v>
      </c>
      <c r="B234" s="545" t="s">
        <v>487</v>
      </c>
      <c r="C234" s="545" t="s">
        <v>502</v>
      </c>
      <c r="D234" s="546" t="s">
        <v>2198</v>
      </c>
      <c r="E234" s="547" t="s">
        <v>513</v>
      </c>
      <c r="F234" s="545" t="s">
        <v>497</v>
      </c>
      <c r="G234" s="545" t="s">
        <v>616</v>
      </c>
      <c r="H234" s="545" t="s">
        <v>430</v>
      </c>
      <c r="I234" s="545" t="s">
        <v>1164</v>
      </c>
      <c r="J234" s="545" t="s">
        <v>769</v>
      </c>
      <c r="K234" s="545" t="s">
        <v>1165</v>
      </c>
      <c r="L234" s="548">
        <v>205.84</v>
      </c>
      <c r="M234" s="548">
        <v>411.68</v>
      </c>
      <c r="N234" s="545">
        <v>2</v>
      </c>
      <c r="O234" s="549">
        <v>1.5</v>
      </c>
      <c r="P234" s="548"/>
      <c r="Q234" s="550">
        <v>0</v>
      </c>
      <c r="R234" s="545"/>
      <c r="S234" s="550">
        <v>0</v>
      </c>
      <c r="T234" s="549"/>
      <c r="U234" s="551">
        <v>0</v>
      </c>
    </row>
    <row r="235" spans="1:21" ht="14.4" customHeight="1" x14ac:dyDescent="0.3">
      <c r="A235" s="544">
        <v>27</v>
      </c>
      <c r="B235" s="545" t="s">
        <v>487</v>
      </c>
      <c r="C235" s="545" t="s">
        <v>502</v>
      </c>
      <c r="D235" s="546" t="s">
        <v>2198</v>
      </c>
      <c r="E235" s="547" t="s">
        <v>513</v>
      </c>
      <c r="F235" s="545" t="s">
        <v>497</v>
      </c>
      <c r="G235" s="545" t="s">
        <v>616</v>
      </c>
      <c r="H235" s="545" t="s">
        <v>430</v>
      </c>
      <c r="I235" s="545" t="s">
        <v>620</v>
      </c>
      <c r="J235" s="545" t="s">
        <v>621</v>
      </c>
      <c r="K235" s="545" t="s">
        <v>622</v>
      </c>
      <c r="L235" s="548">
        <v>0</v>
      </c>
      <c r="M235" s="548">
        <v>0</v>
      </c>
      <c r="N235" s="545">
        <v>1</v>
      </c>
      <c r="O235" s="549">
        <v>1</v>
      </c>
      <c r="P235" s="548">
        <v>0</v>
      </c>
      <c r="Q235" s="550"/>
      <c r="R235" s="545">
        <v>1</v>
      </c>
      <c r="S235" s="550">
        <v>1</v>
      </c>
      <c r="T235" s="549">
        <v>1</v>
      </c>
      <c r="U235" s="551">
        <v>1</v>
      </c>
    </row>
    <row r="236" spans="1:21" ht="14.4" customHeight="1" x14ac:dyDescent="0.3">
      <c r="A236" s="544">
        <v>27</v>
      </c>
      <c r="B236" s="545" t="s">
        <v>487</v>
      </c>
      <c r="C236" s="545" t="s">
        <v>502</v>
      </c>
      <c r="D236" s="546" t="s">
        <v>2198</v>
      </c>
      <c r="E236" s="547" t="s">
        <v>513</v>
      </c>
      <c r="F236" s="545" t="s">
        <v>497</v>
      </c>
      <c r="G236" s="545" t="s">
        <v>616</v>
      </c>
      <c r="H236" s="545" t="s">
        <v>430</v>
      </c>
      <c r="I236" s="545" t="s">
        <v>1166</v>
      </c>
      <c r="J236" s="545" t="s">
        <v>618</v>
      </c>
      <c r="K236" s="545" t="s">
        <v>619</v>
      </c>
      <c r="L236" s="548">
        <v>57.64</v>
      </c>
      <c r="M236" s="548">
        <v>172.92000000000002</v>
      </c>
      <c r="N236" s="545">
        <v>3</v>
      </c>
      <c r="O236" s="549">
        <v>2</v>
      </c>
      <c r="P236" s="548"/>
      <c r="Q236" s="550">
        <v>0</v>
      </c>
      <c r="R236" s="545"/>
      <c r="S236" s="550">
        <v>0</v>
      </c>
      <c r="T236" s="549"/>
      <c r="U236" s="551">
        <v>0</v>
      </c>
    </row>
    <row r="237" spans="1:21" ht="14.4" customHeight="1" x14ac:dyDescent="0.3">
      <c r="A237" s="544">
        <v>27</v>
      </c>
      <c r="B237" s="545" t="s">
        <v>487</v>
      </c>
      <c r="C237" s="545" t="s">
        <v>502</v>
      </c>
      <c r="D237" s="546" t="s">
        <v>2198</v>
      </c>
      <c r="E237" s="547" t="s">
        <v>513</v>
      </c>
      <c r="F237" s="545" t="s">
        <v>497</v>
      </c>
      <c r="G237" s="545" t="s">
        <v>616</v>
      </c>
      <c r="H237" s="545" t="s">
        <v>430</v>
      </c>
      <c r="I237" s="545" t="s">
        <v>1167</v>
      </c>
      <c r="J237" s="545" t="s">
        <v>618</v>
      </c>
      <c r="K237" s="545" t="s">
        <v>1163</v>
      </c>
      <c r="L237" s="548">
        <v>185.26</v>
      </c>
      <c r="M237" s="548">
        <v>555.78</v>
      </c>
      <c r="N237" s="545">
        <v>3</v>
      </c>
      <c r="O237" s="549">
        <v>1.5</v>
      </c>
      <c r="P237" s="548"/>
      <c r="Q237" s="550">
        <v>0</v>
      </c>
      <c r="R237" s="545"/>
      <c r="S237" s="550">
        <v>0</v>
      </c>
      <c r="T237" s="549"/>
      <c r="U237" s="551">
        <v>0</v>
      </c>
    </row>
    <row r="238" spans="1:21" ht="14.4" customHeight="1" x14ac:dyDescent="0.3">
      <c r="A238" s="544">
        <v>27</v>
      </c>
      <c r="B238" s="545" t="s">
        <v>487</v>
      </c>
      <c r="C238" s="545" t="s">
        <v>502</v>
      </c>
      <c r="D238" s="546" t="s">
        <v>2198</v>
      </c>
      <c r="E238" s="547" t="s">
        <v>513</v>
      </c>
      <c r="F238" s="545" t="s">
        <v>497</v>
      </c>
      <c r="G238" s="545" t="s">
        <v>623</v>
      </c>
      <c r="H238" s="545" t="s">
        <v>482</v>
      </c>
      <c r="I238" s="545" t="s">
        <v>1168</v>
      </c>
      <c r="J238" s="545" t="s">
        <v>625</v>
      </c>
      <c r="K238" s="545" t="s">
        <v>1169</v>
      </c>
      <c r="L238" s="548">
        <v>0</v>
      </c>
      <c r="M238" s="548">
        <v>0</v>
      </c>
      <c r="N238" s="545">
        <v>2</v>
      </c>
      <c r="O238" s="549">
        <v>1</v>
      </c>
      <c r="P238" s="548"/>
      <c r="Q238" s="550"/>
      <c r="R238" s="545"/>
      <c r="S238" s="550">
        <v>0</v>
      </c>
      <c r="T238" s="549"/>
      <c r="U238" s="551">
        <v>0</v>
      </c>
    </row>
    <row r="239" spans="1:21" ht="14.4" customHeight="1" x14ac:dyDescent="0.3">
      <c r="A239" s="544">
        <v>27</v>
      </c>
      <c r="B239" s="545" t="s">
        <v>487</v>
      </c>
      <c r="C239" s="545" t="s">
        <v>502</v>
      </c>
      <c r="D239" s="546" t="s">
        <v>2198</v>
      </c>
      <c r="E239" s="547" t="s">
        <v>513</v>
      </c>
      <c r="F239" s="545" t="s">
        <v>497</v>
      </c>
      <c r="G239" s="545" t="s">
        <v>623</v>
      </c>
      <c r="H239" s="545" t="s">
        <v>430</v>
      </c>
      <c r="I239" s="545" t="s">
        <v>1170</v>
      </c>
      <c r="J239" s="545" t="s">
        <v>1171</v>
      </c>
      <c r="K239" s="545" t="s">
        <v>1172</v>
      </c>
      <c r="L239" s="548">
        <v>0</v>
      </c>
      <c r="M239" s="548">
        <v>0</v>
      </c>
      <c r="N239" s="545">
        <v>1</v>
      </c>
      <c r="O239" s="549">
        <v>1</v>
      </c>
      <c r="P239" s="548"/>
      <c r="Q239" s="550"/>
      <c r="R239" s="545"/>
      <c r="S239" s="550">
        <v>0</v>
      </c>
      <c r="T239" s="549"/>
      <c r="U239" s="551">
        <v>0</v>
      </c>
    </row>
    <row r="240" spans="1:21" ht="14.4" customHeight="1" x14ac:dyDescent="0.3">
      <c r="A240" s="544">
        <v>27</v>
      </c>
      <c r="B240" s="545" t="s">
        <v>487</v>
      </c>
      <c r="C240" s="545" t="s">
        <v>502</v>
      </c>
      <c r="D240" s="546" t="s">
        <v>2198</v>
      </c>
      <c r="E240" s="547" t="s">
        <v>513</v>
      </c>
      <c r="F240" s="545" t="s">
        <v>497</v>
      </c>
      <c r="G240" s="545" t="s">
        <v>821</v>
      </c>
      <c r="H240" s="545" t="s">
        <v>482</v>
      </c>
      <c r="I240" s="545" t="s">
        <v>822</v>
      </c>
      <c r="J240" s="545" t="s">
        <v>823</v>
      </c>
      <c r="K240" s="545" t="s">
        <v>541</v>
      </c>
      <c r="L240" s="548">
        <v>48.27</v>
      </c>
      <c r="M240" s="548">
        <v>193.08</v>
      </c>
      <c r="N240" s="545">
        <v>4</v>
      </c>
      <c r="O240" s="549">
        <v>1.5</v>
      </c>
      <c r="P240" s="548"/>
      <c r="Q240" s="550">
        <v>0</v>
      </c>
      <c r="R240" s="545"/>
      <c r="S240" s="550">
        <v>0</v>
      </c>
      <c r="T240" s="549"/>
      <c r="U240" s="551">
        <v>0</v>
      </c>
    </row>
    <row r="241" spans="1:21" ht="14.4" customHeight="1" x14ac:dyDescent="0.3">
      <c r="A241" s="544">
        <v>27</v>
      </c>
      <c r="B241" s="545" t="s">
        <v>487</v>
      </c>
      <c r="C241" s="545" t="s">
        <v>502</v>
      </c>
      <c r="D241" s="546" t="s">
        <v>2198</v>
      </c>
      <c r="E241" s="547" t="s">
        <v>513</v>
      </c>
      <c r="F241" s="545" t="s">
        <v>497</v>
      </c>
      <c r="G241" s="545" t="s">
        <v>821</v>
      </c>
      <c r="H241" s="545" t="s">
        <v>482</v>
      </c>
      <c r="I241" s="545" t="s">
        <v>1173</v>
      </c>
      <c r="J241" s="545" t="s">
        <v>823</v>
      </c>
      <c r="K241" s="545" t="s">
        <v>539</v>
      </c>
      <c r="L241" s="548">
        <v>144.81</v>
      </c>
      <c r="M241" s="548">
        <v>289.62</v>
      </c>
      <c r="N241" s="545">
        <v>2</v>
      </c>
      <c r="O241" s="549">
        <v>1</v>
      </c>
      <c r="P241" s="548">
        <v>144.81</v>
      </c>
      <c r="Q241" s="550">
        <v>0.5</v>
      </c>
      <c r="R241" s="545">
        <v>1</v>
      </c>
      <c r="S241" s="550">
        <v>0.5</v>
      </c>
      <c r="T241" s="549">
        <v>0.5</v>
      </c>
      <c r="U241" s="551">
        <v>0.5</v>
      </c>
    </row>
    <row r="242" spans="1:21" ht="14.4" customHeight="1" x14ac:dyDescent="0.3">
      <c r="A242" s="544">
        <v>27</v>
      </c>
      <c r="B242" s="545" t="s">
        <v>487</v>
      </c>
      <c r="C242" s="545" t="s">
        <v>502</v>
      </c>
      <c r="D242" s="546" t="s">
        <v>2198</v>
      </c>
      <c r="E242" s="547" t="s">
        <v>513</v>
      </c>
      <c r="F242" s="545" t="s">
        <v>497</v>
      </c>
      <c r="G242" s="545" t="s">
        <v>821</v>
      </c>
      <c r="H242" s="545" t="s">
        <v>482</v>
      </c>
      <c r="I242" s="545" t="s">
        <v>1174</v>
      </c>
      <c r="J242" s="545" t="s">
        <v>1175</v>
      </c>
      <c r="K242" s="545" t="s">
        <v>1176</v>
      </c>
      <c r="L242" s="548">
        <v>289.62</v>
      </c>
      <c r="M242" s="548">
        <v>579.24</v>
      </c>
      <c r="N242" s="545">
        <v>2</v>
      </c>
      <c r="O242" s="549">
        <v>1</v>
      </c>
      <c r="P242" s="548">
        <v>289.62</v>
      </c>
      <c r="Q242" s="550">
        <v>0.5</v>
      </c>
      <c r="R242" s="545">
        <v>1</v>
      </c>
      <c r="S242" s="550">
        <v>0.5</v>
      </c>
      <c r="T242" s="549">
        <v>0.5</v>
      </c>
      <c r="U242" s="551">
        <v>0.5</v>
      </c>
    </row>
    <row r="243" spans="1:21" ht="14.4" customHeight="1" x14ac:dyDescent="0.3">
      <c r="A243" s="544">
        <v>27</v>
      </c>
      <c r="B243" s="545" t="s">
        <v>487</v>
      </c>
      <c r="C243" s="545" t="s">
        <v>502</v>
      </c>
      <c r="D243" s="546" t="s">
        <v>2198</v>
      </c>
      <c r="E243" s="547" t="s">
        <v>513</v>
      </c>
      <c r="F243" s="545" t="s">
        <v>497</v>
      </c>
      <c r="G243" s="545" t="s">
        <v>821</v>
      </c>
      <c r="H243" s="545" t="s">
        <v>482</v>
      </c>
      <c r="I243" s="545" t="s">
        <v>824</v>
      </c>
      <c r="J243" s="545" t="s">
        <v>825</v>
      </c>
      <c r="K243" s="545" t="s">
        <v>826</v>
      </c>
      <c r="L243" s="548">
        <v>160.88999999999999</v>
      </c>
      <c r="M243" s="548">
        <v>321.77999999999997</v>
      </c>
      <c r="N243" s="545">
        <v>2</v>
      </c>
      <c r="O243" s="549">
        <v>1.5</v>
      </c>
      <c r="P243" s="548"/>
      <c r="Q243" s="550">
        <v>0</v>
      </c>
      <c r="R243" s="545"/>
      <c r="S243" s="550">
        <v>0</v>
      </c>
      <c r="T243" s="549"/>
      <c r="U243" s="551">
        <v>0</v>
      </c>
    </row>
    <row r="244" spans="1:21" ht="14.4" customHeight="1" x14ac:dyDescent="0.3">
      <c r="A244" s="544">
        <v>27</v>
      </c>
      <c r="B244" s="545" t="s">
        <v>487</v>
      </c>
      <c r="C244" s="545" t="s">
        <v>502</v>
      </c>
      <c r="D244" s="546" t="s">
        <v>2198</v>
      </c>
      <c r="E244" s="547" t="s">
        <v>513</v>
      </c>
      <c r="F244" s="545" t="s">
        <v>497</v>
      </c>
      <c r="G244" s="545" t="s">
        <v>751</v>
      </c>
      <c r="H244" s="545" t="s">
        <v>482</v>
      </c>
      <c r="I244" s="545" t="s">
        <v>752</v>
      </c>
      <c r="J244" s="545" t="s">
        <v>753</v>
      </c>
      <c r="K244" s="545" t="s">
        <v>754</v>
      </c>
      <c r="L244" s="548">
        <v>352.37</v>
      </c>
      <c r="M244" s="548">
        <v>352.37</v>
      </c>
      <c r="N244" s="545">
        <v>1</v>
      </c>
      <c r="O244" s="549">
        <v>0.5</v>
      </c>
      <c r="P244" s="548"/>
      <c r="Q244" s="550">
        <v>0</v>
      </c>
      <c r="R244" s="545"/>
      <c r="S244" s="550">
        <v>0</v>
      </c>
      <c r="T244" s="549"/>
      <c r="U244" s="551">
        <v>0</v>
      </c>
    </row>
    <row r="245" spans="1:21" ht="14.4" customHeight="1" x14ac:dyDescent="0.3">
      <c r="A245" s="544">
        <v>27</v>
      </c>
      <c r="B245" s="545" t="s">
        <v>487</v>
      </c>
      <c r="C245" s="545" t="s">
        <v>502</v>
      </c>
      <c r="D245" s="546" t="s">
        <v>2198</v>
      </c>
      <c r="E245" s="547" t="s">
        <v>513</v>
      </c>
      <c r="F245" s="545" t="s">
        <v>497</v>
      </c>
      <c r="G245" s="545" t="s">
        <v>751</v>
      </c>
      <c r="H245" s="545" t="s">
        <v>482</v>
      </c>
      <c r="I245" s="545" t="s">
        <v>1177</v>
      </c>
      <c r="J245" s="545" t="s">
        <v>1178</v>
      </c>
      <c r="K245" s="545" t="s">
        <v>1179</v>
      </c>
      <c r="L245" s="548">
        <v>599.6</v>
      </c>
      <c r="M245" s="548">
        <v>599.6</v>
      </c>
      <c r="N245" s="545">
        <v>1</v>
      </c>
      <c r="O245" s="549">
        <v>0.5</v>
      </c>
      <c r="P245" s="548">
        <v>599.6</v>
      </c>
      <c r="Q245" s="550">
        <v>1</v>
      </c>
      <c r="R245" s="545">
        <v>1</v>
      </c>
      <c r="S245" s="550">
        <v>1</v>
      </c>
      <c r="T245" s="549">
        <v>0.5</v>
      </c>
      <c r="U245" s="551">
        <v>1</v>
      </c>
    </row>
    <row r="246" spans="1:21" ht="14.4" customHeight="1" x14ac:dyDescent="0.3">
      <c r="A246" s="544">
        <v>27</v>
      </c>
      <c r="B246" s="545" t="s">
        <v>487</v>
      </c>
      <c r="C246" s="545" t="s">
        <v>502</v>
      </c>
      <c r="D246" s="546" t="s">
        <v>2198</v>
      </c>
      <c r="E246" s="547" t="s">
        <v>513</v>
      </c>
      <c r="F246" s="545" t="s">
        <v>497</v>
      </c>
      <c r="G246" s="545" t="s">
        <v>627</v>
      </c>
      <c r="H246" s="545" t="s">
        <v>482</v>
      </c>
      <c r="I246" s="545" t="s">
        <v>628</v>
      </c>
      <c r="J246" s="545" t="s">
        <v>629</v>
      </c>
      <c r="K246" s="545" t="s">
        <v>630</v>
      </c>
      <c r="L246" s="548">
        <v>87.41</v>
      </c>
      <c r="M246" s="548">
        <v>524.46</v>
      </c>
      <c r="N246" s="545">
        <v>6</v>
      </c>
      <c r="O246" s="549">
        <v>2.5</v>
      </c>
      <c r="P246" s="548"/>
      <c r="Q246" s="550">
        <v>0</v>
      </c>
      <c r="R246" s="545"/>
      <c r="S246" s="550">
        <v>0</v>
      </c>
      <c r="T246" s="549"/>
      <c r="U246" s="551">
        <v>0</v>
      </c>
    </row>
    <row r="247" spans="1:21" ht="14.4" customHeight="1" x14ac:dyDescent="0.3">
      <c r="A247" s="544">
        <v>27</v>
      </c>
      <c r="B247" s="545" t="s">
        <v>487</v>
      </c>
      <c r="C247" s="545" t="s">
        <v>502</v>
      </c>
      <c r="D247" s="546" t="s">
        <v>2198</v>
      </c>
      <c r="E247" s="547" t="s">
        <v>513</v>
      </c>
      <c r="F247" s="545" t="s">
        <v>497</v>
      </c>
      <c r="G247" s="545" t="s">
        <v>627</v>
      </c>
      <c r="H247" s="545" t="s">
        <v>482</v>
      </c>
      <c r="I247" s="545" t="s">
        <v>631</v>
      </c>
      <c r="J247" s="545" t="s">
        <v>629</v>
      </c>
      <c r="K247" s="545" t="s">
        <v>632</v>
      </c>
      <c r="L247" s="548">
        <v>291.82</v>
      </c>
      <c r="M247" s="548">
        <v>291.82</v>
      </c>
      <c r="N247" s="545">
        <v>1</v>
      </c>
      <c r="O247" s="549">
        <v>0.5</v>
      </c>
      <c r="P247" s="548"/>
      <c r="Q247" s="550">
        <v>0</v>
      </c>
      <c r="R247" s="545"/>
      <c r="S247" s="550">
        <v>0</v>
      </c>
      <c r="T247" s="549"/>
      <c r="U247" s="551">
        <v>0</v>
      </c>
    </row>
    <row r="248" spans="1:21" ht="14.4" customHeight="1" x14ac:dyDescent="0.3">
      <c r="A248" s="544">
        <v>27</v>
      </c>
      <c r="B248" s="545" t="s">
        <v>487</v>
      </c>
      <c r="C248" s="545" t="s">
        <v>502</v>
      </c>
      <c r="D248" s="546" t="s">
        <v>2198</v>
      </c>
      <c r="E248" s="547" t="s">
        <v>513</v>
      </c>
      <c r="F248" s="545" t="s">
        <v>497</v>
      </c>
      <c r="G248" s="545" t="s">
        <v>627</v>
      </c>
      <c r="H248" s="545" t="s">
        <v>482</v>
      </c>
      <c r="I248" s="545" t="s">
        <v>631</v>
      </c>
      <c r="J248" s="545" t="s">
        <v>629</v>
      </c>
      <c r="K248" s="545" t="s">
        <v>632</v>
      </c>
      <c r="L248" s="548">
        <v>262.23</v>
      </c>
      <c r="M248" s="548">
        <v>262.23</v>
      </c>
      <c r="N248" s="545">
        <v>1</v>
      </c>
      <c r="O248" s="549">
        <v>1</v>
      </c>
      <c r="P248" s="548"/>
      <c r="Q248" s="550">
        <v>0</v>
      </c>
      <c r="R248" s="545"/>
      <c r="S248" s="550">
        <v>0</v>
      </c>
      <c r="T248" s="549"/>
      <c r="U248" s="551">
        <v>0</v>
      </c>
    </row>
    <row r="249" spans="1:21" ht="14.4" customHeight="1" x14ac:dyDescent="0.3">
      <c r="A249" s="544">
        <v>27</v>
      </c>
      <c r="B249" s="545" t="s">
        <v>487</v>
      </c>
      <c r="C249" s="545" t="s">
        <v>502</v>
      </c>
      <c r="D249" s="546" t="s">
        <v>2198</v>
      </c>
      <c r="E249" s="547" t="s">
        <v>513</v>
      </c>
      <c r="F249" s="545" t="s">
        <v>497</v>
      </c>
      <c r="G249" s="545" t="s">
        <v>627</v>
      </c>
      <c r="H249" s="545" t="s">
        <v>482</v>
      </c>
      <c r="I249" s="545" t="s">
        <v>1180</v>
      </c>
      <c r="J249" s="545" t="s">
        <v>1181</v>
      </c>
      <c r="K249" s="545" t="s">
        <v>1182</v>
      </c>
      <c r="L249" s="548">
        <v>97.26</v>
      </c>
      <c r="M249" s="548">
        <v>194.52</v>
      </c>
      <c r="N249" s="545">
        <v>2</v>
      </c>
      <c r="O249" s="549">
        <v>0.5</v>
      </c>
      <c r="P249" s="548">
        <v>194.52</v>
      </c>
      <c r="Q249" s="550">
        <v>1</v>
      </c>
      <c r="R249" s="545">
        <v>2</v>
      </c>
      <c r="S249" s="550">
        <v>1</v>
      </c>
      <c r="T249" s="549">
        <v>0.5</v>
      </c>
      <c r="U249" s="551">
        <v>1</v>
      </c>
    </row>
    <row r="250" spans="1:21" ht="14.4" customHeight="1" x14ac:dyDescent="0.3">
      <c r="A250" s="544">
        <v>27</v>
      </c>
      <c r="B250" s="545" t="s">
        <v>487</v>
      </c>
      <c r="C250" s="545" t="s">
        <v>502</v>
      </c>
      <c r="D250" s="546" t="s">
        <v>2198</v>
      </c>
      <c r="E250" s="547" t="s">
        <v>513</v>
      </c>
      <c r="F250" s="545" t="s">
        <v>497</v>
      </c>
      <c r="G250" s="545" t="s">
        <v>627</v>
      </c>
      <c r="H250" s="545" t="s">
        <v>482</v>
      </c>
      <c r="I250" s="545" t="s">
        <v>1180</v>
      </c>
      <c r="J250" s="545" t="s">
        <v>1181</v>
      </c>
      <c r="K250" s="545" t="s">
        <v>1182</v>
      </c>
      <c r="L250" s="548">
        <v>87.41</v>
      </c>
      <c r="M250" s="548">
        <v>174.82</v>
      </c>
      <c r="N250" s="545">
        <v>2</v>
      </c>
      <c r="O250" s="549">
        <v>1</v>
      </c>
      <c r="P250" s="548"/>
      <c r="Q250" s="550">
        <v>0</v>
      </c>
      <c r="R250" s="545"/>
      <c r="S250" s="550">
        <v>0</v>
      </c>
      <c r="T250" s="549"/>
      <c r="U250" s="551">
        <v>0</v>
      </c>
    </row>
    <row r="251" spans="1:21" ht="14.4" customHeight="1" x14ac:dyDescent="0.3">
      <c r="A251" s="544">
        <v>27</v>
      </c>
      <c r="B251" s="545" t="s">
        <v>487</v>
      </c>
      <c r="C251" s="545" t="s">
        <v>502</v>
      </c>
      <c r="D251" s="546" t="s">
        <v>2198</v>
      </c>
      <c r="E251" s="547" t="s">
        <v>513</v>
      </c>
      <c r="F251" s="545" t="s">
        <v>497</v>
      </c>
      <c r="G251" s="545" t="s">
        <v>627</v>
      </c>
      <c r="H251" s="545" t="s">
        <v>482</v>
      </c>
      <c r="I251" s="545" t="s">
        <v>1183</v>
      </c>
      <c r="J251" s="545" t="s">
        <v>629</v>
      </c>
      <c r="K251" s="545" t="s">
        <v>1184</v>
      </c>
      <c r="L251" s="548">
        <v>583.62</v>
      </c>
      <c r="M251" s="548">
        <v>583.62</v>
      </c>
      <c r="N251" s="545">
        <v>1</v>
      </c>
      <c r="O251" s="549">
        <v>0.5</v>
      </c>
      <c r="P251" s="548"/>
      <c r="Q251" s="550">
        <v>0</v>
      </c>
      <c r="R251" s="545"/>
      <c r="S251" s="550">
        <v>0</v>
      </c>
      <c r="T251" s="549"/>
      <c r="U251" s="551">
        <v>0</v>
      </c>
    </row>
    <row r="252" spans="1:21" ht="14.4" customHeight="1" x14ac:dyDescent="0.3">
      <c r="A252" s="544">
        <v>27</v>
      </c>
      <c r="B252" s="545" t="s">
        <v>487</v>
      </c>
      <c r="C252" s="545" t="s">
        <v>502</v>
      </c>
      <c r="D252" s="546" t="s">
        <v>2198</v>
      </c>
      <c r="E252" s="547" t="s">
        <v>513</v>
      </c>
      <c r="F252" s="545" t="s">
        <v>497</v>
      </c>
      <c r="G252" s="545" t="s">
        <v>1185</v>
      </c>
      <c r="H252" s="545" t="s">
        <v>482</v>
      </c>
      <c r="I252" s="545" t="s">
        <v>1186</v>
      </c>
      <c r="J252" s="545" t="s">
        <v>1187</v>
      </c>
      <c r="K252" s="545" t="s">
        <v>1188</v>
      </c>
      <c r="L252" s="548">
        <v>320.20999999999998</v>
      </c>
      <c r="M252" s="548">
        <v>320.20999999999998</v>
      </c>
      <c r="N252" s="545">
        <v>1</v>
      </c>
      <c r="O252" s="549">
        <v>1</v>
      </c>
      <c r="P252" s="548"/>
      <c r="Q252" s="550">
        <v>0</v>
      </c>
      <c r="R252" s="545"/>
      <c r="S252" s="550">
        <v>0</v>
      </c>
      <c r="T252" s="549"/>
      <c r="U252" s="551">
        <v>0</v>
      </c>
    </row>
    <row r="253" spans="1:21" ht="14.4" customHeight="1" x14ac:dyDescent="0.3">
      <c r="A253" s="544">
        <v>27</v>
      </c>
      <c r="B253" s="545" t="s">
        <v>487</v>
      </c>
      <c r="C253" s="545" t="s">
        <v>502</v>
      </c>
      <c r="D253" s="546" t="s">
        <v>2198</v>
      </c>
      <c r="E253" s="547" t="s">
        <v>513</v>
      </c>
      <c r="F253" s="545" t="s">
        <v>497</v>
      </c>
      <c r="G253" s="545" t="s">
        <v>1185</v>
      </c>
      <c r="H253" s="545" t="s">
        <v>482</v>
      </c>
      <c r="I253" s="545" t="s">
        <v>1189</v>
      </c>
      <c r="J253" s="545" t="s">
        <v>1187</v>
      </c>
      <c r="K253" s="545" t="s">
        <v>1188</v>
      </c>
      <c r="L253" s="548">
        <v>320.20999999999998</v>
      </c>
      <c r="M253" s="548">
        <v>640.41999999999996</v>
      </c>
      <c r="N253" s="545">
        <v>2</v>
      </c>
      <c r="O253" s="549">
        <v>0.5</v>
      </c>
      <c r="P253" s="548"/>
      <c r="Q253" s="550">
        <v>0</v>
      </c>
      <c r="R253" s="545"/>
      <c r="S253" s="550">
        <v>0</v>
      </c>
      <c r="T253" s="549"/>
      <c r="U253" s="551">
        <v>0</v>
      </c>
    </row>
    <row r="254" spans="1:21" ht="14.4" customHeight="1" x14ac:dyDescent="0.3">
      <c r="A254" s="544">
        <v>27</v>
      </c>
      <c r="B254" s="545" t="s">
        <v>487</v>
      </c>
      <c r="C254" s="545" t="s">
        <v>502</v>
      </c>
      <c r="D254" s="546" t="s">
        <v>2198</v>
      </c>
      <c r="E254" s="547" t="s">
        <v>513</v>
      </c>
      <c r="F254" s="545" t="s">
        <v>497</v>
      </c>
      <c r="G254" s="545" t="s">
        <v>1190</v>
      </c>
      <c r="H254" s="545" t="s">
        <v>482</v>
      </c>
      <c r="I254" s="545" t="s">
        <v>1191</v>
      </c>
      <c r="J254" s="545" t="s">
        <v>1192</v>
      </c>
      <c r="K254" s="545" t="s">
        <v>1193</v>
      </c>
      <c r="L254" s="548">
        <v>0</v>
      </c>
      <c r="M254" s="548">
        <v>0</v>
      </c>
      <c r="N254" s="545">
        <v>4</v>
      </c>
      <c r="O254" s="549">
        <v>1.5</v>
      </c>
      <c r="P254" s="548">
        <v>0</v>
      </c>
      <c r="Q254" s="550"/>
      <c r="R254" s="545">
        <v>2</v>
      </c>
      <c r="S254" s="550">
        <v>0.5</v>
      </c>
      <c r="T254" s="549">
        <v>0.5</v>
      </c>
      <c r="U254" s="551">
        <v>0.33333333333333331</v>
      </c>
    </row>
    <row r="255" spans="1:21" ht="14.4" customHeight="1" x14ac:dyDescent="0.3">
      <c r="A255" s="544">
        <v>27</v>
      </c>
      <c r="B255" s="545" t="s">
        <v>487</v>
      </c>
      <c r="C255" s="545" t="s">
        <v>502</v>
      </c>
      <c r="D255" s="546" t="s">
        <v>2198</v>
      </c>
      <c r="E255" s="547" t="s">
        <v>513</v>
      </c>
      <c r="F255" s="545" t="s">
        <v>497</v>
      </c>
      <c r="G255" s="545" t="s">
        <v>1190</v>
      </c>
      <c r="H255" s="545" t="s">
        <v>482</v>
      </c>
      <c r="I255" s="545" t="s">
        <v>1194</v>
      </c>
      <c r="J255" s="545" t="s">
        <v>1192</v>
      </c>
      <c r="K255" s="545" t="s">
        <v>1195</v>
      </c>
      <c r="L255" s="548">
        <v>0</v>
      </c>
      <c r="M255" s="548">
        <v>0</v>
      </c>
      <c r="N255" s="545">
        <v>2</v>
      </c>
      <c r="O255" s="549">
        <v>1</v>
      </c>
      <c r="P255" s="548"/>
      <c r="Q255" s="550"/>
      <c r="R255" s="545"/>
      <c r="S255" s="550">
        <v>0</v>
      </c>
      <c r="T255" s="549"/>
      <c r="U255" s="551">
        <v>0</v>
      </c>
    </row>
    <row r="256" spans="1:21" ht="14.4" customHeight="1" x14ac:dyDescent="0.3">
      <c r="A256" s="544">
        <v>27</v>
      </c>
      <c r="B256" s="545" t="s">
        <v>487</v>
      </c>
      <c r="C256" s="545" t="s">
        <v>502</v>
      </c>
      <c r="D256" s="546" t="s">
        <v>2198</v>
      </c>
      <c r="E256" s="547" t="s">
        <v>513</v>
      </c>
      <c r="F256" s="545" t="s">
        <v>497</v>
      </c>
      <c r="G256" s="545" t="s">
        <v>1196</v>
      </c>
      <c r="H256" s="545" t="s">
        <v>430</v>
      </c>
      <c r="I256" s="545" t="s">
        <v>1197</v>
      </c>
      <c r="J256" s="545" t="s">
        <v>1198</v>
      </c>
      <c r="K256" s="545" t="s">
        <v>1199</v>
      </c>
      <c r="L256" s="548">
        <v>0</v>
      </c>
      <c r="M256" s="548">
        <v>0</v>
      </c>
      <c r="N256" s="545">
        <v>1</v>
      </c>
      <c r="O256" s="549">
        <v>1</v>
      </c>
      <c r="P256" s="548">
        <v>0</v>
      </c>
      <c r="Q256" s="550"/>
      <c r="R256" s="545">
        <v>1</v>
      </c>
      <c r="S256" s="550">
        <v>1</v>
      </c>
      <c r="T256" s="549">
        <v>1</v>
      </c>
      <c r="U256" s="551">
        <v>1</v>
      </c>
    </row>
    <row r="257" spans="1:21" ht="14.4" customHeight="1" x14ac:dyDescent="0.3">
      <c r="A257" s="544">
        <v>27</v>
      </c>
      <c r="B257" s="545" t="s">
        <v>487</v>
      </c>
      <c r="C257" s="545" t="s">
        <v>502</v>
      </c>
      <c r="D257" s="546" t="s">
        <v>2198</v>
      </c>
      <c r="E257" s="547" t="s">
        <v>513</v>
      </c>
      <c r="F257" s="545" t="s">
        <v>497</v>
      </c>
      <c r="G257" s="545" t="s">
        <v>1200</v>
      </c>
      <c r="H257" s="545" t="s">
        <v>482</v>
      </c>
      <c r="I257" s="545" t="s">
        <v>1201</v>
      </c>
      <c r="J257" s="545" t="s">
        <v>1202</v>
      </c>
      <c r="K257" s="545" t="s">
        <v>1203</v>
      </c>
      <c r="L257" s="548">
        <v>129.69</v>
      </c>
      <c r="M257" s="548">
        <v>389.07</v>
      </c>
      <c r="N257" s="545">
        <v>3</v>
      </c>
      <c r="O257" s="549">
        <v>0.5</v>
      </c>
      <c r="P257" s="548">
        <v>389.07</v>
      </c>
      <c r="Q257" s="550">
        <v>1</v>
      </c>
      <c r="R257" s="545">
        <v>3</v>
      </c>
      <c r="S257" s="550">
        <v>1</v>
      </c>
      <c r="T257" s="549">
        <v>0.5</v>
      </c>
      <c r="U257" s="551">
        <v>1</v>
      </c>
    </row>
    <row r="258" spans="1:21" ht="14.4" customHeight="1" x14ac:dyDescent="0.3">
      <c r="A258" s="544">
        <v>27</v>
      </c>
      <c r="B258" s="545" t="s">
        <v>487</v>
      </c>
      <c r="C258" s="545" t="s">
        <v>502</v>
      </c>
      <c r="D258" s="546" t="s">
        <v>2198</v>
      </c>
      <c r="E258" s="547" t="s">
        <v>513</v>
      </c>
      <c r="F258" s="545" t="s">
        <v>497</v>
      </c>
      <c r="G258" s="545" t="s">
        <v>1204</v>
      </c>
      <c r="H258" s="545" t="s">
        <v>430</v>
      </c>
      <c r="I258" s="545" t="s">
        <v>1205</v>
      </c>
      <c r="J258" s="545" t="s">
        <v>1206</v>
      </c>
      <c r="K258" s="545" t="s">
        <v>1207</v>
      </c>
      <c r="L258" s="548">
        <v>316.36</v>
      </c>
      <c r="M258" s="548">
        <v>632.72</v>
      </c>
      <c r="N258" s="545">
        <v>2</v>
      </c>
      <c r="O258" s="549">
        <v>0.5</v>
      </c>
      <c r="P258" s="548"/>
      <c r="Q258" s="550">
        <v>0</v>
      </c>
      <c r="R258" s="545"/>
      <c r="S258" s="550">
        <v>0</v>
      </c>
      <c r="T258" s="549"/>
      <c r="U258" s="551">
        <v>0</v>
      </c>
    </row>
    <row r="259" spans="1:21" ht="14.4" customHeight="1" x14ac:dyDescent="0.3">
      <c r="A259" s="544">
        <v>27</v>
      </c>
      <c r="B259" s="545" t="s">
        <v>487</v>
      </c>
      <c r="C259" s="545" t="s">
        <v>502</v>
      </c>
      <c r="D259" s="546" t="s">
        <v>2198</v>
      </c>
      <c r="E259" s="547" t="s">
        <v>513</v>
      </c>
      <c r="F259" s="545" t="s">
        <v>497</v>
      </c>
      <c r="G259" s="545" t="s">
        <v>1208</v>
      </c>
      <c r="H259" s="545" t="s">
        <v>430</v>
      </c>
      <c r="I259" s="545" t="s">
        <v>1209</v>
      </c>
      <c r="J259" s="545" t="s">
        <v>1210</v>
      </c>
      <c r="K259" s="545" t="s">
        <v>1211</v>
      </c>
      <c r="L259" s="548">
        <v>6177.8</v>
      </c>
      <c r="M259" s="548">
        <v>24711.200000000001</v>
      </c>
      <c r="N259" s="545">
        <v>4</v>
      </c>
      <c r="O259" s="549">
        <v>4</v>
      </c>
      <c r="P259" s="548">
        <v>12355.6</v>
      </c>
      <c r="Q259" s="550">
        <v>0.5</v>
      </c>
      <c r="R259" s="545">
        <v>2</v>
      </c>
      <c r="S259" s="550">
        <v>0.5</v>
      </c>
      <c r="T259" s="549">
        <v>2</v>
      </c>
      <c r="U259" s="551">
        <v>0.5</v>
      </c>
    </row>
    <row r="260" spans="1:21" ht="14.4" customHeight="1" x14ac:dyDescent="0.3">
      <c r="A260" s="544">
        <v>27</v>
      </c>
      <c r="B260" s="545" t="s">
        <v>487</v>
      </c>
      <c r="C260" s="545" t="s">
        <v>502</v>
      </c>
      <c r="D260" s="546" t="s">
        <v>2198</v>
      </c>
      <c r="E260" s="547" t="s">
        <v>513</v>
      </c>
      <c r="F260" s="545" t="s">
        <v>497</v>
      </c>
      <c r="G260" s="545" t="s">
        <v>1208</v>
      </c>
      <c r="H260" s="545" t="s">
        <v>430</v>
      </c>
      <c r="I260" s="545" t="s">
        <v>1212</v>
      </c>
      <c r="J260" s="545" t="s">
        <v>1210</v>
      </c>
      <c r="K260" s="545" t="s">
        <v>1213</v>
      </c>
      <c r="L260" s="548">
        <v>0</v>
      </c>
      <c r="M260" s="548">
        <v>0</v>
      </c>
      <c r="N260" s="545">
        <v>2</v>
      </c>
      <c r="O260" s="549">
        <v>2</v>
      </c>
      <c r="P260" s="548">
        <v>0</v>
      </c>
      <c r="Q260" s="550"/>
      <c r="R260" s="545">
        <v>1</v>
      </c>
      <c r="S260" s="550">
        <v>0.5</v>
      </c>
      <c r="T260" s="549">
        <v>1</v>
      </c>
      <c r="U260" s="551">
        <v>0.5</v>
      </c>
    </row>
    <row r="261" spans="1:21" ht="14.4" customHeight="1" x14ac:dyDescent="0.3">
      <c r="A261" s="544">
        <v>27</v>
      </c>
      <c r="B261" s="545" t="s">
        <v>487</v>
      </c>
      <c r="C261" s="545" t="s">
        <v>502</v>
      </c>
      <c r="D261" s="546" t="s">
        <v>2198</v>
      </c>
      <c r="E261" s="547" t="s">
        <v>513</v>
      </c>
      <c r="F261" s="545" t="s">
        <v>497</v>
      </c>
      <c r="G261" s="545" t="s">
        <v>1208</v>
      </c>
      <c r="H261" s="545" t="s">
        <v>430</v>
      </c>
      <c r="I261" s="545" t="s">
        <v>1214</v>
      </c>
      <c r="J261" s="545" t="s">
        <v>1210</v>
      </c>
      <c r="K261" s="545" t="s">
        <v>1215</v>
      </c>
      <c r="L261" s="548">
        <v>0</v>
      </c>
      <c r="M261" s="548">
        <v>0</v>
      </c>
      <c r="N261" s="545">
        <v>2</v>
      </c>
      <c r="O261" s="549">
        <v>2</v>
      </c>
      <c r="P261" s="548">
        <v>0</v>
      </c>
      <c r="Q261" s="550"/>
      <c r="R261" s="545">
        <v>1</v>
      </c>
      <c r="S261" s="550">
        <v>0.5</v>
      </c>
      <c r="T261" s="549">
        <v>1</v>
      </c>
      <c r="U261" s="551">
        <v>0.5</v>
      </c>
    </row>
    <row r="262" spans="1:21" ht="14.4" customHeight="1" x14ac:dyDescent="0.3">
      <c r="A262" s="544">
        <v>27</v>
      </c>
      <c r="B262" s="545" t="s">
        <v>487</v>
      </c>
      <c r="C262" s="545" t="s">
        <v>502</v>
      </c>
      <c r="D262" s="546" t="s">
        <v>2198</v>
      </c>
      <c r="E262" s="547" t="s">
        <v>513</v>
      </c>
      <c r="F262" s="545" t="s">
        <v>497</v>
      </c>
      <c r="G262" s="545" t="s">
        <v>864</v>
      </c>
      <c r="H262" s="545" t="s">
        <v>482</v>
      </c>
      <c r="I262" s="545" t="s">
        <v>1216</v>
      </c>
      <c r="J262" s="545" t="s">
        <v>866</v>
      </c>
      <c r="K262" s="545" t="s">
        <v>1176</v>
      </c>
      <c r="L262" s="548">
        <v>353.18</v>
      </c>
      <c r="M262" s="548">
        <v>706.36</v>
      </c>
      <c r="N262" s="545">
        <v>2</v>
      </c>
      <c r="O262" s="549">
        <v>1.5</v>
      </c>
      <c r="P262" s="548"/>
      <c r="Q262" s="550">
        <v>0</v>
      </c>
      <c r="R262" s="545"/>
      <c r="S262" s="550">
        <v>0</v>
      </c>
      <c r="T262" s="549"/>
      <c r="U262" s="551">
        <v>0</v>
      </c>
    </row>
    <row r="263" spans="1:21" ht="14.4" customHeight="1" x14ac:dyDescent="0.3">
      <c r="A263" s="544">
        <v>27</v>
      </c>
      <c r="B263" s="545" t="s">
        <v>487</v>
      </c>
      <c r="C263" s="545" t="s">
        <v>502</v>
      </c>
      <c r="D263" s="546" t="s">
        <v>2198</v>
      </c>
      <c r="E263" s="547" t="s">
        <v>513</v>
      </c>
      <c r="F263" s="545" t="s">
        <v>497</v>
      </c>
      <c r="G263" s="545" t="s">
        <v>864</v>
      </c>
      <c r="H263" s="545" t="s">
        <v>482</v>
      </c>
      <c r="I263" s="545" t="s">
        <v>1217</v>
      </c>
      <c r="J263" s="545" t="s">
        <v>866</v>
      </c>
      <c r="K263" s="545" t="s">
        <v>897</v>
      </c>
      <c r="L263" s="548">
        <v>543.36</v>
      </c>
      <c r="M263" s="548">
        <v>1086.72</v>
      </c>
      <c r="N263" s="545">
        <v>2</v>
      </c>
      <c r="O263" s="549">
        <v>2</v>
      </c>
      <c r="P263" s="548"/>
      <c r="Q263" s="550">
        <v>0</v>
      </c>
      <c r="R263" s="545"/>
      <c r="S263" s="550">
        <v>0</v>
      </c>
      <c r="T263" s="549"/>
      <c r="U263" s="551">
        <v>0</v>
      </c>
    </row>
    <row r="264" spans="1:21" ht="14.4" customHeight="1" x14ac:dyDescent="0.3">
      <c r="A264" s="544">
        <v>27</v>
      </c>
      <c r="B264" s="545" t="s">
        <v>487</v>
      </c>
      <c r="C264" s="545" t="s">
        <v>502</v>
      </c>
      <c r="D264" s="546" t="s">
        <v>2198</v>
      </c>
      <c r="E264" s="547" t="s">
        <v>513</v>
      </c>
      <c r="F264" s="545" t="s">
        <v>497</v>
      </c>
      <c r="G264" s="545" t="s">
        <v>864</v>
      </c>
      <c r="H264" s="545" t="s">
        <v>482</v>
      </c>
      <c r="I264" s="545" t="s">
        <v>1218</v>
      </c>
      <c r="J264" s="545" t="s">
        <v>866</v>
      </c>
      <c r="K264" s="545" t="s">
        <v>1219</v>
      </c>
      <c r="L264" s="548">
        <v>835.93</v>
      </c>
      <c r="M264" s="548">
        <v>1671.86</v>
      </c>
      <c r="N264" s="545">
        <v>2</v>
      </c>
      <c r="O264" s="549">
        <v>1.5</v>
      </c>
      <c r="P264" s="548">
        <v>835.93</v>
      </c>
      <c r="Q264" s="550">
        <v>0.5</v>
      </c>
      <c r="R264" s="545">
        <v>1</v>
      </c>
      <c r="S264" s="550">
        <v>0.5</v>
      </c>
      <c r="T264" s="549">
        <v>1</v>
      </c>
      <c r="U264" s="551">
        <v>0.66666666666666663</v>
      </c>
    </row>
    <row r="265" spans="1:21" ht="14.4" customHeight="1" x14ac:dyDescent="0.3">
      <c r="A265" s="544">
        <v>27</v>
      </c>
      <c r="B265" s="545" t="s">
        <v>487</v>
      </c>
      <c r="C265" s="545" t="s">
        <v>502</v>
      </c>
      <c r="D265" s="546" t="s">
        <v>2198</v>
      </c>
      <c r="E265" s="547" t="s">
        <v>513</v>
      </c>
      <c r="F265" s="545" t="s">
        <v>497</v>
      </c>
      <c r="G265" s="545" t="s">
        <v>1220</v>
      </c>
      <c r="H265" s="545" t="s">
        <v>482</v>
      </c>
      <c r="I265" s="545" t="s">
        <v>1221</v>
      </c>
      <c r="J265" s="545" t="s">
        <v>1222</v>
      </c>
      <c r="K265" s="545" t="s">
        <v>1223</v>
      </c>
      <c r="L265" s="548">
        <v>132</v>
      </c>
      <c r="M265" s="548">
        <v>264</v>
      </c>
      <c r="N265" s="545">
        <v>2</v>
      </c>
      <c r="O265" s="549">
        <v>1</v>
      </c>
      <c r="P265" s="548"/>
      <c r="Q265" s="550">
        <v>0</v>
      </c>
      <c r="R265" s="545"/>
      <c r="S265" s="550">
        <v>0</v>
      </c>
      <c r="T265" s="549"/>
      <c r="U265" s="551">
        <v>0</v>
      </c>
    </row>
    <row r="266" spans="1:21" ht="14.4" customHeight="1" x14ac:dyDescent="0.3">
      <c r="A266" s="544">
        <v>27</v>
      </c>
      <c r="B266" s="545" t="s">
        <v>487</v>
      </c>
      <c r="C266" s="545" t="s">
        <v>502</v>
      </c>
      <c r="D266" s="546" t="s">
        <v>2198</v>
      </c>
      <c r="E266" s="547" t="s">
        <v>513</v>
      </c>
      <c r="F266" s="545" t="s">
        <v>497</v>
      </c>
      <c r="G266" s="545" t="s">
        <v>1224</v>
      </c>
      <c r="H266" s="545" t="s">
        <v>482</v>
      </c>
      <c r="I266" s="545" t="s">
        <v>1225</v>
      </c>
      <c r="J266" s="545" t="s">
        <v>1226</v>
      </c>
      <c r="K266" s="545" t="s">
        <v>916</v>
      </c>
      <c r="L266" s="548">
        <v>58.86</v>
      </c>
      <c r="M266" s="548">
        <v>176.57999999999998</v>
      </c>
      <c r="N266" s="545">
        <v>3</v>
      </c>
      <c r="O266" s="549">
        <v>0.5</v>
      </c>
      <c r="P266" s="548"/>
      <c r="Q266" s="550">
        <v>0</v>
      </c>
      <c r="R266" s="545"/>
      <c r="S266" s="550">
        <v>0</v>
      </c>
      <c r="T266" s="549"/>
      <c r="U266" s="551">
        <v>0</v>
      </c>
    </row>
    <row r="267" spans="1:21" ht="14.4" customHeight="1" x14ac:dyDescent="0.3">
      <c r="A267" s="544">
        <v>27</v>
      </c>
      <c r="B267" s="545" t="s">
        <v>487</v>
      </c>
      <c r="C267" s="545" t="s">
        <v>502</v>
      </c>
      <c r="D267" s="546" t="s">
        <v>2198</v>
      </c>
      <c r="E267" s="547" t="s">
        <v>513</v>
      </c>
      <c r="F267" s="545" t="s">
        <v>497</v>
      </c>
      <c r="G267" s="545" t="s">
        <v>1224</v>
      </c>
      <c r="H267" s="545" t="s">
        <v>482</v>
      </c>
      <c r="I267" s="545" t="s">
        <v>1227</v>
      </c>
      <c r="J267" s="545" t="s">
        <v>1226</v>
      </c>
      <c r="K267" s="545" t="s">
        <v>909</v>
      </c>
      <c r="L267" s="548">
        <v>196.21</v>
      </c>
      <c r="M267" s="548">
        <v>196.21</v>
      </c>
      <c r="N267" s="545">
        <v>1</v>
      </c>
      <c r="O267" s="549">
        <v>0.5</v>
      </c>
      <c r="P267" s="548"/>
      <c r="Q267" s="550">
        <v>0</v>
      </c>
      <c r="R267" s="545"/>
      <c r="S267" s="550">
        <v>0</v>
      </c>
      <c r="T267" s="549"/>
      <c r="U267" s="551">
        <v>0</v>
      </c>
    </row>
    <row r="268" spans="1:21" ht="14.4" customHeight="1" x14ac:dyDescent="0.3">
      <c r="A268" s="544">
        <v>27</v>
      </c>
      <c r="B268" s="545" t="s">
        <v>487</v>
      </c>
      <c r="C268" s="545" t="s">
        <v>502</v>
      </c>
      <c r="D268" s="546" t="s">
        <v>2198</v>
      </c>
      <c r="E268" s="547" t="s">
        <v>513</v>
      </c>
      <c r="F268" s="545" t="s">
        <v>497</v>
      </c>
      <c r="G268" s="545" t="s">
        <v>1228</v>
      </c>
      <c r="H268" s="545" t="s">
        <v>430</v>
      </c>
      <c r="I268" s="545" t="s">
        <v>1229</v>
      </c>
      <c r="J268" s="545" t="s">
        <v>1230</v>
      </c>
      <c r="K268" s="545" t="s">
        <v>1231</v>
      </c>
      <c r="L268" s="548">
        <v>210.38</v>
      </c>
      <c r="M268" s="548">
        <v>420.76</v>
      </c>
      <c r="N268" s="545">
        <v>2</v>
      </c>
      <c r="O268" s="549">
        <v>1</v>
      </c>
      <c r="P268" s="548"/>
      <c r="Q268" s="550">
        <v>0</v>
      </c>
      <c r="R268" s="545"/>
      <c r="S268" s="550">
        <v>0</v>
      </c>
      <c r="T268" s="549"/>
      <c r="U268" s="551">
        <v>0</v>
      </c>
    </row>
    <row r="269" spans="1:21" ht="14.4" customHeight="1" x14ac:dyDescent="0.3">
      <c r="A269" s="544">
        <v>27</v>
      </c>
      <c r="B269" s="545" t="s">
        <v>487</v>
      </c>
      <c r="C269" s="545" t="s">
        <v>502</v>
      </c>
      <c r="D269" s="546" t="s">
        <v>2198</v>
      </c>
      <c r="E269" s="547" t="s">
        <v>513</v>
      </c>
      <c r="F269" s="545" t="s">
        <v>497</v>
      </c>
      <c r="G269" s="545" t="s">
        <v>1228</v>
      </c>
      <c r="H269" s="545" t="s">
        <v>430</v>
      </c>
      <c r="I269" s="545" t="s">
        <v>1232</v>
      </c>
      <c r="J269" s="545" t="s">
        <v>1230</v>
      </c>
      <c r="K269" s="545" t="s">
        <v>1008</v>
      </c>
      <c r="L269" s="548">
        <v>42.08</v>
      </c>
      <c r="M269" s="548">
        <v>84.16</v>
      </c>
      <c r="N269" s="545">
        <v>2</v>
      </c>
      <c r="O269" s="549">
        <v>0.5</v>
      </c>
      <c r="P269" s="548">
        <v>84.16</v>
      </c>
      <c r="Q269" s="550">
        <v>1</v>
      </c>
      <c r="R269" s="545">
        <v>2</v>
      </c>
      <c r="S269" s="550">
        <v>1</v>
      </c>
      <c r="T269" s="549">
        <v>0.5</v>
      </c>
      <c r="U269" s="551">
        <v>1</v>
      </c>
    </row>
    <row r="270" spans="1:21" ht="14.4" customHeight="1" x14ac:dyDescent="0.3">
      <c r="A270" s="544">
        <v>27</v>
      </c>
      <c r="B270" s="545" t="s">
        <v>487</v>
      </c>
      <c r="C270" s="545" t="s">
        <v>502</v>
      </c>
      <c r="D270" s="546" t="s">
        <v>2198</v>
      </c>
      <c r="E270" s="547" t="s">
        <v>513</v>
      </c>
      <c r="F270" s="545" t="s">
        <v>497</v>
      </c>
      <c r="G270" s="545" t="s">
        <v>1233</v>
      </c>
      <c r="H270" s="545" t="s">
        <v>430</v>
      </c>
      <c r="I270" s="545" t="s">
        <v>1234</v>
      </c>
      <c r="J270" s="545" t="s">
        <v>1235</v>
      </c>
      <c r="K270" s="545" t="s">
        <v>1236</v>
      </c>
      <c r="L270" s="548">
        <v>0</v>
      </c>
      <c r="M270" s="548">
        <v>0</v>
      </c>
      <c r="N270" s="545">
        <v>1</v>
      </c>
      <c r="O270" s="549">
        <v>1</v>
      </c>
      <c r="P270" s="548"/>
      <c r="Q270" s="550"/>
      <c r="R270" s="545"/>
      <c r="S270" s="550">
        <v>0</v>
      </c>
      <c r="T270" s="549"/>
      <c r="U270" s="551">
        <v>0</v>
      </c>
    </row>
    <row r="271" spans="1:21" ht="14.4" customHeight="1" x14ac:dyDescent="0.3">
      <c r="A271" s="544">
        <v>27</v>
      </c>
      <c r="B271" s="545" t="s">
        <v>487</v>
      </c>
      <c r="C271" s="545" t="s">
        <v>502</v>
      </c>
      <c r="D271" s="546" t="s">
        <v>2198</v>
      </c>
      <c r="E271" s="547" t="s">
        <v>513</v>
      </c>
      <c r="F271" s="545" t="s">
        <v>497</v>
      </c>
      <c r="G271" s="545" t="s">
        <v>1237</v>
      </c>
      <c r="H271" s="545" t="s">
        <v>430</v>
      </c>
      <c r="I271" s="545" t="s">
        <v>1238</v>
      </c>
      <c r="J271" s="545" t="s">
        <v>1239</v>
      </c>
      <c r="K271" s="545" t="s">
        <v>1240</v>
      </c>
      <c r="L271" s="548">
        <v>0</v>
      </c>
      <c r="M271" s="548">
        <v>0</v>
      </c>
      <c r="N271" s="545">
        <v>7</v>
      </c>
      <c r="O271" s="549">
        <v>1.5</v>
      </c>
      <c r="P271" s="548">
        <v>0</v>
      </c>
      <c r="Q271" s="550"/>
      <c r="R271" s="545">
        <v>7</v>
      </c>
      <c r="S271" s="550">
        <v>1</v>
      </c>
      <c r="T271" s="549">
        <v>1.5</v>
      </c>
      <c r="U271" s="551">
        <v>1</v>
      </c>
    </row>
    <row r="272" spans="1:21" ht="14.4" customHeight="1" x14ac:dyDescent="0.3">
      <c r="A272" s="544">
        <v>27</v>
      </c>
      <c r="B272" s="545" t="s">
        <v>487</v>
      </c>
      <c r="C272" s="545" t="s">
        <v>502</v>
      </c>
      <c r="D272" s="546" t="s">
        <v>2198</v>
      </c>
      <c r="E272" s="547" t="s">
        <v>513</v>
      </c>
      <c r="F272" s="545" t="s">
        <v>497</v>
      </c>
      <c r="G272" s="545" t="s">
        <v>1241</v>
      </c>
      <c r="H272" s="545" t="s">
        <v>430</v>
      </c>
      <c r="I272" s="545" t="s">
        <v>1242</v>
      </c>
      <c r="J272" s="545" t="s">
        <v>1243</v>
      </c>
      <c r="K272" s="545" t="s">
        <v>1244</v>
      </c>
      <c r="L272" s="548">
        <v>481.15</v>
      </c>
      <c r="M272" s="548">
        <v>962.3</v>
      </c>
      <c r="N272" s="545">
        <v>2</v>
      </c>
      <c r="O272" s="549">
        <v>1</v>
      </c>
      <c r="P272" s="548">
        <v>481.15</v>
      </c>
      <c r="Q272" s="550">
        <v>0.5</v>
      </c>
      <c r="R272" s="545">
        <v>1</v>
      </c>
      <c r="S272" s="550">
        <v>0.5</v>
      </c>
      <c r="T272" s="549">
        <v>0.5</v>
      </c>
      <c r="U272" s="551">
        <v>0.5</v>
      </c>
    </row>
    <row r="273" spans="1:21" ht="14.4" customHeight="1" x14ac:dyDescent="0.3">
      <c r="A273" s="544">
        <v>27</v>
      </c>
      <c r="B273" s="545" t="s">
        <v>487</v>
      </c>
      <c r="C273" s="545" t="s">
        <v>502</v>
      </c>
      <c r="D273" s="546" t="s">
        <v>2198</v>
      </c>
      <c r="E273" s="547" t="s">
        <v>513</v>
      </c>
      <c r="F273" s="545" t="s">
        <v>497</v>
      </c>
      <c r="G273" s="545" t="s">
        <v>1241</v>
      </c>
      <c r="H273" s="545" t="s">
        <v>430</v>
      </c>
      <c r="I273" s="545" t="s">
        <v>1245</v>
      </c>
      <c r="J273" s="545" t="s">
        <v>1243</v>
      </c>
      <c r="K273" s="545" t="s">
        <v>1246</v>
      </c>
      <c r="L273" s="548">
        <v>0</v>
      </c>
      <c r="M273" s="548">
        <v>0</v>
      </c>
      <c r="N273" s="545">
        <v>1</v>
      </c>
      <c r="O273" s="549">
        <v>0.5</v>
      </c>
      <c r="P273" s="548"/>
      <c r="Q273" s="550"/>
      <c r="R273" s="545"/>
      <c r="S273" s="550">
        <v>0</v>
      </c>
      <c r="T273" s="549"/>
      <c r="U273" s="551">
        <v>0</v>
      </c>
    </row>
    <row r="274" spans="1:21" ht="14.4" customHeight="1" x14ac:dyDescent="0.3">
      <c r="A274" s="544">
        <v>27</v>
      </c>
      <c r="B274" s="545" t="s">
        <v>487</v>
      </c>
      <c r="C274" s="545" t="s">
        <v>502</v>
      </c>
      <c r="D274" s="546" t="s">
        <v>2198</v>
      </c>
      <c r="E274" s="547" t="s">
        <v>513</v>
      </c>
      <c r="F274" s="545" t="s">
        <v>497</v>
      </c>
      <c r="G274" s="545" t="s">
        <v>1241</v>
      </c>
      <c r="H274" s="545" t="s">
        <v>430</v>
      </c>
      <c r="I274" s="545" t="s">
        <v>1247</v>
      </c>
      <c r="J274" s="545" t="s">
        <v>1248</v>
      </c>
      <c r="K274" s="545" t="s">
        <v>1249</v>
      </c>
      <c r="L274" s="548">
        <v>0</v>
      </c>
      <c r="M274" s="548">
        <v>0</v>
      </c>
      <c r="N274" s="545">
        <v>1</v>
      </c>
      <c r="O274" s="549">
        <v>0.5</v>
      </c>
      <c r="P274" s="548"/>
      <c r="Q274" s="550"/>
      <c r="R274" s="545"/>
      <c r="S274" s="550">
        <v>0</v>
      </c>
      <c r="T274" s="549"/>
      <c r="U274" s="551">
        <v>0</v>
      </c>
    </row>
    <row r="275" spans="1:21" ht="14.4" customHeight="1" x14ac:dyDescent="0.3">
      <c r="A275" s="544">
        <v>27</v>
      </c>
      <c r="B275" s="545" t="s">
        <v>487</v>
      </c>
      <c r="C275" s="545" t="s">
        <v>502</v>
      </c>
      <c r="D275" s="546" t="s">
        <v>2198</v>
      </c>
      <c r="E275" s="547" t="s">
        <v>513</v>
      </c>
      <c r="F275" s="545" t="s">
        <v>497</v>
      </c>
      <c r="G275" s="545" t="s">
        <v>1241</v>
      </c>
      <c r="H275" s="545" t="s">
        <v>430</v>
      </c>
      <c r="I275" s="545" t="s">
        <v>1250</v>
      </c>
      <c r="J275" s="545" t="s">
        <v>1243</v>
      </c>
      <c r="K275" s="545" t="s">
        <v>1251</v>
      </c>
      <c r="L275" s="548">
        <v>0</v>
      </c>
      <c r="M275" s="548">
        <v>0</v>
      </c>
      <c r="N275" s="545">
        <v>1</v>
      </c>
      <c r="O275" s="549">
        <v>1</v>
      </c>
      <c r="P275" s="548"/>
      <c r="Q275" s="550"/>
      <c r="R275" s="545"/>
      <c r="S275" s="550">
        <v>0</v>
      </c>
      <c r="T275" s="549"/>
      <c r="U275" s="551">
        <v>0</v>
      </c>
    </row>
    <row r="276" spans="1:21" ht="14.4" customHeight="1" x14ac:dyDescent="0.3">
      <c r="A276" s="544">
        <v>27</v>
      </c>
      <c r="B276" s="545" t="s">
        <v>487</v>
      </c>
      <c r="C276" s="545" t="s">
        <v>502</v>
      </c>
      <c r="D276" s="546" t="s">
        <v>2198</v>
      </c>
      <c r="E276" s="547" t="s">
        <v>513</v>
      </c>
      <c r="F276" s="545" t="s">
        <v>497</v>
      </c>
      <c r="G276" s="545" t="s">
        <v>649</v>
      </c>
      <c r="H276" s="545" t="s">
        <v>430</v>
      </c>
      <c r="I276" s="545" t="s">
        <v>1252</v>
      </c>
      <c r="J276" s="545" t="s">
        <v>1253</v>
      </c>
      <c r="K276" s="545" t="s">
        <v>1254</v>
      </c>
      <c r="L276" s="548">
        <v>33.549999999999997</v>
      </c>
      <c r="M276" s="548">
        <v>33.549999999999997</v>
      </c>
      <c r="N276" s="545">
        <v>1</v>
      </c>
      <c r="O276" s="549">
        <v>1</v>
      </c>
      <c r="P276" s="548"/>
      <c r="Q276" s="550">
        <v>0</v>
      </c>
      <c r="R276" s="545"/>
      <c r="S276" s="550">
        <v>0</v>
      </c>
      <c r="T276" s="549"/>
      <c r="U276" s="551">
        <v>0</v>
      </c>
    </row>
    <row r="277" spans="1:21" ht="14.4" customHeight="1" x14ac:dyDescent="0.3">
      <c r="A277" s="544">
        <v>27</v>
      </c>
      <c r="B277" s="545" t="s">
        <v>487</v>
      </c>
      <c r="C277" s="545" t="s">
        <v>502</v>
      </c>
      <c r="D277" s="546" t="s">
        <v>2198</v>
      </c>
      <c r="E277" s="547" t="s">
        <v>513</v>
      </c>
      <c r="F277" s="545" t="s">
        <v>497</v>
      </c>
      <c r="G277" s="545" t="s">
        <v>817</v>
      </c>
      <c r="H277" s="545" t="s">
        <v>430</v>
      </c>
      <c r="I277" s="545" t="s">
        <v>1255</v>
      </c>
      <c r="J277" s="545" t="s">
        <v>819</v>
      </c>
      <c r="K277" s="545" t="s">
        <v>1256</v>
      </c>
      <c r="L277" s="548">
        <v>157.68</v>
      </c>
      <c r="M277" s="548">
        <v>157.68</v>
      </c>
      <c r="N277" s="545">
        <v>1</v>
      </c>
      <c r="O277" s="549">
        <v>0.5</v>
      </c>
      <c r="P277" s="548"/>
      <c r="Q277" s="550">
        <v>0</v>
      </c>
      <c r="R277" s="545"/>
      <c r="S277" s="550">
        <v>0</v>
      </c>
      <c r="T277" s="549"/>
      <c r="U277" s="551">
        <v>0</v>
      </c>
    </row>
    <row r="278" spans="1:21" ht="14.4" customHeight="1" x14ac:dyDescent="0.3">
      <c r="A278" s="544">
        <v>27</v>
      </c>
      <c r="B278" s="545" t="s">
        <v>487</v>
      </c>
      <c r="C278" s="545" t="s">
        <v>502</v>
      </c>
      <c r="D278" s="546" t="s">
        <v>2198</v>
      </c>
      <c r="E278" s="547" t="s">
        <v>513</v>
      </c>
      <c r="F278" s="545" t="s">
        <v>497</v>
      </c>
      <c r="G278" s="545" t="s">
        <v>1257</v>
      </c>
      <c r="H278" s="545" t="s">
        <v>430</v>
      </c>
      <c r="I278" s="545" t="s">
        <v>1258</v>
      </c>
      <c r="J278" s="545" t="s">
        <v>1259</v>
      </c>
      <c r="K278" s="545" t="s">
        <v>1260</v>
      </c>
      <c r="L278" s="548">
        <v>264</v>
      </c>
      <c r="M278" s="548">
        <v>264</v>
      </c>
      <c r="N278" s="545">
        <v>1</v>
      </c>
      <c r="O278" s="549">
        <v>0.5</v>
      </c>
      <c r="P278" s="548">
        <v>264</v>
      </c>
      <c r="Q278" s="550">
        <v>1</v>
      </c>
      <c r="R278" s="545">
        <v>1</v>
      </c>
      <c r="S278" s="550">
        <v>1</v>
      </c>
      <c r="T278" s="549">
        <v>0.5</v>
      </c>
      <c r="U278" s="551">
        <v>1</v>
      </c>
    </row>
    <row r="279" spans="1:21" ht="14.4" customHeight="1" x14ac:dyDescent="0.3">
      <c r="A279" s="544">
        <v>27</v>
      </c>
      <c r="B279" s="545" t="s">
        <v>487</v>
      </c>
      <c r="C279" s="545" t="s">
        <v>502</v>
      </c>
      <c r="D279" s="546" t="s">
        <v>2198</v>
      </c>
      <c r="E279" s="547" t="s">
        <v>513</v>
      </c>
      <c r="F279" s="545" t="s">
        <v>497</v>
      </c>
      <c r="G279" s="545" t="s">
        <v>1257</v>
      </c>
      <c r="H279" s="545" t="s">
        <v>430</v>
      </c>
      <c r="I279" s="545" t="s">
        <v>1261</v>
      </c>
      <c r="J279" s="545" t="s">
        <v>1259</v>
      </c>
      <c r="K279" s="545" t="s">
        <v>1262</v>
      </c>
      <c r="L279" s="548">
        <v>0</v>
      </c>
      <c r="M279" s="548">
        <v>0</v>
      </c>
      <c r="N279" s="545">
        <v>3</v>
      </c>
      <c r="O279" s="549">
        <v>0.5</v>
      </c>
      <c r="P279" s="548">
        <v>0</v>
      </c>
      <c r="Q279" s="550"/>
      <c r="R279" s="545">
        <v>3</v>
      </c>
      <c r="S279" s="550">
        <v>1</v>
      </c>
      <c r="T279" s="549">
        <v>0.5</v>
      </c>
      <c r="U279" s="551">
        <v>1</v>
      </c>
    </row>
    <row r="280" spans="1:21" ht="14.4" customHeight="1" x14ac:dyDescent="0.3">
      <c r="A280" s="544">
        <v>27</v>
      </c>
      <c r="B280" s="545" t="s">
        <v>487</v>
      </c>
      <c r="C280" s="545" t="s">
        <v>502</v>
      </c>
      <c r="D280" s="546" t="s">
        <v>2198</v>
      </c>
      <c r="E280" s="547" t="s">
        <v>513</v>
      </c>
      <c r="F280" s="545" t="s">
        <v>497</v>
      </c>
      <c r="G280" s="545" t="s">
        <v>1263</v>
      </c>
      <c r="H280" s="545" t="s">
        <v>430</v>
      </c>
      <c r="I280" s="545" t="s">
        <v>1264</v>
      </c>
      <c r="J280" s="545" t="s">
        <v>1265</v>
      </c>
      <c r="K280" s="545" t="s">
        <v>1266</v>
      </c>
      <c r="L280" s="548">
        <v>0</v>
      </c>
      <c r="M280" s="548">
        <v>0</v>
      </c>
      <c r="N280" s="545">
        <v>2</v>
      </c>
      <c r="O280" s="549">
        <v>0.5</v>
      </c>
      <c r="P280" s="548"/>
      <c r="Q280" s="550"/>
      <c r="R280" s="545"/>
      <c r="S280" s="550">
        <v>0</v>
      </c>
      <c r="T280" s="549"/>
      <c r="U280" s="551">
        <v>0</v>
      </c>
    </row>
    <row r="281" spans="1:21" ht="14.4" customHeight="1" x14ac:dyDescent="0.3">
      <c r="A281" s="544">
        <v>27</v>
      </c>
      <c r="B281" s="545" t="s">
        <v>487</v>
      </c>
      <c r="C281" s="545" t="s">
        <v>502</v>
      </c>
      <c r="D281" s="546" t="s">
        <v>2198</v>
      </c>
      <c r="E281" s="547" t="s">
        <v>513</v>
      </c>
      <c r="F281" s="545" t="s">
        <v>497</v>
      </c>
      <c r="G281" s="545" t="s">
        <v>1267</v>
      </c>
      <c r="H281" s="545" t="s">
        <v>430</v>
      </c>
      <c r="I281" s="545" t="s">
        <v>1268</v>
      </c>
      <c r="J281" s="545" t="s">
        <v>1269</v>
      </c>
      <c r="K281" s="545" t="s">
        <v>1270</v>
      </c>
      <c r="L281" s="548">
        <v>0</v>
      </c>
      <c r="M281" s="548">
        <v>0</v>
      </c>
      <c r="N281" s="545">
        <v>1</v>
      </c>
      <c r="O281" s="549">
        <v>0.5</v>
      </c>
      <c r="P281" s="548"/>
      <c r="Q281" s="550"/>
      <c r="R281" s="545"/>
      <c r="S281" s="550">
        <v>0</v>
      </c>
      <c r="T281" s="549"/>
      <c r="U281" s="551">
        <v>0</v>
      </c>
    </row>
    <row r="282" spans="1:21" ht="14.4" customHeight="1" x14ac:dyDescent="0.3">
      <c r="A282" s="544">
        <v>27</v>
      </c>
      <c r="B282" s="545" t="s">
        <v>487</v>
      </c>
      <c r="C282" s="545" t="s">
        <v>502</v>
      </c>
      <c r="D282" s="546" t="s">
        <v>2198</v>
      </c>
      <c r="E282" s="547" t="s">
        <v>513</v>
      </c>
      <c r="F282" s="545" t="s">
        <v>497</v>
      </c>
      <c r="G282" s="545" t="s">
        <v>1267</v>
      </c>
      <c r="H282" s="545" t="s">
        <v>430</v>
      </c>
      <c r="I282" s="545" t="s">
        <v>1271</v>
      </c>
      <c r="J282" s="545" t="s">
        <v>1269</v>
      </c>
      <c r="K282" s="545" t="s">
        <v>1272</v>
      </c>
      <c r="L282" s="548">
        <v>0</v>
      </c>
      <c r="M282" s="548">
        <v>0</v>
      </c>
      <c r="N282" s="545">
        <v>2</v>
      </c>
      <c r="O282" s="549">
        <v>1</v>
      </c>
      <c r="P282" s="548">
        <v>0</v>
      </c>
      <c r="Q282" s="550"/>
      <c r="R282" s="545">
        <v>1</v>
      </c>
      <c r="S282" s="550">
        <v>0.5</v>
      </c>
      <c r="T282" s="549">
        <v>0.5</v>
      </c>
      <c r="U282" s="551">
        <v>0.5</v>
      </c>
    </row>
    <row r="283" spans="1:21" ht="14.4" customHeight="1" x14ac:dyDescent="0.3">
      <c r="A283" s="544">
        <v>27</v>
      </c>
      <c r="B283" s="545" t="s">
        <v>487</v>
      </c>
      <c r="C283" s="545" t="s">
        <v>502</v>
      </c>
      <c r="D283" s="546" t="s">
        <v>2198</v>
      </c>
      <c r="E283" s="547" t="s">
        <v>513</v>
      </c>
      <c r="F283" s="545" t="s">
        <v>497</v>
      </c>
      <c r="G283" s="545" t="s">
        <v>1273</v>
      </c>
      <c r="H283" s="545" t="s">
        <v>430</v>
      </c>
      <c r="I283" s="545" t="s">
        <v>1274</v>
      </c>
      <c r="J283" s="545" t="s">
        <v>1275</v>
      </c>
      <c r="K283" s="545" t="s">
        <v>1276</v>
      </c>
      <c r="L283" s="548">
        <v>0</v>
      </c>
      <c r="M283" s="548">
        <v>0</v>
      </c>
      <c r="N283" s="545">
        <v>2</v>
      </c>
      <c r="O283" s="549">
        <v>1</v>
      </c>
      <c r="P283" s="548"/>
      <c r="Q283" s="550"/>
      <c r="R283" s="545"/>
      <c r="S283" s="550">
        <v>0</v>
      </c>
      <c r="T283" s="549"/>
      <c r="U283" s="551">
        <v>0</v>
      </c>
    </row>
    <row r="284" spans="1:21" ht="14.4" customHeight="1" x14ac:dyDescent="0.3">
      <c r="A284" s="544">
        <v>27</v>
      </c>
      <c r="B284" s="545" t="s">
        <v>487</v>
      </c>
      <c r="C284" s="545" t="s">
        <v>502</v>
      </c>
      <c r="D284" s="546" t="s">
        <v>2198</v>
      </c>
      <c r="E284" s="547" t="s">
        <v>513</v>
      </c>
      <c r="F284" s="545" t="s">
        <v>497</v>
      </c>
      <c r="G284" s="545" t="s">
        <v>1273</v>
      </c>
      <c r="H284" s="545" t="s">
        <v>430</v>
      </c>
      <c r="I284" s="545" t="s">
        <v>1277</v>
      </c>
      <c r="J284" s="545" t="s">
        <v>1278</v>
      </c>
      <c r="K284" s="545" t="s">
        <v>1279</v>
      </c>
      <c r="L284" s="548">
        <v>0</v>
      </c>
      <c r="M284" s="548">
        <v>0</v>
      </c>
      <c r="N284" s="545">
        <v>1</v>
      </c>
      <c r="O284" s="549">
        <v>0.5</v>
      </c>
      <c r="P284" s="548"/>
      <c r="Q284" s="550"/>
      <c r="R284" s="545"/>
      <c r="S284" s="550">
        <v>0</v>
      </c>
      <c r="T284" s="549"/>
      <c r="U284" s="551">
        <v>0</v>
      </c>
    </row>
    <row r="285" spans="1:21" ht="14.4" customHeight="1" x14ac:dyDescent="0.3">
      <c r="A285" s="544">
        <v>27</v>
      </c>
      <c r="B285" s="545" t="s">
        <v>487</v>
      </c>
      <c r="C285" s="545" t="s">
        <v>502</v>
      </c>
      <c r="D285" s="546" t="s">
        <v>2198</v>
      </c>
      <c r="E285" s="547" t="s">
        <v>513</v>
      </c>
      <c r="F285" s="545" t="s">
        <v>497</v>
      </c>
      <c r="G285" s="545" t="s">
        <v>1280</v>
      </c>
      <c r="H285" s="545" t="s">
        <v>430</v>
      </c>
      <c r="I285" s="545" t="s">
        <v>1281</v>
      </c>
      <c r="J285" s="545" t="s">
        <v>1282</v>
      </c>
      <c r="K285" s="545" t="s">
        <v>1283</v>
      </c>
      <c r="L285" s="548">
        <v>271.94</v>
      </c>
      <c r="M285" s="548">
        <v>271.94</v>
      </c>
      <c r="N285" s="545">
        <v>1</v>
      </c>
      <c r="O285" s="549">
        <v>1</v>
      </c>
      <c r="P285" s="548"/>
      <c r="Q285" s="550">
        <v>0</v>
      </c>
      <c r="R285" s="545"/>
      <c r="S285" s="550">
        <v>0</v>
      </c>
      <c r="T285" s="549"/>
      <c r="U285" s="551">
        <v>0</v>
      </c>
    </row>
    <row r="286" spans="1:21" ht="14.4" customHeight="1" x14ac:dyDescent="0.3">
      <c r="A286" s="544">
        <v>27</v>
      </c>
      <c r="B286" s="545" t="s">
        <v>487</v>
      </c>
      <c r="C286" s="545" t="s">
        <v>502</v>
      </c>
      <c r="D286" s="546" t="s">
        <v>2198</v>
      </c>
      <c r="E286" s="547" t="s">
        <v>513</v>
      </c>
      <c r="F286" s="545" t="s">
        <v>497</v>
      </c>
      <c r="G286" s="545" t="s">
        <v>1284</v>
      </c>
      <c r="H286" s="545" t="s">
        <v>430</v>
      </c>
      <c r="I286" s="545" t="s">
        <v>1285</v>
      </c>
      <c r="J286" s="545" t="s">
        <v>1286</v>
      </c>
      <c r="K286" s="545" t="s">
        <v>1287</v>
      </c>
      <c r="L286" s="548">
        <v>52.29</v>
      </c>
      <c r="M286" s="548">
        <v>104.58</v>
      </c>
      <c r="N286" s="545">
        <v>2</v>
      </c>
      <c r="O286" s="549">
        <v>1</v>
      </c>
      <c r="P286" s="548"/>
      <c r="Q286" s="550">
        <v>0</v>
      </c>
      <c r="R286" s="545"/>
      <c r="S286" s="550">
        <v>0</v>
      </c>
      <c r="T286" s="549"/>
      <c r="U286" s="551">
        <v>0</v>
      </c>
    </row>
    <row r="287" spans="1:21" ht="14.4" customHeight="1" x14ac:dyDescent="0.3">
      <c r="A287" s="544">
        <v>27</v>
      </c>
      <c r="B287" s="545" t="s">
        <v>487</v>
      </c>
      <c r="C287" s="545" t="s">
        <v>502</v>
      </c>
      <c r="D287" s="546" t="s">
        <v>2198</v>
      </c>
      <c r="E287" s="547" t="s">
        <v>513</v>
      </c>
      <c r="F287" s="545" t="s">
        <v>497</v>
      </c>
      <c r="G287" s="545" t="s">
        <v>1288</v>
      </c>
      <c r="H287" s="545" t="s">
        <v>482</v>
      </c>
      <c r="I287" s="545" t="s">
        <v>1289</v>
      </c>
      <c r="J287" s="545" t="s">
        <v>1290</v>
      </c>
      <c r="K287" s="545" t="s">
        <v>1291</v>
      </c>
      <c r="L287" s="548">
        <v>184.74</v>
      </c>
      <c r="M287" s="548">
        <v>184.74</v>
      </c>
      <c r="N287" s="545">
        <v>1</v>
      </c>
      <c r="O287" s="549">
        <v>0.5</v>
      </c>
      <c r="P287" s="548">
        <v>184.74</v>
      </c>
      <c r="Q287" s="550">
        <v>1</v>
      </c>
      <c r="R287" s="545">
        <v>1</v>
      </c>
      <c r="S287" s="550">
        <v>1</v>
      </c>
      <c r="T287" s="549">
        <v>0.5</v>
      </c>
      <c r="U287" s="551">
        <v>1</v>
      </c>
    </row>
    <row r="288" spans="1:21" ht="14.4" customHeight="1" x14ac:dyDescent="0.3">
      <c r="A288" s="544">
        <v>27</v>
      </c>
      <c r="B288" s="545" t="s">
        <v>487</v>
      </c>
      <c r="C288" s="545" t="s">
        <v>502</v>
      </c>
      <c r="D288" s="546" t="s">
        <v>2198</v>
      </c>
      <c r="E288" s="547" t="s">
        <v>513</v>
      </c>
      <c r="F288" s="545" t="s">
        <v>497</v>
      </c>
      <c r="G288" s="545" t="s">
        <v>653</v>
      </c>
      <c r="H288" s="545" t="s">
        <v>430</v>
      </c>
      <c r="I288" s="545" t="s">
        <v>1292</v>
      </c>
      <c r="J288" s="545" t="s">
        <v>1293</v>
      </c>
      <c r="K288" s="545" t="s">
        <v>1294</v>
      </c>
      <c r="L288" s="548">
        <v>0</v>
      </c>
      <c r="M288" s="548">
        <v>0</v>
      </c>
      <c r="N288" s="545">
        <v>1</v>
      </c>
      <c r="O288" s="549">
        <v>0.5</v>
      </c>
      <c r="P288" s="548"/>
      <c r="Q288" s="550"/>
      <c r="R288" s="545"/>
      <c r="S288" s="550">
        <v>0</v>
      </c>
      <c r="T288" s="549"/>
      <c r="U288" s="551">
        <v>0</v>
      </c>
    </row>
    <row r="289" spans="1:21" ht="14.4" customHeight="1" x14ac:dyDescent="0.3">
      <c r="A289" s="544">
        <v>27</v>
      </c>
      <c r="B289" s="545" t="s">
        <v>487</v>
      </c>
      <c r="C289" s="545" t="s">
        <v>502</v>
      </c>
      <c r="D289" s="546" t="s">
        <v>2198</v>
      </c>
      <c r="E289" s="547" t="s">
        <v>513</v>
      </c>
      <c r="F289" s="545" t="s">
        <v>497</v>
      </c>
      <c r="G289" s="545" t="s">
        <v>653</v>
      </c>
      <c r="H289" s="545" t="s">
        <v>430</v>
      </c>
      <c r="I289" s="545" t="s">
        <v>654</v>
      </c>
      <c r="J289" s="545" t="s">
        <v>655</v>
      </c>
      <c r="K289" s="545" t="s">
        <v>656</v>
      </c>
      <c r="L289" s="548">
        <v>0</v>
      </c>
      <c r="M289" s="548">
        <v>0</v>
      </c>
      <c r="N289" s="545">
        <v>1</v>
      </c>
      <c r="O289" s="549">
        <v>0.5</v>
      </c>
      <c r="P289" s="548"/>
      <c r="Q289" s="550"/>
      <c r="R289" s="545"/>
      <c r="S289" s="550">
        <v>0</v>
      </c>
      <c r="T289" s="549"/>
      <c r="U289" s="551">
        <v>0</v>
      </c>
    </row>
    <row r="290" spans="1:21" ht="14.4" customHeight="1" x14ac:dyDescent="0.3">
      <c r="A290" s="544">
        <v>27</v>
      </c>
      <c r="B290" s="545" t="s">
        <v>487</v>
      </c>
      <c r="C290" s="545" t="s">
        <v>502</v>
      </c>
      <c r="D290" s="546" t="s">
        <v>2198</v>
      </c>
      <c r="E290" s="547" t="s">
        <v>513</v>
      </c>
      <c r="F290" s="545" t="s">
        <v>497</v>
      </c>
      <c r="G290" s="545" t="s">
        <v>653</v>
      </c>
      <c r="H290" s="545" t="s">
        <v>430</v>
      </c>
      <c r="I290" s="545" t="s">
        <v>1295</v>
      </c>
      <c r="J290" s="545" t="s">
        <v>1293</v>
      </c>
      <c r="K290" s="545" t="s">
        <v>549</v>
      </c>
      <c r="L290" s="548">
        <v>0</v>
      </c>
      <c r="M290" s="548">
        <v>0</v>
      </c>
      <c r="N290" s="545">
        <v>1</v>
      </c>
      <c r="O290" s="549">
        <v>1</v>
      </c>
      <c r="P290" s="548"/>
      <c r="Q290" s="550"/>
      <c r="R290" s="545"/>
      <c r="S290" s="550">
        <v>0</v>
      </c>
      <c r="T290" s="549"/>
      <c r="U290" s="551">
        <v>0</v>
      </c>
    </row>
    <row r="291" spans="1:21" ht="14.4" customHeight="1" x14ac:dyDescent="0.3">
      <c r="A291" s="544">
        <v>27</v>
      </c>
      <c r="B291" s="545" t="s">
        <v>487</v>
      </c>
      <c r="C291" s="545" t="s">
        <v>502</v>
      </c>
      <c r="D291" s="546" t="s">
        <v>2198</v>
      </c>
      <c r="E291" s="547" t="s">
        <v>513</v>
      </c>
      <c r="F291" s="545" t="s">
        <v>497</v>
      </c>
      <c r="G291" s="545" t="s">
        <v>653</v>
      </c>
      <c r="H291" s="545" t="s">
        <v>430</v>
      </c>
      <c r="I291" s="545" t="s">
        <v>1296</v>
      </c>
      <c r="J291" s="545" t="s">
        <v>1293</v>
      </c>
      <c r="K291" s="545" t="s">
        <v>907</v>
      </c>
      <c r="L291" s="548">
        <v>0</v>
      </c>
      <c r="M291" s="548">
        <v>0</v>
      </c>
      <c r="N291" s="545">
        <v>1</v>
      </c>
      <c r="O291" s="549">
        <v>1</v>
      </c>
      <c r="P291" s="548"/>
      <c r="Q291" s="550"/>
      <c r="R291" s="545"/>
      <c r="S291" s="550">
        <v>0</v>
      </c>
      <c r="T291" s="549"/>
      <c r="U291" s="551">
        <v>0</v>
      </c>
    </row>
    <row r="292" spans="1:21" ht="14.4" customHeight="1" x14ac:dyDescent="0.3">
      <c r="A292" s="544">
        <v>27</v>
      </c>
      <c r="B292" s="545" t="s">
        <v>487</v>
      </c>
      <c r="C292" s="545" t="s">
        <v>502</v>
      </c>
      <c r="D292" s="546" t="s">
        <v>2198</v>
      </c>
      <c r="E292" s="547" t="s">
        <v>513</v>
      </c>
      <c r="F292" s="545" t="s">
        <v>497</v>
      </c>
      <c r="G292" s="545" t="s">
        <v>653</v>
      </c>
      <c r="H292" s="545" t="s">
        <v>430</v>
      </c>
      <c r="I292" s="545" t="s">
        <v>1297</v>
      </c>
      <c r="J292" s="545" t="s">
        <v>1298</v>
      </c>
      <c r="K292" s="545" t="s">
        <v>907</v>
      </c>
      <c r="L292" s="548">
        <v>0</v>
      </c>
      <c r="M292" s="548">
        <v>0</v>
      </c>
      <c r="N292" s="545">
        <v>2</v>
      </c>
      <c r="O292" s="549">
        <v>1.5</v>
      </c>
      <c r="P292" s="548">
        <v>0</v>
      </c>
      <c r="Q292" s="550"/>
      <c r="R292" s="545">
        <v>2</v>
      </c>
      <c r="S292" s="550">
        <v>1</v>
      </c>
      <c r="T292" s="549">
        <v>1.5</v>
      </c>
      <c r="U292" s="551">
        <v>1</v>
      </c>
    </row>
    <row r="293" spans="1:21" ht="14.4" customHeight="1" x14ac:dyDescent="0.3">
      <c r="A293" s="544">
        <v>27</v>
      </c>
      <c r="B293" s="545" t="s">
        <v>487</v>
      </c>
      <c r="C293" s="545" t="s">
        <v>502</v>
      </c>
      <c r="D293" s="546" t="s">
        <v>2198</v>
      </c>
      <c r="E293" s="547" t="s">
        <v>513</v>
      </c>
      <c r="F293" s="545" t="s">
        <v>497</v>
      </c>
      <c r="G293" s="545" t="s">
        <v>853</v>
      </c>
      <c r="H293" s="545" t="s">
        <v>430</v>
      </c>
      <c r="I293" s="545" t="s">
        <v>1299</v>
      </c>
      <c r="J293" s="545" t="s">
        <v>855</v>
      </c>
      <c r="K293" s="545" t="s">
        <v>1300</v>
      </c>
      <c r="L293" s="548">
        <v>0</v>
      </c>
      <c r="M293" s="548">
        <v>0</v>
      </c>
      <c r="N293" s="545">
        <v>3</v>
      </c>
      <c r="O293" s="549">
        <v>2</v>
      </c>
      <c r="P293" s="548"/>
      <c r="Q293" s="550"/>
      <c r="R293" s="545"/>
      <c r="S293" s="550">
        <v>0</v>
      </c>
      <c r="T293" s="549"/>
      <c r="U293" s="551">
        <v>0</v>
      </c>
    </row>
    <row r="294" spans="1:21" ht="14.4" customHeight="1" x14ac:dyDescent="0.3">
      <c r="A294" s="544">
        <v>27</v>
      </c>
      <c r="B294" s="545" t="s">
        <v>487</v>
      </c>
      <c r="C294" s="545" t="s">
        <v>502</v>
      </c>
      <c r="D294" s="546" t="s">
        <v>2198</v>
      </c>
      <c r="E294" s="547" t="s">
        <v>513</v>
      </c>
      <c r="F294" s="545" t="s">
        <v>497</v>
      </c>
      <c r="G294" s="545" t="s">
        <v>853</v>
      </c>
      <c r="H294" s="545" t="s">
        <v>430</v>
      </c>
      <c r="I294" s="545" t="s">
        <v>854</v>
      </c>
      <c r="J294" s="545" t="s">
        <v>855</v>
      </c>
      <c r="K294" s="545" t="s">
        <v>856</v>
      </c>
      <c r="L294" s="548">
        <v>421.13</v>
      </c>
      <c r="M294" s="548">
        <v>421.13</v>
      </c>
      <c r="N294" s="545">
        <v>1</v>
      </c>
      <c r="O294" s="549">
        <v>0.5</v>
      </c>
      <c r="P294" s="548"/>
      <c r="Q294" s="550">
        <v>0</v>
      </c>
      <c r="R294" s="545"/>
      <c r="S294" s="550">
        <v>0</v>
      </c>
      <c r="T294" s="549"/>
      <c r="U294" s="551">
        <v>0</v>
      </c>
    </row>
    <row r="295" spans="1:21" ht="14.4" customHeight="1" x14ac:dyDescent="0.3">
      <c r="A295" s="544">
        <v>27</v>
      </c>
      <c r="B295" s="545" t="s">
        <v>487</v>
      </c>
      <c r="C295" s="545" t="s">
        <v>502</v>
      </c>
      <c r="D295" s="546" t="s">
        <v>2198</v>
      </c>
      <c r="E295" s="547" t="s">
        <v>513</v>
      </c>
      <c r="F295" s="545" t="s">
        <v>497</v>
      </c>
      <c r="G295" s="545" t="s">
        <v>1301</v>
      </c>
      <c r="H295" s="545" t="s">
        <v>430</v>
      </c>
      <c r="I295" s="545" t="s">
        <v>1302</v>
      </c>
      <c r="J295" s="545" t="s">
        <v>1303</v>
      </c>
      <c r="K295" s="545" t="s">
        <v>1304</v>
      </c>
      <c r="L295" s="548">
        <v>0</v>
      </c>
      <c r="M295" s="548">
        <v>0</v>
      </c>
      <c r="N295" s="545">
        <v>2</v>
      </c>
      <c r="O295" s="549">
        <v>1</v>
      </c>
      <c r="P295" s="548"/>
      <c r="Q295" s="550"/>
      <c r="R295" s="545"/>
      <c r="S295" s="550">
        <v>0</v>
      </c>
      <c r="T295" s="549"/>
      <c r="U295" s="551">
        <v>0</v>
      </c>
    </row>
    <row r="296" spans="1:21" ht="14.4" customHeight="1" x14ac:dyDescent="0.3">
      <c r="A296" s="544">
        <v>27</v>
      </c>
      <c r="B296" s="545" t="s">
        <v>487</v>
      </c>
      <c r="C296" s="545" t="s">
        <v>502</v>
      </c>
      <c r="D296" s="546" t="s">
        <v>2198</v>
      </c>
      <c r="E296" s="547" t="s">
        <v>513</v>
      </c>
      <c r="F296" s="545" t="s">
        <v>499</v>
      </c>
      <c r="G296" s="545" t="s">
        <v>1305</v>
      </c>
      <c r="H296" s="545" t="s">
        <v>430</v>
      </c>
      <c r="I296" s="545" t="s">
        <v>1306</v>
      </c>
      <c r="J296" s="545" t="s">
        <v>1307</v>
      </c>
      <c r="K296" s="545" t="s">
        <v>1308</v>
      </c>
      <c r="L296" s="548">
        <v>410</v>
      </c>
      <c r="M296" s="548">
        <v>410</v>
      </c>
      <c r="N296" s="545">
        <v>1</v>
      </c>
      <c r="O296" s="549">
        <v>1</v>
      </c>
      <c r="P296" s="548">
        <v>410</v>
      </c>
      <c r="Q296" s="550">
        <v>1</v>
      </c>
      <c r="R296" s="545">
        <v>1</v>
      </c>
      <c r="S296" s="550">
        <v>1</v>
      </c>
      <c r="T296" s="549">
        <v>1</v>
      </c>
      <c r="U296" s="551">
        <v>1</v>
      </c>
    </row>
    <row r="297" spans="1:21" ht="14.4" customHeight="1" x14ac:dyDescent="0.3">
      <c r="A297" s="544">
        <v>27</v>
      </c>
      <c r="B297" s="545" t="s">
        <v>487</v>
      </c>
      <c r="C297" s="545" t="s">
        <v>502</v>
      </c>
      <c r="D297" s="546" t="s">
        <v>2198</v>
      </c>
      <c r="E297" s="547" t="s">
        <v>513</v>
      </c>
      <c r="F297" s="545" t="s">
        <v>499</v>
      </c>
      <c r="G297" s="545" t="s">
        <v>1305</v>
      </c>
      <c r="H297" s="545" t="s">
        <v>430</v>
      </c>
      <c r="I297" s="545" t="s">
        <v>1309</v>
      </c>
      <c r="J297" s="545" t="s">
        <v>1307</v>
      </c>
      <c r="K297" s="545" t="s">
        <v>1310</v>
      </c>
      <c r="L297" s="548">
        <v>410</v>
      </c>
      <c r="M297" s="548">
        <v>410</v>
      </c>
      <c r="N297" s="545">
        <v>1</v>
      </c>
      <c r="O297" s="549">
        <v>1</v>
      </c>
      <c r="P297" s="548">
        <v>410</v>
      </c>
      <c r="Q297" s="550">
        <v>1</v>
      </c>
      <c r="R297" s="545">
        <v>1</v>
      </c>
      <c r="S297" s="550">
        <v>1</v>
      </c>
      <c r="T297" s="549">
        <v>1</v>
      </c>
      <c r="U297" s="551">
        <v>1</v>
      </c>
    </row>
    <row r="298" spans="1:21" ht="14.4" customHeight="1" x14ac:dyDescent="0.3">
      <c r="A298" s="544">
        <v>27</v>
      </c>
      <c r="B298" s="545" t="s">
        <v>487</v>
      </c>
      <c r="C298" s="545" t="s">
        <v>502</v>
      </c>
      <c r="D298" s="546" t="s">
        <v>2198</v>
      </c>
      <c r="E298" s="547" t="s">
        <v>513</v>
      </c>
      <c r="F298" s="545" t="s">
        <v>499</v>
      </c>
      <c r="G298" s="545" t="s">
        <v>1305</v>
      </c>
      <c r="H298" s="545" t="s">
        <v>430</v>
      </c>
      <c r="I298" s="545" t="s">
        <v>1311</v>
      </c>
      <c r="J298" s="545" t="s">
        <v>1312</v>
      </c>
      <c r="K298" s="545" t="s">
        <v>1313</v>
      </c>
      <c r="L298" s="548">
        <v>2000</v>
      </c>
      <c r="M298" s="548">
        <v>2000</v>
      </c>
      <c r="N298" s="545">
        <v>1</v>
      </c>
      <c r="O298" s="549">
        <v>1</v>
      </c>
      <c r="P298" s="548">
        <v>2000</v>
      </c>
      <c r="Q298" s="550">
        <v>1</v>
      </c>
      <c r="R298" s="545">
        <v>1</v>
      </c>
      <c r="S298" s="550">
        <v>1</v>
      </c>
      <c r="T298" s="549">
        <v>1</v>
      </c>
      <c r="U298" s="551">
        <v>1</v>
      </c>
    </row>
    <row r="299" spans="1:21" ht="14.4" customHeight="1" x14ac:dyDescent="0.3">
      <c r="A299" s="544">
        <v>27</v>
      </c>
      <c r="B299" s="545" t="s">
        <v>487</v>
      </c>
      <c r="C299" s="545" t="s">
        <v>502</v>
      </c>
      <c r="D299" s="546" t="s">
        <v>2198</v>
      </c>
      <c r="E299" s="547" t="s">
        <v>514</v>
      </c>
      <c r="F299" s="545" t="s">
        <v>497</v>
      </c>
      <c r="G299" s="545" t="s">
        <v>530</v>
      </c>
      <c r="H299" s="545" t="s">
        <v>430</v>
      </c>
      <c r="I299" s="545" t="s">
        <v>671</v>
      </c>
      <c r="J299" s="545" t="s">
        <v>672</v>
      </c>
      <c r="K299" s="545" t="s">
        <v>533</v>
      </c>
      <c r="L299" s="548">
        <v>154.36000000000001</v>
      </c>
      <c r="M299" s="548">
        <v>154.36000000000001</v>
      </c>
      <c r="N299" s="545">
        <v>1</v>
      </c>
      <c r="O299" s="549">
        <v>1</v>
      </c>
      <c r="P299" s="548">
        <v>154.36000000000001</v>
      </c>
      <c r="Q299" s="550">
        <v>1</v>
      </c>
      <c r="R299" s="545">
        <v>1</v>
      </c>
      <c r="S299" s="550">
        <v>1</v>
      </c>
      <c r="T299" s="549">
        <v>1</v>
      </c>
      <c r="U299" s="551">
        <v>1</v>
      </c>
    </row>
    <row r="300" spans="1:21" ht="14.4" customHeight="1" x14ac:dyDescent="0.3">
      <c r="A300" s="544">
        <v>27</v>
      </c>
      <c r="B300" s="545" t="s">
        <v>487</v>
      </c>
      <c r="C300" s="545" t="s">
        <v>502</v>
      </c>
      <c r="D300" s="546" t="s">
        <v>2198</v>
      </c>
      <c r="E300" s="547" t="s">
        <v>514</v>
      </c>
      <c r="F300" s="545" t="s">
        <v>497</v>
      </c>
      <c r="G300" s="545" t="s">
        <v>1314</v>
      </c>
      <c r="H300" s="545" t="s">
        <v>430</v>
      </c>
      <c r="I300" s="545" t="s">
        <v>1315</v>
      </c>
      <c r="J300" s="545" t="s">
        <v>1316</v>
      </c>
      <c r="K300" s="545" t="s">
        <v>1317</v>
      </c>
      <c r="L300" s="548">
        <v>0</v>
      </c>
      <c r="M300" s="548">
        <v>0</v>
      </c>
      <c r="N300" s="545">
        <v>1</v>
      </c>
      <c r="O300" s="549">
        <v>1</v>
      </c>
      <c r="P300" s="548">
        <v>0</v>
      </c>
      <c r="Q300" s="550"/>
      <c r="R300" s="545">
        <v>1</v>
      </c>
      <c r="S300" s="550">
        <v>1</v>
      </c>
      <c r="T300" s="549">
        <v>1</v>
      </c>
      <c r="U300" s="551">
        <v>1</v>
      </c>
    </row>
    <row r="301" spans="1:21" ht="14.4" customHeight="1" x14ac:dyDescent="0.3">
      <c r="A301" s="544">
        <v>27</v>
      </c>
      <c r="B301" s="545" t="s">
        <v>487</v>
      </c>
      <c r="C301" s="545" t="s">
        <v>502</v>
      </c>
      <c r="D301" s="546" t="s">
        <v>2198</v>
      </c>
      <c r="E301" s="547" t="s">
        <v>514</v>
      </c>
      <c r="F301" s="545" t="s">
        <v>497</v>
      </c>
      <c r="G301" s="545" t="s">
        <v>751</v>
      </c>
      <c r="H301" s="545" t="s">
        <v>482</v>
      </c>
      <c r="I301" s="545" t="s">
        <v>752</v>
      </c>
      <c r="J301" s="545" t="s">
        <v>753</v>
      </c>
      <c r="K301" s="545" t="s">
        <v>754</v>
      </c>
      <c r="L301" s="548">
        <v>352.37</v>
      </c>
      <c r="M301" s="548">
        <v>352.37</v>
      </c>
      <c r="N301" s="545">
        <v>1</v>
      </c>
      <c r="O301" s="549">
        <v>1</v>
      </c>
      <c r="P301" s="548">
        <v>352.37</v>
      </c>
      <c r="Q301" s="550">
        <v>1</v>
      </c>
      <c r="R301" s="545">
        <v>1</v>
      </c>
      <c r="S301" s="550">
        <v>1</v>
      </c>
      <c r="T301" s="549">
        <v>1</v>
      </c>
      <c r="U301" s="551">
        <v>1</v>
      </c>
    </row>
    <row r="302" spans="1:21" ht="14.4" customHeight="1" x14ac:dyDescent="0.3">
      <c r="A302" s="544">
        <v>27</v>
      </c>
      <c r="B302" s="545" t="s">
        <v>487</v>
      </c>
      <c r="C302" s="545" t="s">
        <v>502</v>
      </c>
      <c r="D302" s="546" t="s">
        <v>2198</v>
      </c>
      <c r="E302" s="547" t="s">
        <v>518</v>
      </c>
      <c r="F302" s="545" t="s">
        <v>497</v>
      </c>
      <c r="G302" s="545" t="s">
        <v>872</v>
      </c>
      <c r="H302" s="545" t="s">
        <v>430</v>
      </c>
      <c r="I302" s="545" t="s">
        <v>873</v>
      </c>
      <c r="J302" s="545" t="s">
        <v>874</v>
      </c>
      <c r="K302" s="545" t="s">
        <v>875</v>
      </c>
      <c r="L302" s="548">
        <v>35.11</v>
      </c>
      <c r="M302" s="548">
        <v>315.99</v>
      </c>
      <c r="N302" s="545">
        <v>9</v>
      </c>
      <c r="O302" s="549">
        <v>2</v>
      </c>
      <c r="P302" s="548">
        <v>105.33</v>
      </c>
      <c r="Q302" s="550">
        <v>0.33333333333333331</v>
      </c>
      <c r="R302" s="545">
        <v>3</v>
      </c>
      <c r="S302" s="550">
        <v>0.33333333333333331</v>
      </c>
      <c r="T302" s="549">
        <v>0.5</v>
      </c>
      <c r="U302" s="551">
        <v>0.25</v>
      </c>
    </row>
    <row r="303" spans="1:21" ht="14.4" customHeight="1" x14ac:dyDescent="0.3">
      <c r="A303" s="544">
        <v>27</v>
      </c>
      <c r="B303" s="545" t="s">
        <v>487</v>
      </c>
      <c r="C303" s="545" t="s">
        <v>502</v>
      </c>
      <c r="D303" s="546" t="s">
        <v>2198</v>
      </c>
      <c r="E303" s="547" t="s">
        <v>518</v>
      </c>
      <c r="F303" s="545" t="s">
        <v>497</v>
      </c>
      <c r="G303" s="545" t="s">
        <v>775</v>
      </c>
      <c r="H303" s="545" t="s">
        <v>430</v>
      </c>
      <c r="I303" s="545" t="s">
        <v>1318</v>
      </c>
      <c r="J303" s="545" t="s">
        <v>1319</v>
      </c>
      <c r="K303" s="545" t="s">
        <v>887</v>
      </c>
      <c r="L303" s="548">
        <v>0</v>
      </c>
      <c r="M303" s="548">
        <v>0</v>
      </c>
      <c r="N303" s="545">
        <v>1</v>
      </c>
      <c r="O303" s="549">
        <v>0.5</v>
      </c>
      <c r="P303" s="548"/>
      <c r="Q303" s="550"/>
      <c r="R303" s="545"/>
      <c r="S303" s="550">
        <v>0</v>
      </c>
      <c r="T303" s="549"/>
      <c r="U303" s="551">
        <v>0</v>
      </c>
    </row>
    <row r="304" spans="1:21" ht="14.4" customHeight="1" x14ac:dyDescent="0.3">
      <c r="A304" s="544">
        <v>27</v>
      </c>
      <c r="B304" s="545" t="s">
        <v>487</v>
      </c>
      <c r="C304" s="545" t="s">
        <v>502</v>
      </c>
      <c r="D304" s="546" t="s">
        <v>2198</v>
      </c>
      <c r="E304" s="547" t="s">
        <v>518</v>
      </c>
      <c r="F304" s="545" t="s">
        <v>497</v>
      </c>
      <c r="G304" s="545" t="s">
        <v>894</v>
      </c>
      <c r="H304" s="545" t="s">
        <v>482</v>
      </c>
      <c r="I304" s="545" t="s">
        <v>905</v>
      </c>
      <c r="J304" s="545" t="s">
        <v>906</v>
      </c>
      <c r="K304" s="545" t="s">
        <v>907</v>
      </c>
      <c r="L304" s="548">
        <v>196.21</v>
      </c>
      <c r="M304" s="548">
        <v>196.21</v>
      </c>
      <c r="N304" s="545">
        <v>1</v>
      </c>
      <c r="O304" s="549">
        <v>0.5</v>
      </c>
      <c r="P304" s="548"/>
      <c r="Q304" s="550">
        <v>0</v>
      </c>
      <c r="R304" s="545"/>
      <c r="S304" s="550">
        <v>0</v>
      </c>
      <c r="T304" s="549"/>
      <c r="U304" s="551">
        <v>0</v>
      </c>
    </row>
    <row r="305" spans="1:21" ht="14.4" customHeight="1" x14ac:dyDescent="0.3">
      <c r="A305" s="544">
        <v>27</v>
      </c>
      <c r="B305" s="545" t="s">
        <v>487</v>
      </c>
      <c r="C305" s="545" t="s">
        <v>502</v>
      </c>
      <c r="D305" s="546" t="s">
        <v>2198</v>
      </c>
      <c r="E305" s="547" t="s">
        <v>518</v>
      </c>
      <c r="F305" s="545" t="s">
        <v>497</v>
      </c>
      <c r="G305" s="545" t="s">
        <v>894</v>
      </c>
      <c r="H305" s="545" t="s">
        <v>482</v>
      </c>
      <c r="I305" s="545" t="s">
        <v>1320</v>
      </c>
      <c r="J305" s="545" t="s">
        <v>906</v>
      </c>
      <c r="K305" s="545" t="s">
        <v>916</v>
      </c>
      <c r="L305" s="548">
        <v>117.73</v>
      </c>
      <c r="M305" s="548">
        <v>706.38</v>
      </c>
      <c r="N305" s="545">
        <v>6</v>
      </c>
      <c r="O305" s="549">
        <v>1.5</v>
      </c>
      <c r="P305" s="548">
        <v>353.19</v>
      </c>
      <c r="Q305" s="550">
        <v>0.5</v>
      </c>
      <c r="R305" s="545">
        <v>3</v>
      </c>
      <c r="S305" s="550">
        <v>0.5</v>
      </c>
      <c r="T305" s="549">
        <v>1</v>
      </c>
      <c r="U305" s="551">
        <v>0.66666666666666663</v>
      </c>
    </row>
    <row r="306" spans="1:21" ht="14.4" customHeight="1" x14ac:dyDescent="0.3">
      <c r="A306" s="544">
        <v>27</v>
      </c>
      <c r="B306" s="545" t="s">
        <v>487</v>
      </c>
      <c r="C306" s="545" t="s">
        <v>502</v>
      </c>
      <c r="D306" s="546" t="s">
        <v>2198</v>
      </c>
      <c r="E306" s="547" t="s">
        <v>518</v>
      </c>
      <c r="F306" s="545" t="s">
        <v>497</v>
      </c>
      <c r="G306" s="545" t="s">
        <v>894</v>
      </c>
      <c r="H306" s="545" t="s">
        <v>482</v>
      </c>
      <c r="I306" s="545" t="s">
        <v>1321</v>
      </c>
      <c r="J306" s="545" t="s">
        <v>906</v>
      </c>
      <c r="K306" s="545" t="s">
        <v>867</v>
      </c>
      <c r="L306" s="548">
        <v>181.13</v>
      </c>
      <c r="M306" s="548">
        <v>543.39</v>
      </c>
      <c r="N306" s="545">
        <v>3</v>
      </c>
      <c r="O306" s="549">
        <v>1</v>
      </c>
      <c r="P306" s="548">
        <v>543.39</v>
      </c>
      <c r="Q306" s="550">
        <v>1</v>
      </c>
      <c r="R306" s="545">
        <v>3</v>
      </c>
      <c r="S306" s="550">
        <v>1</v>
      </c>
      <c r="T306" s="549">
        <v>1</v>
      </c>
      <c r="U306" s="551">
        <v>1</v>
      </c>
    </row>
    <row r="307" spans="1:21" ht="14.4" customHeight="1" x14ac:dyDescent="0.3">
      <c r="A307" s="544">
        <v>27</v>
      </c>
      <c r="B307" s="545" t="s">
        <v>487</v>
      </c>
      <c r="C307" s="545" t="s">
        <v>502</v>
      </c>
      <c r="D307" s="546" t="s">
        <v>2198</v>
      </c>
      <c r="E307" s="547" t="s">
        <v>518</v>
      </c>
      <c r="F307" s="545" t="s">
        <v>497</v>
      </c>
      <c r="G307" s="545" t="s">
        <v>536</v>
      </c>
      <c r="H307" s="545" t="s">
        <v>482</v>
      </c>
      <c r="I307" s="545" t="s">
        <v>540</v>
      </c>
      <c r="J307" s="545" t="s">
        <v>538</v>
      </c>
      <c r="K307" s="545" t="s">
        <v>541</v>
      </c>
      <c r="L307" s="548">
        <v>35.11</v>
      </c>
      <c r="M307" s="548">
        <v>35.11</v>
      </c>
      <c r="N307" s="545">
        <v>1</v>
      </c>
      <c r="O307" s="549">
        <v>1</v>
      </c>
      <c r="P307" s="548"/>
      <c r="Q307" s="550">
        <v>0</v>
      </c>
      <c r="R307" s="545"/>
      <c r="S307" s="550">
        <v>0</v>
      </c>
      <c r="T307" s="549"/>
      <c r="U307" s="551">
        <v>0</v>
      </c>
    </row>
    <row r="308" spans="1:21" ht="14.4" customHeight="1" x14ac:dyDescent="0.3">
      <c r="A308" s="544">
        <v>27</v>
      </c>
      <c r="B308" s="545" t="s">
        <v>487</v>
      </c>
      <c r="C308" s="545" t="s">
        <v>502</v>
      </c>
      <c r="D308" s="546" t="s">
        <v>2198</v>
      </c>
      <c r="E308" s="547" t="s">
        <v>518</v>
      </c>
      <c r="F308" s="545" t="s">
        <v>497</v>
      </c>
      <c r="G308" s="545" t="s">
        <v>546</v>
      </c>
      <c r="H308" s="545" t="s">
        <v>482</v>
      </c>
      <c r="I308" s="545" t="s">
        <v>1322</v>
      </c>
      <c r="J308" s="545" t="s">
        <v>548</v>
      </c>
      <c r="K308" s="545" t="s">
        <v>1176</v>
      </c>
      <c r="L308" s="548">
        <v>207.45</v>
      </c>
      <c r="M308" s="548">
        <v>207.45</v>
      </c>
      <c r="N308" s="545">
        <v>1</v>
      </c>
      <c r="O308" s="549">
        <v>0.5</v>
      </c>
      <c r="P308" s="548">
        <v>207.45</v>
      </c>
      <c r="Q308" s="550">
        <v>1</v>
      </c>
      <c r="R308" s="545">
        <v>1</v>
      </c>
      <c r="S308" s="550">
        <v>1</v>
      </c>
      <c r="T308" s="549">
        <v>0.5</v>
      </c>
      <c r="U308" s="551">
        <v>1</v>
      </c>
    </row>
    <row r="309" spans="1:21" ht="14.4" customHeight="1" x14ac:dyDescent="0.3">
      <c r="A309" s="544">
        <v>27</v>
      </c>
      <c r="B309" s="545" t="s">
        <v>487</v>
      </c>
      <c r="C309" s="545" t="s">
        <v>502</v>
      </c>
      <c r="D309" s="546" t="s">
        <v>2198</v>
      </c>
      <c r="E309" s="547" t="s">
        <v>518</v>
      </c>
      <c r="F309" s="545" t="s">
        <v>497</v>
      </c>
      <c r="G309" s="545" t="s">
        <v>550</v>
      </c>
      <c r="H309" s="545" t="s">
        <v>430</v>
      </c>
      <c r="I309" s="545" t="s">
        <v>1323</v>
      </c>
      <c r="J309" s="545" t="s">
        <v>552</v>
      </c>
      <c r="K309" s="545" t="s">
        <v>969</v>
      </c>
      <c r="L309" s="548">
        <v>0</v>
      </c>
      <c r="M309" s="548">
        <v>0</v>
      </c>
      <c r="N309" s="545">
        <v>1</v>
      </c>
      <c r="O309" s="549">
        <v>1</v>
      </c>
      <c r="P309" s="548">
        <v>0</v>
      </c>
      <c r="Q309" s="550"/>
      <c r="R309" s="545">
        <v>1</v>
      </c>
      <c r="S309" s="550">
        <v>1</v>
      </c>
      <c r="T309" s="549">
        <v>1</v>
      </c>
      <c r="U309" s="551">
        <v>1</v>
      </c>
    </row>
    <row r="310" spans="1:21" ht="14.4" customHeight="1" x14ac:dyDescent="0.3">
      <c r="A310" s="544">
        <v>27</v>
      </c>
      <c r="B310" s="545" t="s">
        <v>487</v>
      </c>
      <c r="C310" s="545" t="s">
        <v>502</v>
      </c>
      <c r="D310" s="546" t="s">
        <v>2198</v>
      </c>
      <c r="E310" s="547" t="s">
        <v>518</v>
      </c>
      <c r="F310" s="545" t="s">
        <v>497</v>
      </c>
      <c r="G310" s="545" t="s">
        <v>983</v>
      </c>
      <c r="H310" s="545" t="s">
        <v>430</v>
      </c>
      <c r="I310" s="545" t="s">
        <v>1324</v>
      </c>
      <c r="J310" s="545" t="s">
        <v>985</v>
      </c>
      <c r="K310" s="545" t="s">
        <v>1325</v>
      </c>
      <c r="L310" s="548">
        <v>0</v>
      </c>
      <c r="M310" s="548">
        <v>0</v>
      </c>
      <c r="N310" s="545">
        <v>3</v>
      </c>
      <c r="O310" s="549">
        <v>1</v>
      </c>
      <c r="P310" s="548">
        <v>0</v>
      </c>
      <c r="Q310" s="550"/>
      <c r="R310" s="545">
        <v>3</v>
      </c>
      <c r="S310" s="550">
        <v>1</v>
      </c>
      <c r="T310" s="549">
        <v>1</v>
      </c>
      <c r="U310" s="551">
        <v>1</v>
      </c>
    </row>
    <row r="311" spans="1:21" ht="14.4" customHeight="1" x14ac:dyDescent="0.3">
      <c r="A311" s="544">
        <v>27</v>
      </c>
      <c r="B311" s="545" t="s">
        <v>487</v>
      </c>
      <c r="C311" s="545" t="s">
        <v>502</v>
      </c>
      <c r="D311" s="546" t="s">
        <v>2198</v>
      </c>
      <c r="E311" s="547" t="s">
        <v>518</v>
      </c>
      <c r="F311" s="545" t="s">
        <v>497</v>
      </c>
      <c r="G311" s="545" t="s">
        <v>558</v>
      </c>
      <c r="H311" s="545" t="s">
        <v>430</v>
      </c>
      <c r="I311" s="545" t="s">
        <v>559</v>
      </c>
      <c r="J311" s="545" t="s">
        <v>560</v>
      </c>
      <c r="K311" s="545" t="s">
        <v>561</v>
      </c>
      <c r="L311" s="548">
        <v>107.27</v>
      </c>
      <c r="M311" s="548">
        <v>643.62</v>
      </c>
      <c r="N311" s="545">
        <v>6</v>
      </c>
      <c r="O311" s="549">
        <v>1.5</v>
      </c>
      <c r="P311" s="548">
        <v>321.81</v>
      </c>
      <c r="Q311" s="550">
        <v>0.5</v>
      </c>
      <c r="R311" s="545">
        <v>3</v>
      </c>
      <c r="S311" s="550">
        <v>0.5</v>
      </c>
      <c r="T311" s="549">
        <v>1</v>
      </c>
      <c r="U311" s="551">
        <v>0.66666666666666663</v>
      </c>
    </row>
    <row r="312" spans="1:21" ht="14.4" customHeight="1" x14ac:dyDescent="0.3">
      <c r="A312" s="544">
        <v>27</v>
      </c>
      <c r="B312" s="545" t="s">
        <v>487</v>
      </c>
      <c r="C312" s="545" t="s">
        <v>502</v>
      </c>
      <c r="D312" s="546" t="s">
        <v>2198</v>
      </c>
      <c r="E312" s="547" t="s">
        <v>518</v>
      </c>
      <c r="F312" s="545" t="s">
        <v>497</v>
      </c>
      <c r="G312" s="545" t="s">
        <v>566</v>
      </c>
      <c r="H312" s="545" t="s">
        <v>430</v>
      </c>
      <c r="I312" s="545" t="s">
        <v>567</v>
      </c>
      <c r="J312" s="545" t="s">
        <v>568</v>
      </c>
      <c r="K312" s="545" t="s">
        <v>569</v>
      </c>
      <c r="L312" s="548">
        <v>34.6</v>
      </c>
      <c r="M312" s="548">
        <v>34.6</v>
      </c>
      <c r="N312" s="545">
        <v>1</v>
      </c>
      <c r="O312" s="549">
        <v>0.5</v>
      </c>
      <c r="P312" s="548"/>
      <c r="Q312" s="550">
        <v>0</v>
      </c>
      <c r="R312" s="545"/>
      <c r="S312" s="550">
        <v>0</v>
      </c>
      <c r="T312" s="549"/>
      <c r="U312" s="551">
        <v>0</v>
      </c>
    </row>
    <row r="313" spans="1:21" ht="14.4" customHeight="1" x14ac:dyDescent="0.3">
      <c r="A313" s="544">
        <v>27</v>
      </c>
      <c r="B313" s="545" t="s">
        <v>487</v>
      </c>
      <c r="C313" s="545" t="s">
        <v>502</v>
      </c>
      <c r="D313" s="546" t="s">
        <v>2198</v>
      </c>
      <c r="E313" s="547" t="s">
        <v>518</v>
      </c>
      <c r="F313" s="545" t="s">
        <v>497</v>
      </c>
      <c r="G313" s="545" t="s">
        <v>1017</v>
      </c>
      <c r="H313" s="545" t="s">
        <v>430</v>
      </c>
      <c r="I313" s="545" t="s">
        <v>1326</v>
      </c>
      <c r="J313" s="545" t="s">
        <v>1327</v>
      </c>
      <c r="K313" s="545" t="s">
        <v>1328</v>
      </c>
      <c r="L313" s="548">
        <v>164.01</v>
      </c>
      <c r="M313" s="548">
        <v>328.02</v>
      </c>
      <c r="N313" s="545">
        <v>2</v>
      </c>
      <c r="O313" s="549">
        <v>0.5</v>
      </c>
      <c r="P313" s="548">
        <v>328.02</v>
      </c>
      <c r="Q313" s="550">
        <v>1</v>
      </c>
      <c r="R313" s="545">
        <v>2</v>
      </c>
      <c r="S313" s="550">
        <v>1</v>
      </c>
      <c r="T313" s="549">
        <v>0.5</v>
      </c>
      <c r="U313" s="551">
        <v>1</v>
      </c>
    </row>
    <row r="314" spans="1:21" ht="14.4" customHeight="1" x14ac:dyDescent="0.3">
      <c r="A314" s="544">
        <v>27</v>
      </c>
      <c r="B314" s="545" t="s">
        <v>487</v>
      </c>
      <c r="C314" s="545" t="s">
        <v>502</v>
      </c>
      <c r="D314" s="546" t="s">
        <v>2198</v>
      </c>
      <c r="E314" s="547" t="s">
        <v>518</v>
      </c>
      <c r="F314" s="545" t="s">
        <v>497</v>
      </c>
      <c r="G314" s="545" t="s">
        <v>1329</v>
      </c>
      <c r="H314" s="545" t="s">
        <v>430</v>
      </c>
      <c r="I314" s="545" t="s">
        <v>1330</v>
      </c>
      <c r="J314" s="545" t="s">
        <v>1331</v>
      </c>
      <c r="K314" s="545" t="s">
        <v>1332</v>
      </c>
      <c r="L314" s="548">
        <v>66.37</v>
      </c>
      <c r="M314" s="548">
        <v>66.37</v>
      </c>
      <c r="N314" s="545">
        <v>1</v>
      </c>
      <c r="O314" s="549">
        <v>1</v>
      </c>
      <c r="P314" s="548"/>
      <c r="Q314" s="550">
        <v>0</v>
      </c>
      <c r="R314" s="545"/>
      <c r="S314" s="550">
        <v>0</v>
      </c>
      <c r="T314" s="549"/>
      <c r="U314" s="551">
        <v>0</v>
      </c>
    </row>
    <row r="315" spans="1:21" ht="14.4" customHeight="1" x14ac:dyDescent="0.3">
      <c r="A315" s="544">
        <v>27</v>
      </c>
      <c r="B315" s="545" t="s">
        <v>487</v>
      </c>
      <c r="C315" s="545" t="s">
        <v>502</v>
      </c>
      <c r="D315" s="546" t="s">
        <v>2198</v>
      </c>
      <c r="E315" s="547" t="s">
        <v>518</v>
      </c>
      <c r="F315" s="545" t="s">
        <v>497</v>
      </c>
      <c r="G315" s="545" t="s">
        <v>1053</v>
      </c>
      <c r="H315" s="545" t="s">
        <v>482</v>
      </c>
      <c r="I315" s="545" t="s">
        <v>1333</v>
      </c>
      <c r="J315" s="545" t="s">
        <v>1334</v>
      </c>
      <c r="K315" s="545" t="s">
        <v>1335</v>
      </c>
      <c r="L315" s="548">
        <v>93.43</v>
      </c>
      <c r="M315" s="548">
        <v>280.29000000000002</v>
      </c>
      <c r="N315" s="545">
        <v>3</v>
      </c>
      <c r="O315" s="549">
        <v>1</v>
      </c>
      <c r="P315" s="548">
        <v>280.29000000000002</v>
      </c>
      <c r="Q315" s="550">
        <v>1</v>
      </c>
      <c r="R315" s="545">
        <v>3</v>
      </c>
      <c r="S315" s="550">
        <v>1</v>
      </c>
      <c r="T315" s="549">
        <v>1</v>
      </c>
      <c r="U315" s="551">
        <v>1</v>
      </c>
    </row>
    <row r="316" spans="1:21" ht="14.4" customHeight="1" x14ac:dyDescent="0.3">
      <c r="A316" s="544">
        <v>27</v>
      </c>
      <c r="B316" s="545" t="s">
        <v>487</v>
      </c>
      <c r="C316" s="545" t="s">
        <v>502</v>
      </c>
      <c r="D316" s="546" t="s">
        <v>2198</v>
      </c>
      <c r="E316" s="547" t="s">
        <v>518</v>
      </c>
      <c r="F316" s="545" t="s">
        <v>497</v>
      </c>
      <c r="G316" s="545" t="s">
        <v>719</v>
      </c>
      <c r="H316" s="545" t="s">
        <v>430</v>
      </c>
      <c r="I316" s="545" t="s">
        <v>720</v>
      </c>
      <c r="J316" s="545" t="s">
        <v>721</v>
      </c>
      <c r="K316" s="545" t="s">
        <v>722</v>
      </c>
      <c r="L316" s="548">
        <v>126.59</v>
      </c>
      <c r="M316" s="548">
        <v>126.59</v>
      </c>
      <c r="N316" s="545">
        <v>1</v>
      </c>
      <c r="O316" s="549">
        <v>1</v>
      </c>
      <c r="P316" s="548">
        <v>126.59</v>
      </c>
      <c r="Q316" s="550">
        <v>1</v>
      </c>
      <c r="R316" s="545">
        <v>1</v>
      </c>
      <c r="S316" s="550">
        <v>1</v>
      </c>
      <c r="T316" s="549">
        <v>1</v>
      </c>
      <c r="U316" s="551">
        <v>1</v>
      </c>
    </row>
    <row r="317" spans="1:21" ht="14.4" customHeight="1" x14ac:dyDescent="0.3">
      <c r="A317" s="544">
        <v>27</v>
      </c>
      <c r="B317" s="545" t="s">
        <v>487</v>
      </c>
      <c r="C317" s="545" t="s">
        <v>502</v>
      </c>
      <c r="D317" s="546" t="s">
        <v>2198</v>
      </c>
      <c r="E317" s="547" t="s">
        <v>518</v>
      </c>
      <c r="F317" s="545" t="s">
        <v>497</v>
      </c>
      <c r="G317" s="545" t="s">
        <v>578</v>
      </c>
      <c r="H317" s="545" t="s">
        <v>430</v>
      </c>
      <c r="I317" s="545" t="s">
        <v>766</v>
      </c>
      <c r="J317" s="545" t="s">
        <v>767</v>
      </c>
      <c r="K317" s="545" t="s">
        <v>739</v>
      </c>
      <c r="L317" s="548">
        <v>0</v>
      </c>
      <c r="M317" s="548">
        <v>0</v>
      </c>
      <c r="N317" s="545">
        <v>3</v>
      </c>
      <c r="O317" s="549">
        <v>1</v>
      </c>
      <c r="P317" s="548">
        <v>0</v>
      </c>
      <c r="Q317" s="550"/>
      <c r="R317" s="545">
        <v>3</v>
      </c>
      <c r="S317" s="550">
        <v>1</v>
      </c>
      <c r="T317" s="549">
        <v>1</v>
      </c>
      <c r="U317" s="551">
        <v>1</v>
      </c>
    </row>
    <row r="318" spans="1:21" ht="14.4" customHeight="1" x14ac:dyDescent="0.3">
      <c r="A318" s="544">
        <v>27</v>
      </c>
      <c r="B318" s="545" t="s">
        <v>487</v>
      </c>
      <c r="C318" s="545" t="s">
        <v>502</v>
      </c>
      <c r="D318" s="546" t="s">
        <v>2198</v>
      </c>
      <c r="E318" s="547" t="s">
        <v>518</v>
      </c>
      <c r="F318" s="545" t="s">
        <v>497</v>
      </c>
      <c r="G318" s="545" t="s">
        <v>578</v>
      </c>
      <c r="H318" s="545" t="s">
        <v>430</v>
      </c>
      <c r="I318" s="545" t="s">
        <v>1336</v>
      </c>
      <c r="J318" s="545" t="s">
        <v>791</v>
      </c>
      <c r="K318" s="545" t="s">
        <v>1337</v>
      </c>
      <c r="L318" s="548">
        <v>52.75</v>
      </c>
      <c r="M318" s="548">
        <v>52.75</v>
      </c>
      <c r="N318" s="545">
        <v>1</v>
      </c>
      <c r="O318" s="549">
        <v>0.5</v>
      </c>
      <c r="P318" s="548"/>
      <c r="Q318" s="550">
        <v>0</v>
      </c>
      <c r="R318" s="545"/>
      <c r="S318" s="550">
        <v>0</v>
      </c>
      <c r="T318" s="549"/>
      <c r="U318" s="551">
        <v>0</v>
      </c>
    </row>
    <row r="319" spans="1:21" ht="14.4" customHeight="1" x14ac:dyDescent="0.3">
      <c r="A319" s="544">
        <v>27</v>
      </c>
      <c r="B319" s="545" t="s">
        <v>487</v>
      </c>
      <c r="C319" s="545" t="s">
        <v>502</v>
      </c>
      <c r="D319" s="546" t="s">
        <v>2198</v>
      </c>
      <c r="E319" s="547" t="s">
        <v>518</v>
      </c>
      <c r="F319" s="545" t="s">
        <v>497</v>
      </c>
      <c r="G319" s="545" t="s">
        <v>1338</v>
      </c>
      <c r="H319" s="545" t="s">
        <v>430</v>
      </c>
      <c r="I319" s="545" t="s">
        <v>1339</v>
      </c>
      <c r="J319" s="545" t="s">
        <v>1340</v>
      </c>
      <c r="K319" s="545" t="s">
        <v>1341</v>
      </c>
      <c r="L319" s="548">
        <v>0</v>
      </c>
      <c r="M319" s="548">
        <v>0</v>
      </c>
      <c r="N319" s="545">
        <v>1</v>
      </c>
      <c r="O319" s="549">
        <v>1</v>
      </c>
      <c r="P319" s="548"/>
      <c r="Q319" s="550"/>
      <c r="R319" s="545"/>
      <c r="S319" s="550">
        <v>0</v>
      </c>
      <c r="T319" s="549"/>
      <c r="U319" s="551">
        <v>0</v>
      </c>
    </row>
    <row r="320" spans="1:21" ht="14.4" customHeight="1" x14ac:dyDescent="0.3">
      <c r="A320" s="544">
        <v>27</v>
      </c>
      <c r="B320" s="545" t="s">
        <v>487</v>
      </c>
      <c r="C320" s="545" t="s">
        <v>502</v>
      </c>
      <c r="D320" s="546" t="s">
        <v>2198</v>
      </c>
      <c r="E320" s="547" t="s">
        <v>518</v>
      </c>
      <c r="F320" s="545" t="s">
        <v>497</v>
      </c>
      <c r="G320" s="545" t="s">
        <v>858</v>
      </c>
      <c r="H320" s="545" t="s">
        <v>430</v>
      </c>
      <c r="I320" s="545" t="s">
        <v>1342</v>
      </c>
      <c r="J320" s="545" t="s">
        <v>860</v>
      </c>
      <c r="K320" s="545" t="s">
        <v>1343</v>
      </c>
      <c r="L320" s="548">
        <v>35.11</v>
      </c>
      <c r="M320" s="548">
        <v>70.22</v>
      </c>
      <c r="N320" s="545">
        <v>2</v>
      </c>
      <c r="O320" s="549">
        <v>0.5</v>
      </c>
      <c r="P320" s="548"/>
      <c r="Q320" s="550">
        <v>0</v>
      </c>
      <c r="R320" s="545"/>
      <c r="S320" s="550">
        <v>0</v>
      </c>
      <c r="T320" s="549"/>
      <c r="U320" s="551">
        <v>0</v>
      </c>
    </row>
    <row r="321" spans="1:21" ht="14.4" customHeight="1" x14ac:dyDescent="0.3">
      <c r="A321" s="544">
        <v>27</v>
      </c>
      <c r="B321" s="545" t="s">
        <v>487</v>
      </c>
      <c r="C321" s="545" t="s">
        <v>502</v>
      </c>
      <c r="D321" s="546" t="s">
        <v>2198</v>
      </c>
      <c r="E321" s="547" t="s">
        <v>518</v>
      </c>
      <c r="F321" s="545" t="s">
        <v>497</v>
      </c>
      <c r="G321" s="545" t="s">
        <v>858</v>
      </c>
      <c r="H321" s="545" t="s">
        <v>430</v>
      </c>
      <c r="I321" s="545" t="s">
        <v>859</v>
      </c>
      <c r="J321" s="545" t="s">
        <v>860</v>
      </c>
      <c r="K321" s="545" t="s">
        <v>861</v>
      </c>
      <c r="L321" s="548">
        <v>17.559999999999999</v>
      </c>
      <c r="M321" s="548">
        <v>105.35999999999999</v>
      </c>
      <c r="N321" s="545">
        <v>6</v>
      </c>
      <c r="O321" s="549">
        <v>0.5</v>
      </c>
      <c r="P321" s="548">
        <v>105.35999999999999</v>
      </c>
      <c r="Q321" s="550">
        <v>1</v>
      </c>
      <c r="R321" s="545">
        <v>6</v>
      </c>
      <c r="S321" s="550">
        <v>1</v>
      </c>
      <c r="T321" s="549">
        <v>0.5</v>
      </c>
      <c r="U321" s="551">
        <v>1</v>
      </c>
    </row>
    <row r="322" spans="1:21" ht="14.4" customHeight="1" x14ac:dyDescent="0.3">
      <c r="A322" s="544">
        <v>27</v>
      </c>
      <c r="B322" s="545" t="s">
        <v>487</v>
      </c>
      <c r="C322" s="545" t="s">
        <v>502</v>
      </c>
      <c r="D322" s="546" t="s">
        <v>2198</v>
      </c>
      <c r="E322" s="547" t="s">
        <v>518</v>
      </c>
      <c r="F322" s="545" t="s">
        <v>497</v>
      </c>
      <c r="G322" s="545" t="s">
        <v>858</v>
      </c>
      <c r="H322" s="545" t="s">
        <v>430</v>
      </c>
      <c r="I322" s="545" t="s">
        <v>1344</v>
      </c>
      <c r="J322" s="545" t="s">
        <v>860</v>
      </c>
      <c r="K322" s="545" t="s">
        <v>1345</v>
      </c>
      <c r="L322" s="548">
        <v>58.52</v>
      </c>
      <c r="M322" s="548">
        <v>58.52</v>
      </c>
      <c r="N322" s="545">
        <v>1</v>
      </c>
      <c r="O322" s="549">
        <v>1</v>
      </c>
      <c r="P322" s="548">
        <v>58.52</v>
      </c>
      <c r="Q322" s="550">
        <v>1</v>
      </c>
      <c r="R322" s="545">
        <v>1</v>
      </c>
      <c r="S322" s="550">
        <v>1</v>
      </c>
      <c r="T322" s="549">
        <v>1</v>
      </c>
      <c r="U322" s="551">
        <v>1</v>
      </c>
    </row>
    <row r="323" spans="1:21" ht="14.4" customHeight="1" x14ac:dyDescent="0.3">
      <c r="A323" s="544">
        <v>27</v>
      </c>
      <c r="B323" s="545" t="s">
        <v>487</v>
      </c>
      <c r="C323" s="545" t="s">
        <v>502</v>
      </c>
      <c r="D323" s="546" t="s">
        <v>2198</v>
      </c>
      <c r="E323" s="547" t="s">
        <v>518</v>
      </c>
      <c r="F323" s="545" t="s">
        <v>497</v>
      </c>
      <c r="G323" s="545" t="s">
        <v>1346</v>
      </c>
      <c r="H323" s="545" t="s">
        <v>430</v>
      </c>
      <c r="I323" s="545" t="s">
        <v>1347</v>
      </c>
      <c r="J323" s="545" t="s">
        <v>1348</v>
      </c>
      <c r="K323" s="545" t="s">
        <v>1349</v>
      </c>
      <c r="L323" s="548">
        <v>146.84</v>
      </c>
      <c r="M323" s="548">
        <v>146.84</v>
      </c>
      <c r="N323" s="545">
        <v>1</v>
      </c>
      <c r="O323" s="549">
        <v>1</v>
      </c>
      <c r="P323" s="548"/>
      <c r="Q323" s="550">
        <v>0</v>
      </c>
      <c r="R323" s="545"/>
      <c r="S323" s="550">
        <v>0</v>
      </c>
      <c r="T323" s="549"/>
      <c r="U323" s="551">
        <v>0</v>
      </c>
    </row>
    <row r="324" spans="1:21" ht="14.4" customHeight="1" x14ac:dyDescent="0.3">
      <c r="A324" s="544">
        <v>27</v>
      </c>
      <c r="B324" s="545" t="s">
        <v>487</v>
      </c>
      <c r="C324" s="545" t="s">
        <v>502</v>
      </c>
      <c r="D324" s="546" t="s">
        <v>2198</v>
      </c>
      <c r="E324" s="547" t="s">
        <v>518</v>
      </c>
      <c r="F324" s="545" t="s">
        <v>497</v>
      </c>
      <c r="G324" s="545" t="s">
        <v>612</v>
      </c>
      <c r="H324" s="545" t="s">
        <v>430</v>
      </c>
      <c r="I324" s="545" t="s">
        <v>1350</v>
      </c>
      <c r="J324" s="545" t="s">
        <v>614</v>
      </c>
      <c r="K324" s="545" t="s">
        <v>889</v>
      </c>
      <c r="L324" s="548">
        <v>47.53</v>
      </c>
      <c r="M324" s="548">
        <v>47.53</v>
      </c>
      <c r="N324" s="545">
        <v>1</v>
      </c>
      <c r="O324" s="549">
        <v>1</v>
      </c>
      <c r="P324" s="548">
        <v>47.53</v>
      </c>
      <c r="Q324" s="550">
        <v>1</v>
      </c>
      <c r="R324" s="545">
        <v>1</v>
      </c>
      <c r="S324" s="550">
        <v>1</v>
      </c>
      <c r="T324" s="549">
        <v>1</v>
      </c>
      <c r="U324" s="551">
        <v>1</v>
      </c>
    </row>
    <row r="325" spans="1:21" ht="14.4" customHeight="1" x14ac:dyDescent="0.3">
      <c r="A325" s="544">
        <v>27</v>
      </c>
      <c r="B325" s="545" t="s">
        <v>487</v>
      </c>
      <c r="C325" s="545" t="s">
        <v>502</v>
      </c>
      <c r="D325" s="546" t="s">
        <v>2198</v>
      </c>
      <c r="E325" s="547" t="s">
        <v>518</v>
      </c>
      <c r="F325" s="545" t="s">
        <v>497</v>
      </c>
      <c r="G325" s="545" t="s">
        <v>1351</v>
      </c>
      <c r="H325" s="545" t="s">
        <v>430</v>
      </c>
      <c r="I325" s="545" t="s">
        <v>1352</v>
      </c>
      <c r="J325" s="545" t="s">
        <v>1353</v>
      </c>
      <c r="K325" s="545" t="s">
        <v>1354</v>
      </c>
      <c r="L325" s="548">
        <v>0</v>
      </c>
      <c r="M325" s="548">
        <v>0</v>
      </c>
      <c r="N325" s="545">
        <v>1</v>
      </c>
      <c r="O325" s="549">
        <v>1</v>
      </c>
      <c r="P325" s="548">
        <v>0</v>
      </c>
      <c r="Q325" s="550"/>
      <c r="R325" s="545">
        <v>1</v>
      </c>
      <c r="S325" s="550">
        <v>1</v>
      </c>
      <c r="T325" s="549">
        <v>1</v>
      </c>
      <c r="U325" s="551">
        <v>1</v>
      </c>
    </row>
    <row r="326" spans="1:21" ht="14.4" customHeight="1" x14ac:dyDescent="0.3">
      <c r="A326" s="544">
        <v>27</v>
      </c>
      <c r="B326" s="545" t="s">
        <v>487</v>
      </c>
      <c r="C326" s="545" t="s">
        <v>502</v>
      </c>
      <c r="D326" s="546" t="s">
        <v>2198</v>
      </c>
      <c r="E326" s="547" t="s">
        <v>518</v>
      </c>
      <c r="F326" s="545" t="s">
        <v>497</v>
      </c>
      <c r="G326" s="545" t="s">
        <v>623</v>
      </c>
      <c r="H326" s="545" t="s">
        <v>482</v>
      </c>
      <c r="I326" s="545" t="s">
        <v>745</v>
      </c>
      <c r="J326" s="545" t="s">
        <v>625</v>
      </c>
      <c r="K326" s="545" t="s">
        <v>746</v>
      </c>
      <c r="L326" s="548">
        <v>102.93</v>
      </c>
      <c r="M326" s="548">
        <v>205.86</v>
      </c>
      <c r="N326" s="545">
        <v>2</v>
      </c>
      <c r="O326" s="549">
        <v>1.5</v>
      </c>
      <c r="P326" s="548">
        <v>205.86</v>
      </c>
      <c r="Q326" s="550">
        <v>1</v>
      </c>
      <c r="R326" s="545">
        <v>2</v>
      </c>
      <c r="S326" s="550">
        <v>1</v>
      </c>
      <c r="T326" s="549">
        <v>1.5</v>
      </c>
      <c r="U326" s="551">
        <v>1</v>
      </c>
    </row>
    <row r="327" spans="1:21" ht="14.4" customHeight="1" x14ac:dyDescent="0.3">
      <c r="A327" s="544">
        <v>27</v>
      </c>
      <c r="B327" s="545" t="s">
        <v>487</v>
      </c>
      <c r="C327" s="545" t="s">
        <v>502</v>
      </c>
      <c r="D327" s="546" t="s">
        <v>2198</v>
      </c>
      <c r="E327" s="547" t="s">
        <v>518</v>
      </c>
      <c r="F327" s="545" t="s">
        <v>497</v>
      </c>
      <c r="G327" s="545" t="s">
        <v>821</v>
      </c>
      <c r="H327" s="545" t="s">
        <v>482</v>
      </c>
      <c r="I327" s="545" t="s">
        <v>822</v>
      </c>
      <c r="J327" s="545" t="s">
        <v>823</v>
      </c>
      <c r="K327" s="545" t="s">
        <v>541</v>
      </c>
      <c r="L327" s="548">
        <v>48.27</v>
      </c>
      <c r="M327" s="548">
        <v>48.27</v>
      </c>
      <c r="N327" s="545">
        <v>1</v>
      </c>
      <c r="O327" s="549">
        <v>1</v>
      </c>
      <c r="P327" s="548">
        <v>48.27</v>
      </c>
      <c r="Q327" s="550">
        <v>1</v>
      </c>
      <c r="R327" s="545">
        <v>1</v>
      </c>
      <c r="S327" s="550">
        <v>1</v>
      </c>
      <c r="T327" s="549">
        <v>1</v>
      </c>
      <c r="U327" s="551">
        <v>1</v>
      </c>
    </row>
    <row r="328" spans="1:21" ht="14.4" customHeight="1" x14ac:dyDescent="0.3">
      <c r="A328" s="544">
        <v>27</v>
      </c>
      <c r="B328" s="545" t="s">
        <v>487</v>
      </c>
      <c r="C328" s="545" t="s">
        <v>502</v>
      </c>
      <c r="D328" s="546" t="s">
        <v>2198</v>
      </c>
      <c r="E328" s="547" t="s">
        <v>518</v>
      </c>
      <c r="F328" s="545" t="s">
        <v>497</v>
      </c>
      <c r="G328" s="545" t="s">
        <v>751</v>
      </c>
      <c r="H328" s="545" t="s">
        <v>482</v>
      </c>
      <c r="I328" s="545" t="s">
        <v>862</v>
      </c>
      <c r="J328" s="545" t="s">
        <v>753</v>
      </c>
      <c r="K328" s="545" t="s">
        <v>863</v>
      </c>
      <c r="L328" s="548">
        <v>117.46</v>
      </c>
      <c r="M328" s="548">
        <v>1761.9</v>
      </c>
      <c r="N328" s="545">
        <v>15</v>
      </c>
      <c r="O328" s="549">
        <v>4.5</v>
      </c>
      <c r="P328" s="548">
        <v>1526.98</v>
      </c>
      <c r="Q328" s="550">
        <v>0.86666666666666659</v>
      </c>
      <c r="R328" s="545">
        <v>13</v>
      </c>
      <c r="S328" s="550">
        <v>0.8666666666666667</v>
      </c>
      <c r="T328" s="549">
        <v>3.5</v>
      </c>
      <c r="U328" s="551">
        <v>0.77777777777777779</v>
      </c>
    </row>
    <row r="329" spans="1:21" ht="14.4" customHeight="1" x14ac:dyDescent="0.3">
      <c r="A329" s="544">
        <v>27</v>
      </c>
      <c r="B329" s="545" t="s">
        <v>487</v>
      </c>
      <c r="C329" s="545" t="s">
        <v>502</v>
      </c>
      <c r="D329" s="546" t="s">
        <v>2198</v>
      </c>
      <c r="E329" s="547" t="s">
        <v>518</v>
      </c>
      <c r="F329" s="545" t="s">
        <v>497</v>
      </c>
      <c r="G329" s="545" t="s">
        <v>751</v>
      </c>
      <c r="H329" s="545" t="s">
        <v>482</v>
      </c>
      <c r="I329" s="545" t="s">
        <v>1355</v>
      </c>
      <c r="J329" s="545" t="s">
        <v>753</v>
      </c>
      <c r="K329" s="545" t="s">
        <v>1356</v>
      </c>
      <c r="L329" s="548">
        <v>614.48</v>
      </c>
      <c r="M329" s="548">
        <v>614.48</v>
      </c>
      <c r="N329" s="545">
        <v>1</v>
      </c>
      <c r="O329" s="549">
        <v>1</v>
      </c>
      <c r="P329" s="548">
        <v>614.48</v>
      </c>
      <c r="Q329" s="550">
        <v>1</v>
      </c>
      <c r="R329" s="545">
        <v>1</v>
      </c>
      <c r="S329" s="550">
        <v>1</v>
      </c>
      <c r="T329" s="549">
        <v>1</v>
      </c>
      <c r="U329" s="551">
        <v>1</v>
      </c>
    </row>
    <row r="330" spans="1:21" ht="14.4" customHeight="1" x14ac:dyDescent="0.3">
      <c r="A330" s="544">
        <v>27</v>
      </c>
      <c r="B330" s="545" t="s">
        <v>487</v>
      </c>
      <c r="C330" s="545" t="s">
        <v>502</v>
      </c>
      <c r="D330" s="546" t="s">
        <v>2198</v>
      </c>
      <c r="E330" s="547" t="s">
        <v>518</v>
      </c>
      <c r="F330" s="545" t="s">
        <v>497</v>
      </c>
      <c r="G330" s="545" t="s">
        <v>751</v>
      </c>
      <c r="H330" s="545" t="s">
        <v>482</v>
      </c>
      <c r="I330" s="545" t="s">
        <v>1357</v>
      </c>
      <c r="J330" s="545" t="s">
        <v>753</v>
      </c>
      <c r="K330" s="545" t="s">
        <v>1358</v>
      </c>
      <c r="L330" s="548">
        <v>181.94</v>
      </c>
      <c r="M330" s="548">
        <v>363.88</v>
      </c>
      <c r="N330" s="545">
        <v>2</v>
      </c>
      <c r="O330" s="549">
        <v>1</v>
      </c>
      <c r="P330" s="548">
        <v>363.88</v>
      </c>
      <c r="Q330" s="550">
        <v>1</v>
      </c>
      <c r="R330" s="545">
        <v>2</v>
      </c>
      <c r="S330" s="550">
        <v>1</v>
      </c>
      <c r="T330" s="549">
        <v>1</v>
      </c>
      <c r="U330" s="551">
        <v>1</v>
      </c>
    </row>
    <row r="331" spans="1:21" ht="14.4" customHeight="1" x14ac:dyDescent="0.3">
      <c r="A331" s="544">
        <v>27</v>
      </c>
      <c r="B331" s="545" t="s">
        <v>487</v>
      </c>
      <c r="C331" s="545" t="s">
        <v>502</v>
      </c>
      <c r="D331" s="546" t="s">
        <v>2198</v>
      </c>
      <c r="E331" s="547" t="s">
        <v>518</v>
      </c>
      <c r="F331" s="545" t="s">
        <v>497</v>
      </c>
      <c r="G331" s="545" t="s">
        <v>751</v>
      </c>
      <c r="H331" s="545" t="s">
        <v>482</v>
      </c>
      <c r="I331" s="545" t="s">
        <v>1359</v>
      </c>
      <c r="J331" s="545" t="s">
        <v>753</v>
      </c>
      <c r="K331" s="545" t="s">
        <v>1360</v>
      </c>
      <c r="L331" s="548">
        <v>234.91</v>
      </c>
      <c r="M331" s="548">
        <v>469.82</v>
      </c>
      <c r="N331" s="545">
        <v>2</v>
      </c>
      <c r="O331" s="549">
        <v>1</v>
      </c>
      <c r="P331" s="548">
        <v>469.82</v>
      </c>
      <c r="Q331" s="550">
        <v>1</v>
      </c>
      <c r="R331" s="545">
        <v>2</v>
      </c>
      <c r="S331" s="550">
        <v>1</v>
      </c>
      <c r="T331" s="549">
        <v>1</v>
      </c>
      <c r="U331" s="551">
        <v>1</v>
      </c>
    </row>
    <row r="332" spans="1:21" ht="14.4" customHeight="1" x14ac:dyDescent="0.3">
      <c r="A332" s="544">
        <v>27</v>
      </c>
      <c r="B332" s="545" t="s">
        <v>487</v>
      </c>
      <c r="C332" s="545" t="s">
        <v>502</v>
      </c>
      <c r="D332" s="546" t="s">
        <v>2198</v>
      </c>
      <c r="E332" s="547" t="s">
        <v>518</v>
      </c>
      <c r="F332" s="545" t="s">
        <v>497</v>
      </c>
      <c r="G332" s="545" t="s">
        <v>1190</v>
      </c>
      <c r="H332" s="545" t="s">
        <v>482</v>
      </c>
      <c r="I332" s="545" t="s">
        <v>1191</v>
      </c>
      <c r="J332" s="545" t="s">
        <v>1192</v>
      </c>
      <c r="K332" s="545" t="s">
        <v>1193</v>
      </c>
      <c r="L332" s="548">
        <v>0</v>
      </c>
      <c r="M332" s="548">
        <v>0</v>
      </c>
      <c r="N332" s="545">
        <v>1</v>
      </c>
      <c r="O332" s="549">
        <v>0.5</v>
      </c>
      <c r="P332" s="548"/>
      <c r="Q332" s="550"/>
      <c r="R332" s="545"/>
      <c r="S332" s="550">
        <v>0</v>
      </c>
      <c r="T332" s="549"/>
      <c r="U332" s="551">
        <v>0</v>
      </c>
    </row>
    <row r="333" spans="1:21" ht="14.4" customHeight="1" x14ac:dyDescent="0.3">
      <c r="A333" s="544">
        <v>27</v>
      </c>
      <c r="B333" s="545" t="s">
        <v>487</v>
      </c>
      <c r="C333" s="545" t="s">
        <v>502</v>
      </c>
      <c r="D333" s="546" t="s">
        <v>2198</v>
      </c>
      <c r="E333" s="547" t="s">
        <v>518</v>
      </c>
      <c r="F333" s="545" t="s">
        <v>497</v>
      </c>
      <c r="G333" s="545" t="s">
        <v>1204</v>
      </c>
      <c r="H333" s="545" t="s">
        <v>430</v>
      </c>
      <c r="I333" s="545" t="s">
        <v>1361</v>
      </c>
      <c r="J333" s="545" t="s">
        <v>1362</v>
      </c>
      <c r="K333" s="545" t="s">
        <v>1363</v>
      </c>
      <c r="L333" s="548">
        <v>105.46</v>
      </c>
      <c r="M333" s="548">
        <v>632.76</v>
      </c>
      <c r="N333" s="545">
        <v>6</v>
      </c>
      <c r="O333" s="549">
        <v>0.5</v>
      </c>
      <c r="P333" s="548">
        <v>632.76</v>
      </c>
      <c r="Q333" s="550">
        <v>1</v>
      </c>
      <c r="R333" s="545">
        <v>6</v>
      </c>
      <c r="S333" s="550">
        <v>1</v>
      </c>
      <c r="T333" s="549">
        <v>0.5</v>
      </c>
      <c r="U333" s="551">
        <v>1</v>
      </c>
    </row>
    <row r="334" spans="1:21" ht="14.4" customHeight="1" x14ac:dyDescent="0.3">
      <c r="A334" s="544">
        <v>27</v>
      </c>
      <c r="B334" s="545" t="s">
        <v>487</v>
      </c>
      <c r="C334" s="545" t="s">
        <v>502</v>
      </c>
      <c r="D334" s="546" t="s">
        <v>2198</v>
      </c>
      <c r="E334" s="547" t="s">
        <v>518</v>
      </c>
      <c r="F334" s="545" t="s">
        <v>497</v>
      </c>
      <c r="G334" s="545" t="s">
        <v>1364</v>
      </c>
      <c r="H334" s="545" t="s">
        <v>430</v>
      </c>
      <c r="I334" s="545" t="s">
        <v>1365</v>
      </c>
      <c r="J334" s="545" t="s">
        <v>1366</v>
      </c>
      <c r="K334" s="545" t="s">
        <v>1367</v>
      </c>
      <c r="L334" s="548">
        <v>0</v>
      </c>
      <c r="M334" s="548">
        <v>0</v>
      </c>
      <c r="N334" s="545">
        <v>4</v>
      </c>
      <c r="O334" s="549">
        <v>2</v>
      </c>
      <c r="P334" s="548"/>
      <c r="Q334" s="550"/>
      <c r="R334" s="545"/>
      <c r="S334" s="550">
        <v>0</v>
      </c>
      <c r="T334" s="549"/>
      <c r="U334" s="551">
        <v>0</v>
      </c>
    </row>
    <row r="335" spans="1:21" ht="14.4" customHeight="1" x14ac:dyDescent="0.3">
      <c r="A335" s="544">
        <v>27</v>
      </c>
      <c r="B335" s="545" t="s">
        <v>487</v>
      </c>
      <c r="C335" s="545" t="s">
        <v>502</v>
      </c>
      <c r="D335" s="546" t="s">
        <v>2198</v>
      </c>
      <c r="E335" s="547" t="s">
        <v>518</v>
      </c>
      <c r="F335" s="545" t="s">
        <v>497</v>
      </c>
      <c r="G335" s="545" t="s">
        <v>1237</v>
      </c>
      <c r="H335" s="545" t="s">
        <v>430</v>
      </c>
      <c r="I335" s="545" t="s">
        <v>1368</v>
      </c>
      <c r="J335" s="545" t="s">
        <v>1369</v>
      </c>
      <c r="K335" s="545" t="s">
        <v>1370</v>
      </c>
      <c r="L335" s="548">
        <v>0</v>
      </c>
      <c r="M335" s="548">
        <v>0</v>
      </c>
      <c r="N335" s="545">
        <v>2</v>
      </c>
      <c r="O335" s="549">
        <v>1</v>
      </c>
      <c r="P335" s="548">
        <v>0</v>
      </c>
      <c r="Q335" s="550"/>
      <c r="R335" s="545">
        <v>2</v>
      </c>
      <c r="S335" s="550">
        <v>1</v>
      </c>
      <c r="T335" s="549">
        <v>1</v>
      </c>
      <c r="U335" s="551">
        <v>1</v>
      </c>
    </row>
    <row r="336" spans="1:21" ht="14.4" customHeight="1" x14ac:dyDescent="0.3">
      <c r="A336" s="544">
        <v>27</v>
      </c>
      <c r="B336" s="545" t="s">
        <v>487</v>
      </c>
      <c r="C336" s="545" t="s">
        <v>502</v>
      </c>
      <c r="D336" s="546" t="s">
        <v>2198</v>
      </c>
      <c r="E336" s="547" t="s">
        <v>518</v>
      </c>
      <c r="F336" s="545" t="s">
        <v>497</v>
      </c>
      <c r="G336" s="545" t="s">
        <v>1371</v>
      </c>
      <c r="H336" s="545" t="s">
        <v>430</v>
      </c>
      <c r="I336" s="545" t="s">
        <v>1372</v>
      </c>
      <c r="J336" s="545" t="s">
        <v>1373</v>
      </c>
      <c r="K336" s="545" t="s">
        <v>1374</v>
      </c>
      <c r="L336" s="548">
        <v>0</v>
      </c>
      <c r="M336" s="548">
        <v>0</v>
      </c>
      <c r="N336" s="545">
        <v>2</v>
      </c>
      <c r="O336" s="549">
        <v>1</v>
      </c>
      <c r="P336" s="548"/>
      <c r="Q336" s="550"/>
      <c r="R336" s="545"/>
      <c r="S336" s="550">
        <v>0</v>
      </c>
      <c r="T336" s="549"/>
      <c r="U336" s="551">
        <v>0</v>
      </c>
    </row>
    <row r="337" spans="1:21" ht="14.4" customHeight="1" x14ac:dyDescent="0.3">
      <c r="A337" s="544">
        <v>27</v>
      </c>
      <c r="B337" s="545" t="s">
        <v>487</v>
      </c>
      <c r="C337" s="545" t="s">
        <v>502</v>
      </c>
      <c r="D337" s="546" t="s">
        <v>2198</v>
      </c>
      <c r="E337" s="547" t="s">
        <v>518</v>
      </c>
      <c r="F337" s="545" t="s">
        <v>497</v>
      </c>
      <c r="G337" s="545" t="s">
        <v>1371</v>
      </c>
      <c r="H337" s="545" t="s">
        <v>430</v>
      </c>
      <c r="I337" s="545" t="s">
        <v>1375</v>
      </c>
      <c r="J337" s="545" t="s">
        <v>1373</v>
      </c>
      <c r="K337" s="545" t="s">
        <v>1376</v>
      </c>
      <c r="L337" s="548">
        <v>0</v>
      </c>
      <c r="M337" s="548">
        <v>0</v>
      </c>
      <c r="N337" s="545">
        <v>3</v>
      </c>
      <c r="O337" s="549">
        <v>1</v>
      </c>
      <c r="P337" s="548"/>
      <c r="Q337" s="550"/>
      <c r="R337" s="545"/>
      <c r="S337" s="550">
        <v>0</v>
      </c>
      <c r="T337" s="549"/>
      <c r="U337" s="551">
        <v>0</v>
      </c>
    </row>
    <row r="338" spans="1:21" ht="14.4" customHeight="1" x14ac:dyDescent="0.3">
      <c r="A338" s="544">
        <v>27</v>
      </c>
      <c r="B338" s="545" t="s">
        <v>487</v>
      </c>
      <c r="C338" s="545" t="s">
        <v>502</v>
      </c>
      <c r="D338" s="546" t="s">
        <v>2198</v>
      </c>
      <c r="E338" s="547" t="s">
        <v>518</v>
      </c>
      <c r="F338" s="545" t="s">
        <v>497</v>
      </c>
      <c r="G338" s="545" t="s">
        <v>1377</v>
      </c>
      <c r="H338" s="545" t="s">
        <v>430</v>
      </c>
      <c r="I338" s="545" t="s">
        <v>1378</v>
      </c>
      <c r="J338" s="545" t="s">
        <v>1379</v>
      </c>
      <c r="K338" s="545" t="s">
        <v>1380</v>
      </c>
      <c r="L338" s="548">
        <v>0</v>
      </c>
      <c r="M338" s="548">
        <v>0</v>
      </c>
      <c r="N338" s="545">
        <v>1</v>
      </c>
      <c r="O338" s="549">
        <v>1</v>
      </c>
      <c r="P338" s="548">
        <v>0</v>
      </c>
      <c r="Q338" s="550"/>
      <c r="R338" s="545">
        <v>1</v>
      </c>
      <c r="S338" s="550">
        <v>1</v>
      </c>
      <c r="T338" s="549">
        <v>1</v>
      </c>
      <c r="U338" s="551">
        <v>1</v>
      </c>
    </row>
    <row r="339" spans="1:21" ht="14.4" customHeight="1" x14ac:dyDescent="0.3">
      <c r="A339" s="544">
        <v>27</v>
      </c>
      <c r="B339" s="545" t="s">
        <v>487</v>
      </c>
      <c r="C339" s="545" t="s">
        <v>502</v>
      </c>
      <c r="D339" s="546" t="s">
        <v>2198</v>
      </c>
      <c r="E339" s="547" t="s">
        <v>518</v>
      </c>
      <c r="F339" s="545" t="s">
        <v>497</v>
      </c>
      <c r="G339" s="545" t="s">
        <v>1381</v>
      </c>
      <c r="H339" s="545" t="s">
        <v>430</v>
      </c>
      <c r="I339" s="545" t="s">
        <v>1382</v>
      </c>
      <c r="J339" s="545" t="s">
        <v>1383</v>
      </c>
      <c r="K339" s="545" t="s">
        <v>1384</v>
      </c>
      <c r="L339" s="548">
        <v>0</v>
      </c>
      <c r="M339" s="548">
        <v>0</v>
      </c>
      <c r="N339" s="545">
        <v>3</v>
      </c>
      <c r="O339" s="549">
        <v>0.5</v>
      </c>
      <c r="P339" s="548"/>
      <c r="Q339" s="550"/>
      <c r="R339" s="545"/>
      <c r="S339" s="550">
        <v>0</v>
      </c>
      <c r="T339" s="549"/>
      <c r="U339" s="551">
        <v>0</v>
      </c>
    </row>
    <row r="340" spans="1:21" ht="14.4" customHeight="1" x14ac:dyDescent="0.3">
      <c r="A340" s="544">
        <v>27</v>
      </c>
      <c r="B340" s="545" t="s">
        <v>487</v>
      </c>
      <c r="C340" s="545" t="s">
        <v>502</v>
      </c>
      <c r="D340" s="546" t="s">
        <v>2198</v>
      </c>
      <c r="E340" s="547" t="s">
        <v>518</v>
      </c>
      <c r="F340" s="545" t="s">
        <v>497</v>
      </c>
      <c r="G340" s="545" t="s">
        <v>853</v>
      </c>
      <c r="H340" s="545" t="s">
        <v>430</v>
      </c>
      <c r="I340" s="545" t="s">
        <v>1385</v>
      </c>
      <c r="J340" s="545" t="s">
        <v>855</v>
      </c>
      <c r="K340" s="545" t="s">
        <v>1386</v>
      </c>
      <c r="L340" s="548">
        <v>227.8</v>
      </c>
      <c r="M340" s="548">
        <v>227.8</v>
      </c>
      <c r="N340" s="545">
        <v>1</v>
      </c>
      <c r="O340" s="549">
        <v>1</v>
      </c>
      <c r="P340" s="548"/>
      <c r="Q340" s="550">
        <v>0</v>
      </c>
      <c r="R340" s="545"/>
      <c r="S340" s="550">
        <v>0</v>
      </c>
      <c r="T340" s="549"/>
      <c r="U340" s="551">
        <v>0</v>
      </c>
    </row>
    <row r="341" spans="1:21" ht="14.4" customHeight="1" x14ac:dyDescent="0.3">
      <c r="A341" s="544">
        <v>27</v>
      </c>
      <c r="B341" s="545" t="s">
        <v>487</v>
      </c>
      <c r="C341" s="545" t="s">
        <v>502</v>
      </c>
      <c r="D341" s="546" t="s">
        <v>2198</v>
      </c>
      <c r="E341" s="547" t="s">
        <v>518</v>
      </c>
      <c r="F341" s="545" t="s">
        <v>497</v>
      </c>
      <c r="G341" s="545" t="s">
        <v>853</v>
      </c>
      <c r="H341" s="545" t="s">
        <v>430</v>
      </c>
      <c r="I341" s="545" t="s">
        <v>1387</v>
      </c>
      <c r="J341" s="545" t="s">
        <v>855</v>
      </c>
      <c r="K341" s="545" t="s">
        <v>1388</v>
      </c>
      <c r="L341" s="548">
        <v>140.38</v>
      </c>
      <c r="M341" s="548">
        <v>421.14</v>
      </c>
      <c r="N341" s="545">
        <v>3</v>
      </c>
      <c r="O341" s="549">
        <v>1</v>
      </c>
      <c r="P341" s="548">
        <v>421.14</v>
      </c>
      <c r="Q341" s="550">
        <v>1</v>
      </c>
      <c r="R341" s="545">
        <v>3</v>
      </c>
      <c r="S341" s="550">
        <v>1</v>
      </c>
      <c r="T341" s="549">
        <v>1</v>
      </c>
      <c r="U341" s="551">
        <v>1</v>
      </c>
    </row>
    <row r="342" spans="1:21" ht="14.4" customHeight="1" x14ac:dyDescent="0.3">
      <c r="A342" s="544">
        <v>27</v>
      </c>
      <c r="B342" s="545" t="s">
        <v>487</v>
      </c>
      <c r="C342" s="545" t="s">
        <v>502</v>
      </c>
      <c r="D342" s="546" t="s">
        <v>2198</v>
      </c>
      <c r="E342" s="547" t="s">
        <v>518</v>
      </c>
      <c r="F342" s="545" t="s">
        <v>497</v>
      </c>
      <c r="G342" s="545" t="s">
        <v>853</v>
      </c>
      <c r="H342" s="545" t="s">
        <v>430</v>
      </c>
      <c r="I342" s="545" t="s">
        <v>1389</v>
      </c>
      <c r="J342" s="545" t="s">
        <v>855</v>
      </c>
      <c r="K342" s="545" t="s">
        <v>1390</v>
      </c>
      <c r="L342" s="548">
        <v>0</v>
      </c>
      <c r="M342" s="548">
        <v>0</v>
      </c>
      <c r="N342" s="545">
        <v>1</v>
      </c>
      <c r="O342" s="549">
        <v>1</v>
      </c>
      <c r="P342" s="548">
        <v>0</v>
      </c>
      <c r="Q342" s="550"/>
      <c r="R342" s="545">
        <v>1</v>
      </c>
      <c r="S342" s="550">
        <v>1</v>
      </c>
      <c r="T342" s="549">
        <v>1</v>
      </c>
      <c r="U342" s="551">
        <v>1</v>
      </c>
    </row>
    <row r="343" spans="1:21" ht="14.4" customHeight="1" x14ac:dyDescent="0.3">
      <c r="A343" s="544">
        <v>27</v>
      </c>
      <c r="B343" s="545" t="s">
        <v>487</v>
      </c>
      <c r="C343" s="545" t="s">
        <v>502</v>
      </c>
      <c r="D343" s="546" t="s">
        <v>2198</v>
      </c>
      <c r="E343" s="547" t="s">
        <v>518</v>
      </c>
      <c r="F343" s="545" t="s">
        <v>497</v>
      </c>
      <c r="G343" s="545" t="s">
        <v>853</v>
      </c>
      <c r="H343" s="545" t="s">
        <v>430</v>
      </c>
      <c r="I343" s="545" t="s">
        <v>1391</v>
      </c>
      <c r="J343" s="545" t="s">
        <v>855</v>
      </c>
      <c r="K343" s="545" t="s">
        <v>1392</v>
      </c>
      <c r="L343" s="548">
        <v>193.35</v>
      </c>
      <c r="M343" s="548">
        <v>773.4</v>
      </c>
      <c r="N343" s="545">
        <v>4</v>
      </c>
      <c r="O343" s="549">
        <v>2</v>
      </c>
      <c r="P343" s="548">
        <v>773.4</v>
      </c>
      <c r="Q343" s="550">
        <v>1</v>
      </c>
      <c r="R343" s="545">
        <v>4</v>
      </c>
      <c r="S343" s="550">
        <v>1</v>
      </c>
      <c r="T343" s="549">
        <v>2</v>
      </c>
      <c r="U343" s="551">
        <v>1</v>
      </c>
    </row>
    <row r="344" spans="1:21" ht="14.4" customHeight="1" x14ac:dyDescent="0.3">
      <c r="A344" s="544">
        <v>27</v>
      </c>
      <c r="B344" s="545" t="s">
        <v>487</v>
      </c>
      <c r="C344" s="545" t="s">
        <v>502</v>
      </c>
      <c r="D344" s="546" t="s">
        <v>2198</v>
      </c>
      <c r="E344" s="547" t="s">
        <v>518</v>
      </c>
      <c r="F344" s="545" t="s">
        <v>497</v>
      </c>
      <c r="G344" s="545" t="s">
        <v>853</v>
      </c>
      <c r="H344" s="545" t="s">
        <v>430</v>
      </c>
      <c r="I344" s="545" t="s">
        <v>1393</v>
      </c>
      <c r="J344" s="545" t="s">
        <v>855</v>
      </c>
      <c r="K344" s="545" t="s">
        <v>1394</v>
      </c>
      <c r="L344" s="548">
        <v>0</v>
      </c>
      <c r="M344" s="548">
        <v>0</v>
      </c>
      <c r="N344" s="545">
        <v>1</v>
      </c>
      <c r="O344" s="549">
        <v>1</v>
      </c>
      <c r="P344" s="548">
        <v>0</v>
      </c>
      <c r="Q344" s="550"/>
      <c r="R344" s="545">
        <v>1</v>
      </c>
      <c r="S344" s="550">
        <v>1</v>
      </c>
      <c r="T344" s="549">
        <v>1</v>
      </c>
      <c r="U344" s="551">
        <v>1</v>
      </c>
    </row>
    <row r="345" spans="1:21" ht="14.4" customHeight="1" x14ac:dyDescent="0.3">
      <c r="A345" s="544">
        <v>27</v>
      </c>
      <c r="B345" s="545" t="s">
        <v>487</v>
      </c>
      <c r="C345" s="545" t="s">
        <v>502</v>
      </c>
      <c r="D345" s="546" t="s">
        <v>2198</v>
      </c>
      <c r="E345" s="547" t="s">
        <v>518</v>
      </c>
      <c r="F345" s="545" t="s">
        <v>497</v>
      </c>
      <c r="G345" s="545" t="s">
        <v>853</v>
      </c>
      <c r="H345" s="545" t="s">
        <v>430</v>
      </c>
      <c r="I345" s="545" t="s">
        <v>1395</v>
      </c>
      <c r="J345" s="545" t="s">
        <v>855</v>
      </c>
      <c r="K345" s="545" t="s">
        <v>1396</v>
      </c>
      <c r="L345" s="548">
        <v>0</v>
      </c>
      <c r="M345" s="548">
        <v>0</v>
      </c>
      <c r="N345" s="545">
        <v>1</v>
      </c>
      <c r="O345" s="549">
        <v>1</v>
      </c>
      <c r="P345" s="548"/>
      <c r="Q345" s="550"/>
      <c r="R345" s="545"/>
      <c r="S345" s="550">
        <v>0</v>
      </c>
      <c r="T345" s="549"/>
      <c r="U345" s="551">
        <v>0</v>
      </c>
    </row>
    <row r="346" spans="1:21" ht="14.4" customHeight="1" x14ac:dyDescent="0.3">
      <c r="A346" s="544">
        <v>27</v>
      </c>
      <c r="B346" s="545" t="s">
        <v>487</v>
      </c>
      <c r="C346" s="545" t="s">
        <v>502</v>
      </c>
      <c r="D346" s="546" t="s">
        <v>2198</v>
      </c>
      <c r="E346" s="547" t="s">
        <v>518</v>
      </c>
      <c r="F346" s="545" t="s">
        <v>497</v>
      </c>
      <c r="G346" s="545" t="s">
        <v>853</v>
      </c>
      <c r="H346" s="545" t="s">
        <v>430</v>
      </c>
      <c r="I346" s="545" t="s">
        <v>1397</v>
      </c>
      <c r="J346" s="545" t="s">
        <v>855</v>
      </c>
      <c r="K346" s="545" t="s">
        <v>1398</v>
      </c>
      <c r="L346" s="548">
        <v>580.04</v>
      </c>
      <c r="M346" s="548">
        <v>580.04</v>
      </c>
      <c r="N346" s="545">
        <v>1</v>
      </c>
      <c r="O346" s="549">
        <v>0.5</v>
      </c>
      <c r="P346" s="548">
        <v>580.04</v>
      </c>
      <c r="Q346" s="550">
        <v>1</v>
      </c>
      <c r="R346" s="545">
        <v>1</v>
      </c>
      <c r="S346" s="550">
        <v>1</v>
      </c>
      <c r="T346" s="549">
        <v>0.5</v>
      </c>
      <c r="U346" s="551">
        <v>1</v>
      </c>
    </row>
    <row r="347" spans="1:21" ht="14.4" customHeight="1" x14ac:dyDescent="0.3">
      <c r="A347" s="544">
        <v>27</v>
      </c>
      <c r="B347" s="545" t="s">
        <v>487</v>
      </c>
      <c r="C347" s="545" t="s">
        <v>502</v>
      </c>
      <c r="D347" s="546" t="s">
        <v>2198</v>
      </c>
      <c r="E347" s="547" t="s">
        <v>521</v>
      </c>
      <c r="F347" s="545" t="s">
        <v>497</v>
      </c>
      <c r="G347" s="545" t="s">
        <v>1399</v>
      </c>
      <c r="H347" s="545" t="s">
        <v>430</v>
      </c>
      <c r="I347" s="545" t="s">
        <v>1400</v>
      </c>
      <c r="J347" s="545" t="s">
        <v>1401</v>
      </c>
      <c r="K347" s="545" t="s">
        <v>1402</v>
      </c>
      <c r="L347" s="548">
        <v>0</v>
      </c>
      <c r="M347" s="548">
        <v>0</v>
      </c>
      <c r="N347" s="545">
        <v>1</v>
      </c>
      <c r="O347" s="549">
        <v>0.5</v>
      </c>
      <c r="P347" s="548"/>
      <c r="Q347" s="550"/>
      <c r="R347" s="545"/>
      <c r="S347" s="550">
        <v>0</v>
      </c>
      <c r="T347" s="549"/>
      <c r="U347" s="551">
        <v>0</v>
      </c>
    </row>
    <row r="348" spans="1:21" ht="14.4" customHeight="1" x14ac:dyDescent="0.3">
      <c r="A348" s="544">
        <v>27</v>
      </c>
      <c r="B348" s="545" t="s">
        <v>487</v>
      </c>
      <c r="C348" s="545" t="s">
        <v>502</v>
      </c>
      <c r="D348" s="546" t="s">
        <v>2198</v>
      </c>
      <c r="E348" s="547" t="s">
        <v>521</v>
      </c>
      <c r="F348" s="545" t="s">
        <v>497</v>
      </c>
      <c r="G348" s="545" t="s">
        <v>530</v>
      </c>
      <c r="H348" s="545" t="s">
        <v>430</v>
      </c>
      <c r="I348" s="545" t="s">
        <v>671</v>
      </c>
      <c r="J348" s="545" t="s">
        <v>672</v>
      </c>
      <c r="K348" s="545" t="s">
        <v>533</v>
      </c>
      <c r="L348" s="548">
        <v>154.36000000000001</v>
      </c>
      <c r="M348" s="548">
        <v>308.72000000000003</v>
      </c>
      <c r="N348" s="545">
        <v>2</v>
      </c>
      <c r="O348" s="549">
        <v>0.5</v>
      </c>
      <c r="P348" s="548"/>
      <c r="Q348" s="550">
        <v>0</v>
      </c>
      <c r="R348" s="545"/>
      <c r="S348" s="550">
        <v>0</v>
      </c>
      <c r="T348" s="549"/>
      <c r="U348" s="551">
        <v>0</v>
      </c>
    </row>
    <row r="349" spans="1:21" ht="14.4" customHeight="1" x14ac:dyDescent="0.3">
      <c r="A349" s="544">
        <v>27</v>
      </c>
      <c r="B349" s="545" t="s">
        <v>487</v>
      </c>
      <c r="C349" s="545" t="s">
        <v>502</v>
      </c>
      <c r="D349" s="546" t="s">
        <v>2198</v>
      </c>
      <c r="E349" s="547" t="s">
        <v>521</v>
      </c>
      <c r="F349" s="545" t="s">
        <v>497</v>
      </c>
      <c r="G349" s="545" t="s">
        <v>1403</v>
      </c>
      <c r="H349" s="545" t="s">
        <v>430</v>
      </c>
      <c r="I349" s="545" t="s">
        <v>1404</v>
      </c>
      <c r="J349" s="545" t="s">
        <v>1405</v>
      </c>
      <c r="K349" s="545" t="s">
        <v>1406</v>
      </c>
      <c r="L349" s="548">
        <v>450.81</v>
      </c>
      <c r="M349" s="548">
        <v>901.62</v>
      </c>
      <c r="N349" s="545">
        <v>2</v>
      </c>
      <c r="O349" s="549">
        <v>1</v>
      </c>
      <c r="P349" s="548"/>
      <c r="Q349" s="550">
        <v>0</v>
      </c>
      <c r="R349" s="545"/>
      <c r="S349" s="550">
        <v>0</v>
      </c>
      <c r="T349" s="549"/>
      <c r="U349" s="551">
        <v>0</v>
      </c>
    </row>
    <row r="350" spans="1:21" ht="14.4" customHeight="1" x14ac:dyDescent="0.3">
      <c r="A350" s="544">
        <v>27</v>
      </c>
      <c r="B350" s="545" t="s">
        <v>487</v>
      </c>
      <c r="C350" s="545" t="s">
        <v>502</v>
      </c>
      <c r="D350" s="546" t="s">
        <v>2198</v>
      </c>
      <c r="E350" s="547" t="s">
        <v>521</v>
      </c>
      <c r="F350" s="545" t="s">
        <v>497</v>
      </c>
      <c r="G350" s="545" t="s">
        <v>1407</v>
      </c>
      <c r="H350" s="545" t="s">
        <v>430</v>
      </c>
      <c r="I350" s="545" t="s">
        <v>1408</v>
      </c>
      <c r="J350" s="545" t="s">
        <v>1409</v>
      </c>
      <c r="K350" s="545" t="s">
        <v>1410</v>
      </c>
      <c r="L350" s="548">
        <v>2494.73</v>
      </c>
      <c r="M350" s="548">
        <v>7484.1900000000005</v>
      </c>
      <c r="N350" s="545">
        <v>3</v>
      </c>
      <c r="O350" s="549">
        <v>0.5</v>
      </c>
      <c r="P350" s="548"/>
      <c r="Q350" s="550">
        <v>0</v>
      </c>
      <c r="R350" s="545"/>
      <c r="S350" s="550">
        <v>0</v>
      </c>
      <c r="T350" s="549"/>
      <c r="U350" s="551">
        <v>0</v>
      </c>
    </row>
    <row r="351" spans="1:21" ht="14.4" customHeight="1" x14ac:dyDescent="0.3">
      <c r="A351" s="544">
        <v>27</v>
      </c>
      <c r="B351" s="545" t="s">
        <v>487</v>
      </c>
      <c r="C351" s="545" t="s">
        <v>502</v>
      </c>
      <c r="D351" s="546" t="s">
        <v>2198</v>
      </c>
      <c r="E351" s="547" t="s">
        <v>521</v>
      </c>
      <c r="F351" s="545" t="s">
        <v>497</v>
      </c>
      <c r="G351" s="545" t="s">
        <v>1407</v>
      </c>
      <c r="H351" s="545" t="s">
        <v>430</v>
      </c>
      <c r="I351" s="545" t="s">
        <v>1411</v>
      </c>
      <c r="J351" s="545" t="s">
        <v>1412</v>
      </c>
      <c r="K351" s="545" t="s">
        <v>1413</v>
      </c>
      <c r="L351" s="548">
        <v>1000.9</v>
      </c>
      <c r="M351" s="548">
        <v>3002.7</v>
      </c>
      <c r="N351" s="545">
        <v>3</v>
      </c>
      <c r="O351" s="549">
        <v>0.5</v>
      </c>
      <c r="P351" s="548"/>
      <c r="Q351" s="550">
        <v>0</v>
      </c>
      <c r="R351" s="545"/>
      <c r="S351" s="550">
        <v>0</v>
      </c>
      <c r="T351" s="549"/>
      <c r="U351" s="551">
        <v>0</v>
      </c>
    </row>
    <row r="352" spans="1:21" ht="14.4" customHeight="1" x14ac:dyDescent="0.3">
      <c r="A352" s="544">
        <v>27</v>
      </c>
      <c r="B352" s="545" t="s">
        <v>487</v>
      </c>
      <c r="C352" s="545" t="s">
        <v>502</v>
      </c>
      <c r="D352" s="546" t="s">
        <v>2198</v>
      </c>
      <c r="E352" s="547" t="s">
        <v>521</v>
      </c>
      <c r="F352" s="545" t="s">
        <v>497</v>
      </c>
      <c r="G352" s="545" t="s">
        <v>1414</v>
      </c>
      <c r="H352" s="545" t="s">
        <v>430</v>
      </c>
      <c r="I352" s="545" t="s">
        <v>1415</v>
      </c>
      <c r="J352" s="545" t="s">
        <v>1416</v>
      </c>
      <c r="K352" s="545" t="s">
        <v>1417</v>
      </c>
      <c r="L352" s="548">
        <v>0</v>
      </c>
      <c r="M352" s="548">
        <v>0</v>
      </c>
      <c r="N352" s="545">
        <v>2</v>
      </c>
      <c r="O352" s="549">
        <v>0.5</v>
      </c>
      <c r="P352" s="548"/>
      <c r="Q352" s="550"/>
      <c r="R352" s="545"/>
      <c r="S352" s="550">
        <v>0</v>
      </c>
      <c r="T352" s="549"/>
      <c r="U352" s="551">
        <v>0</v>
      </c>
    </row>
    <row r="353" spans="1:21" ht="14.4" customHeight="1" x14ac:dyDescent="0.3">
      <c r="A353" s="544">
        <v>27</v>
      </c>
      <c r="B353" s="545" t="s">
        <v>487</v>
      </c>
      <c r="C353" s="545" t="s">
        <v>502</v>
      </c>
      <c r="D353" s="546" t="s">
        <v>2198</v>
      </c>
      <c r="E353" s="547" t="s">
        <v>521</v>
      </c>
      <c r="F353" s="545" t="s">
        <v>497</v>
      </c>
      <c r="G353" s="545" t="s">
        <v>1418</v>
      </c>
      <c r="H353" s="545" t="s">
        <v>430</v>
      </c>
      <c r="I353" s="545" t="s">
        <v>1419</v>
      </c>
      <c r="J353" s="545" t="s">
        <v>1420</v>
      </c>
      <c r="K353" s="545" t="s">
        <v>1421</v>
      </c>
      <c r="L353" s="548">
        <v>39.17</v>
      </c>
      <c r="M353" s="548">
        <v>78.34</v>
      </c>
      <c r="N353" s="545">
        <v>2</v>
      </c>
      <c r="O353" s="549">
        <v>1</v>
      </c>
      <c r="P353" s="548"/>
      <c r="Q353" s="550">
        <v>0</v>
      </c>
      <c r="R353" s="545"/>
      <c r="S353" s="550">
        <v>0</v>
      </c>
      <c r="T353" s="549"/>
      <c r="U353" s="551">
        <v>0</v>
      </c>
    </row>
    <row r="354" spans="1:21" ht="14.4" customHeight="1" x14ac:dyDescent="0.3">
      <c r="A354" s="544">
        <v>27</v>
      </c>
      <c r="B354" s="545" t="s">
        <v>487</v>
      </c>
      <c r="C354" s="545" t="s">
        <v>502</v>
      </c>
      <c r="D354" s="546" t="s">
        <v>2198</v>
      </c>
      <c r="E354" s="547" t="s">
        <v>521</v>
      </c>
      <c r="F354" s="545" t="s">
        <v>497</v>
      </c>
      <c r="G354" s="545" t="s">
        <v>1422</v>
      </c>
      <c r="H354" s="545" t="s">
        <v>430</v>
      </c>
      <c r="I354" s="545" t="s">
        <v>1423</v>
      </c>
      <c r="J354" s="545" t="s">
        <v>1424</v>
      </c>
      <c r="K354" s="545" t="s">
        <v>1425</v>
      </c>
      <c r="L354" s="548">
        <v>0</v>
      </c>
      <c r="M354" s="548">
        <v>0</v>
      </c>
      <c r="N354" s="545">
        <v>2</v>
      </c>
      <c r="O354" s="549">
        <v>0.5</v>
      </c>
      <c r="P354" s="548"/>
      <c r="Q354" s="550"/>
      <c r="R354" s="545"/>
      <c r="S354" s="550">
        <v>0</v>
      </c>
      <c r="T354" s="549"/>
      <c r="U354" s="551">
        <v>0</v>
      </c>
    </row>
    <row r="355" spans="1:21" ht="14.4" customHeight="1" x14ac:dyDescent="0.3">
      <c r="A355" s="544">
        <v>27</v>
      </c>
      <c r="B355" s="545" t="s">
        <v>487</v>
      </c>
      <c r="C355" s="545" t="s">
        <v>502</v>
      </c>
      <c r="D355" s="546" t="s">
        <v>2198</v>
      </c>
      <c r="E355" s="547" t="s">
        <v>521</v>
      </c>
      <c r="F355" s="545" t="s">
        <v>497</v>
      </c>
      <c r="G355" s="545" t="s">
        <v>1426</v>
      </c>
      <c r="H355" s="545" t="s">
        <v>430</v>
      </c>
      <c r="I355" s="545" t="s">
        <v>1427</v>
      </c>
      <c r="J355" s="545" t="s">
        <v>1428</v>
      </c>
      <c r="K355" s="545" t="s">
        <v>1429</v>
      </c>
      <c r="L355" s="548">
        <v>0</v>
      </c>
      <c r="M355" s="548">
        <v>0</v>
      </c>
      <c r="N355" s="545">
        <v>3</v>
      </c>
      <c r="O355" s="549">
        <v>0.5</v>
      </c>
      <c r="P355" s="548"/>
      <c r="Q355" s="550"/>
      <c r="R355" s="545"/>
      <c r="S355" s="550">
        <v>0</v>
      </c>
      <c r="T355" s="549"/>
      <c r="U355" s="551">
        <v>0</v>
      </c>
    </row>
    <row r="356" spans="1:21" ht="14.4" customHeight="1" x14ac:dyDescent="0.3">
      <c r="A356" s="544">
        <v>27</v>
      </c>
      <c r="B356" s="545" t="s">
        <v>487</v>
      </c>
      <c r="C356" s="545" t="s">
        <v>502</v>
      </c>
      <c r="D356" s="546" t="s">
        <v>2198</v>
      </c>
      <c r="E356" s="547" t="s">
        <v>521</v>
      </c>
      <c r="F356" s="545" t="s">
        <v>497</v>
      </c>
      <c r="G356" s="545" t="s">
        <v>1430</v>
      </c>
      <c r="H356" s="545" t="s">
        <v>482</v>
      </c>
      <c r="I356" s="545" t="s">
        <v>1431</v>
      </c>
      <c r="J356" s="545" t="s">
        <v>1432</v>
      </c>
      <c r="K356" s="545" t="s">
        <v>1433</v>
      </c>
      <c r="L356" s="548">
        <v>556.04</v>
      </c>
      <c r="M356" s="548">
        <v>556.04</v>
      </c>
      <c r="N356" s="545">
        <v>1</v>
      </c>
      <c r="O356" s="549">
        <v>0.5</v>
      </c>
      <c r="P356" s="548">
        <v>556.04</v>
      </c>
      <c r="Q356" s="550">
        <v>1</v>
      </c>
      <c r="R356" s="545">
        <v>1</v>
      </c>
      <c r="S356" s="550">
        <v>1</v>
      </c>
      <c r="T356" s="549">
        <v>0.5</v>
      </c>
      <c r="U356" s="551">
        <v>1</v>
      </c>
    </row>
    <row r="357" spans="1:21" ht="14.4" customHeight="1" x14ac:dyDescent="0.3">
      <c r="A357" s="544">
        <v>27</v>
      </c>
      <c r="B357" s="545" t="s">
        <v>487</v>
      </c>
      <c r="C357" s="545" t="s">
        <v>502</v>
      </c>
      <c r="D357" s="546" t="s">
        <v>2198</v>
      </c>
      <c r="E357" s="547" t="s">
        <v>521</v>
      </c>
      <c r="F357" s="545" t="s">
        <v>497</v>
      </c>
      <c r="G357" s="545" t="s">
        <v>1434</v>
      </c>
      <c r="H357" s="545" t="s">
        <v>482</v>
      </c>
      <c r="I357" s="545" t="s">
        <v>1435</v>
      </c>
      <c r="J357" s="545" t="s">
        <v>1436</v>
      </c>
      <c r="K357" s="545" t="s">
        <v>1437</v>
      </c>
      <c r="L357" s="548">
        <v>46.25</v>
      </c>
      <c r="M357" s="548">
        <v>138.75</v>
      </c>
      <c r="N357" s="545">
        <v>3</v>
      </c>
      <c r="O357" s="549">
        <v>0.5</v>
      </c>
      <c r="P357" s="548">
        <v>138.75</v>
      </c>
      <c r="Q357" s="550">
        <v>1</v>
      </c>
      <c r="R357" s="545">
        <v>3</v>
      </c>
      <c r="S357" s="550">
        <v>1</v>
      </c>
      <c r="T357" s="549">
        <v>0.5</v>
      </c>
      <c r="U357" s="551">
        <v>1</v>
      </c>
    </row>
    <row r="358" spans="1:21" ht="14.4" customHeight="1" x14ac:dyDescent="0.3">
      <c r="A358" s="544">
        <v>27</v>
      </c>
      <c r="B358" s="545" t="s">
        <v>487</v>
      </c>
      <c r="C358" s="545" t="s">
        <v>502</v>
      </c>
      <c r="D358" s="546" t="s">
        <v>2198</v>
      </c>
      <c r="E358" s="547" t="s">
        <v>521</v>
      </c>
      <c r="F358" s="545" t="s">
        <v>497</v>
      </c>
      <c r="G358" s="545" t="s">
        <v>1438</v>
      </c>
      <c r="H358" s="545" t="s">
        <v>430</v>
      </c>
      <c r="I358" s="545" t="s">
        <v>1439</v>
      </c>
      <c r="J358" s="545" t="s">
        <v>1440</v>
      </c>
      <c r="K358" s="545" t="s">
        <v>1441</v>
      </c>
      <c r="L358" s="548">
        <v>0</v>
      </c>
      <c r="M358" s="548">
        <v>0</v>
      </c>
      <c r="N358" s="545">
        <v>1</v>
      </c>
      <c r="O358" s="549">
        <v>0.5</v>
      </c>
      <c r="P358" s="548">
        <v>0</v>
      </c>
      <c r="Q358" s="550"/>
      <c r="R358" s="545">
        <v>1</v>
      </c>
      <c r="S358" s="550">
        <v>1</v>
      </c>
      <c r="T358" s="549">
        <v>0.5</v>
      </c>
      <c r="U358" s="551">
        <v>1</v>
      </c>
    </row>
    <row r="359" spans="1:21" ht="14.4" customHeight="1" x14ac:dyDescent="0.3">
      <c r="A359" s="544">
        <v>27</v>
      </c>
      <c r="B359" s="545" t="s">
        <v>487</v>
      </c>
      <c r="C359" s="545" t="s">
        <v>502</v>
      </c>
      <c r="D359" s="546" t="s">
        <v>2198</v>
      </c>
      <c r="E359" s="547" t="s">
        <v>521</v>
      </c>
      <c r="F359" s="545" t="s">
        <v>497</v>
      </c>
      <c r="G359" s="545" t="s">
        <v>831</v>
      </c>
      <c r="H359" s="545" t="s">
        <v>430</v>
      </c>
      <c r="I359" s="545" t="s">
        <v>1442</v>
      </c>
      <c r="J359" s="545" t="s">
        <v>833</v>
      </c>
      <c r="K359" s="545" t="s">
        <v>834</v>
      </c>
      <c r="L359" s="548">
        <v>98.75</v>
      </c>
      <c r="M359" s="548">
        <v>197.5</v>
      </c>
      <c r="N359" s="545">
        <v>2</v>
      </c>
      <c r="O359" s="549">
        <v>0.5</v>
      </c>
      <c r="P359" s="548"/>
      <c r="Q359" s="550">
        <v>0</v>
      </c>
      <c r="R359" s="545"/>
      <c r="S359" s="550">
        <v>0</v>
      </c>
      <c r="T359" s="549"/>
      <c r="U359" s="551">
        <v>0</v>
      </c>
    </row>
    <row r="360" spans="1:21" ht="14.4" customHeight="1" x14ac:dyDescent="0.3">
      <c r="A360" s="544">
        <v>27</v>
      </c>
      <c r="B360" s="545" t="s">
        <v>487</v>
      </c>
      <c r="C360" s="545" t="s">
        <v>502</v>
      </c>
      <c r="D360" s="546" t="s">
        <v>2198</v>
      </c>
      <c r="E360" s="547" t="s">
        <v>521</v>
      </c>
      <c r="F360" s="545" t="s">
        <v>497</v>
      </c>
      <c r="G360" s="545" t="s">
        <v>715</v>
      </c>
      <c r="H360" s="545" t="s">
        <v>430</v>
      </c>
      <c r="I360" s="545" t="s">
        <v>1443</v>
      </c>
      <c r="J360" s="545" t="s">
        <v>717</v>
      </c>
      <c r="K360" s="545" t="s">
        <v>718</v>
      </c>
      <c r="L360" s="548">
        <v>0</v>
      </c>
      <c r="M360" s="548">
        <v>0</v>
      </c>
      <c r="N360" s="545">
        <v>3</v>
      </c>
      <c r="O360" s="549">
        <v>1</v>
      </c>
      <c r="P360" s="548"/>
      <c r="Q360" s="550"/>
      <c r="R360" s="545"/>
      <c r="S360" s="550">
        <v>0</v>
      </c>
      <c r="T360" s="549"/>
      <c r="U360" s="551">
        <v>0</v>
      </c>
    </row>
    <row r="361" spans="1:21" ht="14.4" customHeight="1" x14ac:dyDescent="0.3">
      <c r="A361" s="544">
        <v>27</v>
      </c>
      <c r="B361" s="545" t="s">
        <v>487</v>
      </c>
      <c r="C361" s="545" t="s">
        <v>502</v>
      </c>
      <c r="D361" s="546" t="s">
        <v>2198</v>
      </c>
      <c r="E361" s="547" t="s">
        <v>521</v>
      </c>
      <c r="F361" s="545" t="s">
        <v>497</v>
      </c>
      <c r="G361" s="545" t="s">
        <v>578</v>
      </c>
      <c r="H361" s="545" t="s">
        <v>430</v>
      </c>
      <c r="I361" s="545" t="s">
        <v>1444</v>
      </c>
      <c r="J361" s="545" t="s">
        <v>767</v>
      </c>
      <c r="K361" s="545" t="s">
        <v>1445</v>
      </c>
      <c r="L361" s="548">
        <v>0</v>
      </c>
      <c r="M361" s="548">
        <v>0</v>
      </c>
      <c r="N361" s="545">
        <v>2</v>
      </c>
      <c r="O361" s="549">
        <v>0.5</v>
      </c>
      <c r="P361" s="548">
        <v>0</v>
      </c>
      <c r="Q361" s="550"/>
      <c r="R361" s="545">
        <v>2</v>
      </c>
      <c r="S361" s="550">
        <v>1</v>
      </c>
      <c r="T361" s="549">
        <v>0.5</v>
      </c>
      <c r="U361" s="551">
        <v>1</v>
      </c>
    </row>
    <row r="362" spans="1:21" ht="14.4" customHeight="1" x14ac:dyDescent="0.3">
      <c r="A362" s="544">
        <v>27</v>
      </c>
      <c r="B362" s="545" t="s">
        <v>487</v>
      </c>
      <c r="C362" s="545" t="s">
        <v>502</v>
      </c>
      <c r="D362" s="546" t="s">
        <v>2198</v>
      </c>
      <c r="E362" s="547" t="s">
        <v>521</v>
      </c>
      <c r="F362" s="545" t="s">
        <v>497</v>
      </c>
      <c r="G362" s="545" t="s">
        <v>578</v>
      </c>
      <c r="H362" s="545" t="s">
        <v>430</v>
      </c>
      <c r="I362" s="545" t="s">
        <v>1068</v>
      </c>
      <c r="J362" s="545" t="s">
        <v>767</v>
      </c>
      <c r="K362" s="545" t="s">
        <v>765</v>
      </c>
      <c r="L362" s="548">
        <v>58.62</v>
      </c>
      <c r="M362" s="548">
        <v>117.24</v>
      </c>
      <c r="N362" s="545">
        <v>2</v>
      </c>
      <c r="O362" s="549">
        <v>1.5</v>
      </c>
      <c r="P362" s="548">
        <v>117.24</v>
      </c>
      <c r="Q362" s="550">
        <v>1</v>
      </c>
      <c r="R362" s="545">
        <v>2</v>
      </c>
      <c r="S362" s="550">
        <v>1</v>
      </c>
      <c r="T362" s="549">
        <v>1.5</v>
      </c>
      <c r="U362" s="551">
        <v>1</v>
      </c>
    </row>
    <row r="363" spans="1:21" ht="14.4" customHeight="1" x14ac:dyDescent="0.3">
      <c r="A363" s="544">
        <v>27</v>
      </c>
      <c r="B363" s="545" t="s">
        <v>487</v>
      </c>
      <c r="C363" s="545" t="s">
        <v>502</v>
      </c>
      <c r="D363" s="546" t="s">
        <v>2198</v>
      </c>
      <c r="E363" s="547" t="s">
        <v>521</v>
      </c>
      <c r="F363" s="545" t="s">
        <v>497</v>
      </c>
      <c r="G363" s="545" t="s">
        <v>723</v>
      </c>
      <c r="H363" s="545" t="s">
        <v>430</v>
      </c>
      <c r="I363" s="545" t="s">
        <v>724</v>
      </c>
      <c r="J363" s="545" t="s">
        <v>725</v>
      </c>
      <c r="K363" s="545" t="s">
        <v>726</v>
      </c>
      <c r="L363" s="548">
        <v>733.55</v>
      </c>
      <c r="M363" s="548">
        <v>2200.6499999999996</v>
      </c>
      <c r="N363" s="545">
        <v>3</v>
      </c>
      <c r="O363" s="549">
        <v>0.5</v>
      </c>
      <c r="P363" s="548"/>
      <c r="Q363" s="550">
        <v>0</v>
      </c>
      <c r="R363" s="545"/>
      <c r="S363" s="550">
        <v>0</v>
      </c>
      <c r="T363" s="549"/>
      <c r="U363" s="551">
        <v>0</v>
      </c>
    </row>
    <row r="364" spans="1:21" ht="14.4" customHeight="1" x14ac:dyDescent="0.3">
      <c r="A364" s="544">
        <v>27</v>
      </c>
      <c r="B364" s="545" t="s">
        <v>487</v>
      </c>
      <c r="C364" s="545" t="s">
        <v>502</v>
      </c>
      <c r="D364" s="546" t="s">
        <v>2198</v>
      </c>
      <c r="E364" s="547" t="s">
        <v>521</v>
      </c>
      <c r="F364" s="545" t="s">
        <v>497</v>
      </c>
      <c r="G364" s="545" t="s">
        <v>723</v>
      </c>
      <c r="H364" s="545" t="s">
        <v>430</v>
      </c>
      <c r="I364" s="545" t="s">
        <v>724</v>
      </c>
      <c r="J364" s="545" t="s">
        <v>725</v>
      </c>
      <c r="K364" s="545" t="s">
        <v>726</v>
      </c>
      <c r="L364" s="548">
        <v>760.22</v>
      </c>
      <c r="M364" s="548">
        <v>4561.32</v>
      </c>
      <c r="N364" s="545">
        <v>6</v>
      </c>
      <c r="O364" s="549">
        <v>2</v>
      </c>
      <c r="P364" s="548"/>
      <c r="Q364" s="550">
        <v>0</v>
      </c>
      <c r="R364" s="545"/>
      <c r="S364" s="550">
        <v>0</v>
      </c>
      <c r="T364" s="549"/>
      <c r="U364" s="551">
        <v>0</v>
      </c>
    </row>
    <row r="365" spans="1:21" ht="14.4" customHeight="1" x14ac:dyDescent="0.3">
      <c r="A365" s="544">
        <v>27</v>
      </c>
      <c r="B365" s="545" t="s">
        <v>487</v>
      </c>
      <c r="C365" s="545" t="s">
        <v>502</v>
      </c>
      <c r="D365" s="546" t="s">
        <v>2198</v>
      </c>
      <c r="E365" s="547" t="s">
        <v>521</v>
      </c>
      <c r="F365" s="545" t="s">
        <v>497</v>
      </c>
      <c r="G365" s="545" t="s">
        <v>589</v>
      </c>
      <c r="H365" s="545" t="s">
        <v>430</v>
      </c>
      <c r="I365" s="545" t="s">
        <v>1446</v>
      </c>
      <c r="J365" s="545" t="s">
        <v>1121</v>
      </c>
      <c r="K365" s="545" t="s">
        <v>1447</v>
      </c>
      <c r="L365" s="548">
        <v>0</v>
      </c>
      <c r="M365" s="548">
        <v>0</v>
      </c>
      <c r="N365" s="545">
        <v>3</v>
      </c>
      <c r="O365" s="549">
        <v>0.5</v>
      </c>
      <c r="P365" s="548">
        <v>0</v>
      </c>
      <c r="Q365" s="550"/>
      <c r="R365" s="545">
        <v>3</v>
      </c>
      <c r="S365" s="550">
        <v>1</v>
      </c>
      <c r="T365" s="549">
        <v>0.5</v>
      </c>
      <c r="U365" s="551">
        <v>1</v>
      </c>
    </row>
    <row r="366" spans="1:21" ht="14.4" customHeight="1" x14ac:dyDescent="0.3">
      <c r="A366" s="544">
        <v>27</v>
      </c>
      <c r="B366" s="545" t="s">
        <v>487</v>
      </c>
      <c r="C366" s="545" t="s">
        <v>502</v>
      </c>
      <c r="D366" s="546" t="s">
        <v>2198</v>
      </c>
      <c r="E366" s="547" t="s">
        <v>521</v>
      </c>
      <c r="F366" s="545" t="s">
        <v>497</v>
      </c>
      <c r="G366" s="545" t="s">
        <v>1448</v>
      </c>
      <c r="H366" s="545" t="s">
        <v>430</v>
      </c>
      <c r="I366" s="545" t="s">
        <v>1449</v>
      </c>
      <c r="J366" s="545" t="s">
        <v>1450</v>
      </c>
      <c r="K366" s="545" t="s">
        <v>1451</v>
      </c>
      <c r="L366" s="548">
        <v>490.53</v>
      </c>
      <c r="M366" s="548">
        <v>981.06</v>
      </c>
      <c r="N366" s="545">
        <v>2</v>
      </c>
      <c r="O366" s="549">
        <v>0.5</v>
      </c>
      <c r="P366" s="548"/>
      <c r="Q366" s="550">
        <v>0</v>
      </c>
      <c r="R366" s="545"/>
      <c r="S366" s="550">
        <v>0</v>
      </c>
      <c r="T366" s="549"/>
      <c r="U366" s="551">
        <v>0</v>
      </c>
    </row>
    <row r="367" spans="1:21" ht="14.4" customHeight="1" x14ac:dyDescent="0.3">
      <c r="A367" s="544">
        <v>27</v>
      </c>
      <c r="B367" s="545" t="s">
        <v>487</v>
      </c>
      <c r="C367" s="545" t="s">
        <v>502</v>
      </c>
      <c r="D367" s="546" t="s">
        <v>2198</v>
      </c>
      <c r="E367" s="547" t="s">
        <v>521</v>
      </c>
      <c r="F367" s="545" t="s">
        <v>497</v>
      </c>
      <c r="G367" s="545" t="s">
        <v>793</v>
      </c>
      <c r="H367" s="545" t="s">
        <v>482</v>
      </c>
      <c r="I367" s="545" t="s">
        <v>1452</v>
      </c>
      <c r="J367" s="545" t="s">
        <v>795</v>
      </c>
      <c r="K367" s="545" t="s">
        <v>1453</v>
      </c>
      <c r="L367" s="548">
        <v>468.68</v>
      </c>
      <c r="M367" s="548">
        <v>468.68</v>
      </c>
      <c r="N367" s="545">
        <v>1</v>
      </c>
      <c r="O367" s="549">
        <v>0.5</v>
      </c>
      <c r="P367" s="548">
        <v>468.68</v>
      </c>
      <c r="Q367" s="550">
        <v>1</v>
      </c>
      <c r="R367" s="545">
        <v>1</v>
      </c>
      <c r="S367" s="550">
        <v>1</v>
      </c>
      <c r="T367" s="549">
        <v>0.5</v>
      </c>
      <c r="U367" s="551">
        <v>1</v>
      </c>
    </row>
    <row r="368" spans="1:21" ht="14.4" customHeight="1" x14ac:dyDescent="0.3">
      <c r="A368" s="544">
        <v>27</v>
      </c>
      <c r="B368" s="545" t="s">
        <v>487</v>
      </c>
      <c r="C368" s="545" t="s">
        <v>502</v>
      </c>
      <c r="D368" s="546" t="s">
        <v>2198</v>
      </c>
      <c r="E368" s="547" t="s">
        <v>521</v>
      </c>
      <c r="F368" s="545" t="s">
        <v>497</v>
      </c>
      <c r="G368" s="545" t="s">
        <v>1140</v>
      </c>
      <c r="H368" s="545" t="s">
        <v>430</v>
      </c>
      <c r="I368" s="545" t="s">
        <v>1454</v>
      </c>
      <c r="J368" s="545" t="s">
        <v>1142</v>
      </c>
      <c r="K368" s="545" t="s">
        <v>1455</v>
      </c>
      <c r="L368" s="548">
        <v>1847.49</v>
      </c>
      <c r="M368" s="548">
        <v>18474.900000000001</v>
      </c>
      <c r="N368" s="545">
        <v>10</v>
      </c>
      <c r="O368" s="549">
        <v>1</v>
      </c>
      <c r="P368" s="548"/>
      <c r="Q368" s="550">
        <v>0</v>
      </c>
      <c r="R368" s="545"/>
      <c r="S368" s="550">
        <v>0</v>
      </c>
      <c r="T368" s="549"/>
      <c r="U368" s="551">
        <v>0</v>
      </c>
    </row>
    <row r="369" spans="1:21" ht="14.4" customHeight="1" x14ac:dyDescent="0.3">
      <c r="A369" s="544">
        <v>27</v>
      </c>
      <c r="B369" s="545" t="s">
        <v>487</v>
      </c>
      <c r="C369" s="545" t="s">
        <v>502</v>
      </c>
      <c r="D369" s="546" t="s">
        <v>2198</v>
      </c>
      <c r="E369" s="547" t="s">
        <v>521</v>
      </c>
      <c r="F369" s="545" t="s">
        <v>497</v>
      </c>
      <c r="G369" s="545" t="s">
        <v>616</v>
      </c>
      <c r="H369" s="545" t="s">
        <v>430</v>
      </c>
      <c r="I369" s="545" t="s">
        <v>1167</v>
      </c>
      <c r="J369" s="545" t="s">
        <v>618</v>
      </c>
      <c r="K369" s="545" t="s">
        <v>1163</v>
      </c>
      <c r="L369" s="548">
        <v>185.26</v>
      </c>
      <c r="M369" s="548">
        <v>370.52</v>
      </c>
      <c r="N369" s="545">
        <v>2</v>
      </c>
      <c r="O369" s="549">
        <v>0.5</v>
      </c>
      <c r="P369" s="548">
        <v>370.52</v>
      </c>
      <c r="Q369" s="550">
        <v>1</v>
      </c>
      <c r="R369" s="545">
        <v>2</v>
      </c>
      <c r="S369" s="550">
        <v>1</v>
      </c>
      <c r="T369" s="549">
        <v>0.5</v>
      </c>
      <c r="U369" s="551">
        <v>1</v>
      </c>
    </row>
    <row r="370" spans="1:21" ht="14.4" customHeight="1" x14ac:dyDescent="0.3">
      <c r="A370" s="544">
        <v>27</v>
      </c>
      <c r="B370" s="545" t="s">
        <v>487</v>
      </c>
      <c r="C370" s="545" t="s">
        <v>502</v>
      </c>
      <c r="D370" s="546" t="s">
        <v>2198</v>
      </c>
      <c r="E370" s="547" t="s">
        <v>521</v>
      </c>
      <c r="F370" s="545" t="s">
        <v>497</v>
      </c>
      <c r="G370" s="545" t="s">
        <v>623</v>
      </c>
      <c r="H370" s="545" t="s">
        <v>482</v>
      </c>
      <c r="I370" s="545" t="s">
        <v>1456</v>
      </c>
      <c r="J370" s="545" t="s">
        <v>625</v>
      </c>
      <c r="K370" s="545" t="s">
        <v>1457</v>
      </c>
      <c r="L370" s="548">
        <v>0</v>
      </c>
      <c r="M370" s="548">
        <v>0</v>
      </c>
      <c r="N370" s="545">
        <v>2</v>
      </c>
      <c r="O370" s="549">
        <v>1</v>
      </c>
      <c r="P370" s="548"/>
      <c r="Q370" s="550"/>
      <c r="R370" s="545"/>
      <c r="S370" s="550">
        <v>0</v>
      </c>
      <c r="T370" s="549"/>
      <c r="U370" s="551">
        <v>0</v>
      </c>
    </row>
    <row r="371" spans="1:21" ht="14.4" customHeight="1" x14ac:dyDescent="0.3">
      <c r="A371" s="544">
        <v>27</v>
      </c>
      <c r="B371" s="545" t="s">
        <v>487</v>
      </c>
      <c r="C371" s="545" t="s">
        <v>502</v>
      </c>
      <c r="D371" s="546" t="s">
        <v>2198</v>
      </c>
      <c r="E371" s="547" t="s">
        <v>521</v>
      </c>
      <c r="F371" s="545" t="s">
        <v>497</v>
      </c>
      <c r="G371" s="545" t="s">
        <v>623</v>
      </c>
      <c r="H371" s="545" t="s">
        <v>482</v>
      </c>
      <c r="I371" s="545" t="s">
        <v>624</v>
      </c>
      <c r="J371" s="545" t="s">
        <v>625</v>
      </c>
      <c r="K371" s="545" t="s">
        <v>626</v>
      </c>
      <c r="L371" s="548">
        <v>150.59</v>
      </c>
      <c r="M371" s="548">
        <v>301.18</v>
      </c>
      <c r="N371" s="545">
        <v>2</v>
      </c>
      <c r="O371" s="549">
        <v>1</v>
      </c>
      <c r="P371" s="548">
        <v>301.18</v>
      </c>
      <c r="Q371" s="550">
        <v>1</v>
      </c>
      <c r="R371" s="545">
        <v>2</v>
      </c>
      <c r="S371" s="550">
        <v>1</v>
      </c>
      <c r="T371" s="549">
        <v>1</v>
      </c>
      <c r="U371" s="551">
        <v>1</v>
      </c>
    </row>
    <row r="372" spans="1:21" ht="14.4" customHeight="1" x14ac:dyDescent="0.3">
      <c r="A372" s="544">
        <v>27</v>
      </c>
      <c r="B372" s="545" t="s">
        <v>487</v>
      </c>
      <c r="C372" s="545" t="s">
        <v>502</v>
      </c>
      <c r="D372" s="546" t="s">
        <v>2198</v>
      </c>
      <c r="E372" s="547" t="s">
        <v>521</v>
      </c>
      <c r="F372" s="545" t="s">
        <v>497</v>
      </c>
      <c r="G372" s="545" t="s">
        <v>751</v>
      </c>
      <c r="H372" s="545" t="s">
        <v>482</v>
      </c>
      <c r="I372" s="545" t="s">
        <v>1458</v>
      </c>
      <c r="J372" s="545" t="s">
        <v>753</v>
      </c>
      <c r="K372" s="545" t="s">
        <v>1459</v>
      </c>
      <c r="L372" s="548">
        <v>704.73</v>
      </c>
      <c r="M372" s="548">
        <v>704.73</v>
      </c>
      <c r="N372" s="545">
        <v>1</v>
      </c>
      <c r="O372" s="549">
        <v>1</v>
      </c>
      <c r="P372" s="548">
        <v>704.73</v>
      </c>
      <c r="Q372" s="550">
        <v>1</v>
      </c>
      <c r="R372" s="545">
        <v>1</v>
      </c>
      <c r="S372" s="550">
        <v>1</v>
      </c>
      <c r="T372" s="549">
        <v>1</v>
      </c>
      <c r="U372" s="551">
        <v>1</v>
      </c>
    </row>
    <row r="373" spans="1:21" ht="14.4" customHeight="1" x14ac:dyDescent="0.3">
      <c r="A373" s="544">
        <v>27</v>
      </c>
      <c r="B373" s="545" t="s">
        <v>487</v>
      </c>
      <c r="C373" s="545" t="s">
        <v>502</v>
      </c>
      <c r="D373" s="546" t="s">
        <v>2198</v>
      </c>
      <c r="E373" s="547" t="s">
        <v>521</v>
      </c>
      <c r="F373" s="545" t="s">
        <v>497</v>
      </c>
      <c r="G373" s="545" t="s">
        <v>864</v>
      </c>
      <c r="H373" s="545" t="s">
        <v>482</v>
      </c>
      <c r="I373" s="545" t="s">
        <v>1460</v>
      </c>
      <c r="J373" s="545" t="s">
        <v>866</v>
      </c>
      <c r="K373" s="545" t="s">
        <v>916</v>
      </c>
      <c r="L373" s="548">
        <v>181.13</v>
      </c>
      <c r="M373" s="548">
        <v>543.39</v>
      </c>
      <c r="N373" s="545">
        <v>3</v>
      </c>
      <c r="O373" s="549">
        <v>0.5</v>
      </c>
      <c r="P373" s="548"/>
      <c r="Q373" s="550">
        <v>0</v>
      </c>
      <c r="R373" s="545"/>
      <c r="S373" s="550">
        <v>0</v>
      </c>
      <c r="T373" s="549"/>
      <c r="U373" s="551">
        <v>0</v>
      </c>
    </row>
    <row r="374" spans="1:21" ht="14.4" customHeight="1" x14ac:dyDescent="0.3">
      <c r="A374" s="544">
        <v>27</v>
      </c>
      <c r="B374" s="545" t="s">
        <v>487</v>
      </c>
      <c r="C374" s="545" t="s">
        <v>502</v>
      </c>
      <c r="D374" s="546" t="s">
        <v>2198</v>
      </c>
      <c r="E374" s="547" t="s">
        <v>521</v>
      </c>
      <c r="F374" s="545" t="s">
        <v>497</v>
      </c>
      <c r="G374" s="545" t="s">
        <v>864</v>
      </c>
      <c r="H374" s="545" t="s">
        <v>482</v>
      </c>
      <c r="I374" s="545" t="s">
        <v>1217</v>
      </c>
      <c r="J374" s="545" t="s">
        <v>866</v>
      </c>
      <c r="K374" s="545" t="s">
        <v>897</v>
      </c>
      <c r="L374" s="548">
        <v>543.36</v>
      </c>
      <c r="M374" s="548">
        <v>2173.44</v>
      </c>
      <c r="N374" s="545">
        <v>4</v>
      </c>
      <c r="O374" s="549">
        <v>2.5</v>
      </c>
      <c r="P374" s="548">
        <v>1630.08</v>
      </c>
      <c r="Q374" s="550">
        <v>0.75</v>
      </c>
      <c r="R374" s="545">
        <v>3</v>
      </c>
      <c r="S374" s="550">
        <v>0.75</v>
      </c>
      <c r="T374" s="549">
        <v>1.5</v>
      </c>
      <c r="U374" s="551">
        <v>0.6</v>
      </c>
    </row>
    <row r="375" spans="1:21" ht="14.4" customHeight="1" x14ac:dyDescent="0.3">
      <c r="A375" s="544">
        <v>27</v>
      </c>
      <c r="B375" s="545" t="s">
        <v>487</v>
      </c>
      <c r="C375" s="545" t="s">
        <v>502</v>
      </c>
      <c r="D375" s="546" t="s">
        <v>2198</v>
      </c>
      <c r="E375" s="547" t="s">
        <v>521</v>
      </c>
      <c r="F375" s="545" t="s">
        <v>497</v>
      </c>
      <c r="G375" s="545" t="s">
        <v>817</v>
      </c>
      <c r="H375" s="545" t="s">
        <v>430</v>
      </c>
      <c r="I375" s="545" t="s">
        <v>818</v>
      </c>
      <c r="J375" s="545" t="s">
        <v>819</v>
      </c>
      <c r="K375" s="545" t="s">
        <v>820</v>
      </c>
      <c r="L375" s="548">
        <v>315.35000000000002</v>
      </c>
      <c r="M375" s="548">
        <v>315.35000000000002</v>
      </c>
      <c r="N375" s="545">
        <v>1</v>
      </c>
      <c r="O375" s="549">
        <v>0.5</v>
      </c>
      <c r="P375" s="548">
        <v>315.35000000000002</v>
      </c>
      <c r="Q375" s="550">
        <v>1</v>
      </c>
      <c r="R375" s="545">
        <v>1</v>
      </c>
      <c r="S375" s="550">
        <v>1</v>
      </c>
      <c r="T375" s="549">
        <v>0.5</v>
      </c>
      <c r="U375" s="551">
        <v>1</v>
      </c>
    </row>
    <row r="376" spans="1:21" ht="14.4" customHeight="1" x14ac:dyDescent="0.3">
      <c r="A376" s="544">
        <v>27</v>
      </c>
      <c r="B376" s="545" t="s">
        <v>487</v>
      </c>
      <c r="C376" s="545" t="s">
        <v>502</v>
      </c>
      <c r="D376" s="546" t="s">
        <v>2198</v>
      </c>
      <c r="E376" s="547" t="s">
        <v>521</v>
      </c>
      <c r="F376" s="545" t="s">
        <v>497</v>
      </c>
      <c r="G376" s="545" t="s">
        <v>759</v>
      </c>
      <c r="H376" s="545" t="s">
        <v>430</v>
      </c>
      <c r="I376" s="545" t="s">
        <v>1461</v>
      </c>
      <c r="J376" s="545" t="s">
        <v>1462</v>
      </c>
      <c r="K376" s="545" t="s">
        <v>1463</v>
      </c>
      <c r="L376" s="548">
        <v>57.19</v>
      </c>
      <c r="M376" s="548">
        <v>114.38</v>
      </c>
      <c r="N376" s="545">
        <v>2</v>
      </c>
      <c r="O376" s="549">
        <v>0.5</v>
      </c>
      <c r="P376" s="548"/>
      <c r="Q376" s="550">
        <v>0</v>
      </c>
      <c r="R376" s="545"/>
      <c r="S376" s="550">
        <v>0</v>
      </c>
      <c r="T376" s="549"/>
      <c r="U376" s="551">
        <v>0</v>
      </c>
    </row>
    <row r="377" spans="1:21" ht="14.4" customHeight="1" x14ac:dyDescent="0.3">
      <c r="A377" s="544">
        <v>27</v>
      </c>
      <c r="B377" s="545" t="s">
        <v>487</v>
      </c>
      <c r="C377" s="545" t="s">
        <v>502</v>
      </c>
      <c r="D377" s="546" t="s">
        <v>2198</v>
      </c>
      <c r="E377" s="547" t="s">
        <v>521</v>
      </c>
      <c r="F377" s="545" t="s">
        <v>497</v>
      </c>
      <c r="G377" s="545" t="s">
        <v>1464</v>
      </c>
      <c r="H377" s="545" t="s">
        <v>482</v>
      </c>
      <c r="I377" s="545" t="s">
        <v>1465</v>
      </c>
      <c r="J377" s="545" t="s">
        <v>1466</v>
      </c>
      <c r="K377" s="545" t="s">
        <v>1467</v>
      </c>
      <c r="L377" s="548">
        <v>2669.75</v>
      </c>
      <c r="M377" s="548">
        <v>2669.75</v>
      </c>
      <c r="N377" s="545">
        <v>1</v>
      </c>
      <c r="O377" s="549">
        <v>1</v>
      </c>
      <c r="P377" s="548">
        <v>2669.75</v>
      </c>
      <c r="Q377" s="550">
        <v>1</v>
      </c>
      <c r="R377" s="545">
        <v>1</v>
      </c>
      <c r="S377" s="550">
        <v>1</v>
      </c>
      <c r="T377" s="549">
        <v>1</v>
      </c>
      <c r="U377" s="551">
        <v>1</v>
      </c>
    </row>
    <row r="378" spans="1:21" ht="14.4" customHeight="1" x14ac:dyDescent="0.3">
      <c r="A378" s="544">
        <v>27</v>
      </c>
      <c r="B378" s="545" t="s">
        <v>487</v>
      </c>
      <c r="C378" s="545" t="s">
        <v>502</v>
      </c>
      <c r="D378" s="546" t="s">
        <v>2198</v>
      </c>
      <c r="E378" s="547" t="s">
        <v>520</v>
      </c>
      <c r="F378" s="545" t="s">
        <v>497</v>
      </c>
      <c r="G378" s="545" t="s">
        <v>775</v>
      </c>
      <c r="H378" s="545" t="s">
        <v>430</v>
      </c>
      <c r="I378" s="545" t="s">
        <v>1468</v>
      </c>
      <c r="J378" s="545" t="s">
        <v>1319</v>
      </c>
      <c r="K378" s="545" t="s">
        <v>1291</v>
      </c>
      <c r="L378" s="548">
        <v>103.64</v>
      </c>
      <c r="M378" s="548">
        <v>103.64</v>
      </c>
      <c r="N378" s="545">
        <v>1</v>
      </c>
      <c r="O378" s="549">
        <v>0.5</v>
      </c>
      <c r="P378" s="548">
        <v>103.64</v>
      </c>
      <c r="Q378" s="550">
        <v>1</v>
      </c>
      <c r="R378" s="545">
        <v>1</v>
      </c>
      <c r="S378" s="550">
        <v>1</v>
      </c>
      <c r="T378" s="549">
        <v>0.5</v>
      </c>
      <c r="U378" s="551">
        <v>1</v>
      </c>
    </row>
    <row r="379" spans="1:21" ht="14.4" customHeight="1" x14ac:dyDescent="0.3">
      <c r="A379" s="544">
        <v>27</v>
      </c>
      <c r="B379" s="545" t="s">
        <v>487</v>
      </c>
      <c r="C379" s="545" t="s">
        <v>502</v>
      </c>
      <c r="D379" s="546" t="s">
        <v>2198</v>
      </c>
      <c r="E379" s="547" t="s">
        <v>520</v>
      </c>
      <c r="F379" s="545" t="s">
        <v>497</v>
      </c>
      <c r="G379" s="545" t="s">
        <v>536</v>
      </c>
      <c r="H379" s="545" t="s">
        <v>482</v>
      </c>
      <c r="I379" s="545" t="s">
        <v>537</v>
      </c>
      <c r="J379" s="545" t="s">
        <v>538</v>
      </c>
      <c r="K379" s="545" t="s">
        <v>539</v>
      </c>
      <c r="L379" s="548">
        <v>105.32</v>
      </c>
      <c r="M379" s="548">
        <v>105.32</v>
      </c>
      <c r="N379" s="545">
        <v>1</v>
      </c>
      <c r="O379" s="549">
        <v>0.5</v>
      </c>
      <c r="P379" s="548">
        <v>105.32</v>
      </c>
      <c r="Q379" s="550">
        <v>1</v>
      </c>
      <c r="R379" s="545">
        <v>1</v>
      </c>
      <c r="S379" s="550">
        <v>1</v>
      </c>
      <c r="T379" s="549">
        <v>0.5</v>
      </c>
      <c r="U379" s="551">
        <v>1</v>
      </c>
    </row>
    <row r="380" spans="1:21" ht="14.4" customHeight="1" x14ac:dyDescent="0.3">
      <c r="A380" s="544">
        <v>27</v>
      </c>
      <c r="B380" s="545" t="s">
        <v>487</v>
      </c>
      <c r="C380" s="545" t="s">
        <v>502</v>
      </c>
      <c r="D380" s="546" t="s">
        <v>2198</v>
      </c>
      <c r="E380" s="547" t="s">
        <v>520</v>
      </c>
      <c r="F380" s="545" t="s">
        <v>497</v>
      </c>
      <c r="G380" s="545" t="s">
        <v>1469</v>
      </c>
      <c r="H380" s="545" t="s">
        <v>482</v>
      </c>
      <c r="I380" s="545" t="s">
        <v>1470</v>
      </c>
      <c r="J380" s="545" t="s">
        <v>1471</v>
      </c>
      <c r="K380" s="545" t="s">
        <v>1472</v>
      </c>
      <c r="L380" s="548">
        <v>115.26</v>
      </c>
      <c r="M380" s="548">
        <v>115.26</v>
      </c>
      <c r="N380" s="545">
        <v>1</v>
      </c>
      <c r="O380" s="549">
        <v>1</v>
      </c>
      <c r="P380" s="548">
        <v>115.26</v>
      </c>
      <c r="Q380" s="550">
        <v>1</v>
      </c>
      <c r="R380" s="545">
        <v>1</v>
      </c>
      <c r="S380" s="550">
        <v>1</v>
      </c>
      <c r="T380" s="549">
        <v>1</v>
      </c>
      <c r="U380" s="551">
        <v>1</v>
      </c>
    </row>
    <row r="381" spans="1:21" ht="14.4" customHeight="1" x14ac:dyDescent="0.3">
      <c r="A381" s="544">
        <v>27</v>
      </c>
      <c r="B381" s="545" t="s">
        <v>487</v>
      </c>
      <c r="C381" s="545" t="s">
        <v>502</v>
      </c>
      <c r="D381" s="546" t="s">
        <v>2198</v>
      </c>
      <c r="E381" s="547" t="s">
        <v>520</v>
      </c>
      <c r="F381" s="545" t="s">
        <v>497</v>
      </c>
      <c r="G381" s="545" t="s">
        <v>1469</v>
      </c>
      <c r="H381" s="545" t="s">
        <v>482</v>
      </c>
      <c r="I381" s="545" t="s">
        <v>1473</v>
      </c>
      <c r="J381" s="545" t="s">
        <v>1471</v>
      </c>
      <c r="K381" s="545" t="s">
        <v>539</v>
      </c>
      <c r="L381" s="548">
        <v>207.45</v>
      </c>
      <c r="M381" s="548">
        <v>207.45</v>
      </c>
      <c r="N381" s="545">
        <v>1</v>
      </c>
      <c r="O381" s="549">
        <v>0.5</v>
      </c>
      <c r="P381" s="548">
        <v>207.45</v>
      </c>
      <c r="Q381" s="550">
        <v>1</v>
      </c>
      <c r="R381" s="545">
        <v>1</v>
      </c>
      <c r="S381" s="550">
        <v>1</v>
      </c>
      <c r="T381" s="549">
        <v>0.5</v>
      </c>
      <c r="U381" s="551">
        <v>1</v>
      </c>
    </row>
    <row r="382" spans="1:21" ht="14.4" customHeight="1" x14ac:dyDescent="0.3">
      <c r="A382" s="544">
        <v>27</v>
      </c>
      <c r="B382" s="545" t="s">
        <v>487</v>
      </c>
      <c r="C382" s="545" t="s">
        <v>502</v>
      </c>
      <c r="D382" s="546" t="s">
        <v>2198</v>
      </c>
      <c r="E382" s="547" t="s">
        <v>520</v>
      </c>
      <c r="F382" s="545" t="s">
        <v>497</v>
      </c>
      <c r="G382" s="545" t="s">
        <v>705</v>
      </c>
      <c r="H382" s="545" t="s">
        <v>430</v>
      </c>
      <c r="I382" s="545" t="s">
        <v>1474</v>
      </c>
      <c r="J382" s="545" t="s">
        <v>707</v>
      </c>
      <c r="K382" s="545" t="s">
        <v>1475</v>
      </c>
      <c r="L382" s="548">
        <v>89.91</v>
      </c>
      <c r="M382" s="548">
        <v>89.91</v>
      </c>
      <c r="N382" s="545">
        <v>1</v>
      </c>
      <c r="O382" s="549">
        <v>0.5</v>
      </c>
      <c r="P382" s="548">
        <v>89.91</v>
      </c>
      <c r="Q382" s="550">
        <v>1</v>
      </c>
      <c r="R382" s="545">
        <v>1</v>
      </c>
      <c r="S382" s="550">
        <v>1</v>
      </c>
      <c r="T382" s="549">
        <v>0.5</v>
      </c>
      <c r="U382" s="551">
        <v>1</v>
      </c>
    </row>
    <row r="383" spans="1:21" ht="14.4" customHeight="1" x14ac:dyDescent="0.3">
      <c r="A383" s="544">
        <v>27</v>
      </c>
      <c r="B383" s="545" t="s">
        <v>487</v>
      </c>
      <c r="C383" s="545" t="s">
        <v>502</v>
      </c>
      <c r="D383" s="546" t="s">
        <v>2198</v>
      </c>
      <c r="E383" s="547" t="s">
        <v>520</v>
      </c>
      <c r="F383" s="545" t="s">
        <v>497</v>
      </c>
      <c r="G383" s="545" t="s">
        <v>831</v>
      </c>
      <c r="H383" s="545" t="s">
        <v>430</v>
      </c>
      <c r="I383" s="545" t="s">
        <v>1476</v>
      </c>
      <c r="J383" s="545" t="s">
        <v>1477</v>
      </c>
      <c r="K383" s="545" t="s">
        <v>1478</v>
      </c>
      <c r="L383" s="548">
        <v>0</v>
      </c>
      <c r="M383" s="548">
        <v>0</v>
      </c>
      <c r="N383" s="545">
        <v>1</v>
      </c>
      <c r="O383" s="549">
        <v>1</v>
      </c>
      <c r="P383" s="548">
        <v>0</v>
      </c>
      <c r="Q383" s="550"/>
      <c r="R383" s="545">
        <v>1</v>
      </c>
      <c r="S383" s="550">
        <v>1</v>
      </c>
      <c r="T383" s="549">
        <v>1</v>
      </c>
      <c r="U383" s="551">
        <v>1</v>
      </c>
    </row>
    <row r="384" spans="1:21" ht="14.4" customHeight="1" x14ac:dyDescent="0.3">
      <c r="A384" s="544">
        <v>27</v>
      </c>
      <c r="B384" s="545" t="s">
        <v>487</v>
      </c>
      <c r="C384" s="545" t="s">
        <v>502</v>
      </c>
      <c r="D384" s="546" t="s">
        <v>2198</v>
      </c>
      <c r="E384" s="547" t="s">
        <v>520</v>
      </c>
      <c r="F384" s="545" t="s">
        <v>497</v>
      </c>
      <c r="G384" s="545" t="s">
        <v>719</v>
      </c>
      <c r="H384" s="545" t="s">
        <v>430</v>
      </c>
      <c r="I384" s="545" t="s">
        <v>720</v>
      </c>
      <c r="J384" s="545" t="s">
        <v>721</v>
      </c>
      <c r="K384" s="545" t="s">
        <v>722</v>
      </c>
      <c r="L384" s="548">
        <v>126.59</v>
      </c>
      <c r="M384" s="548">
        <v>126.59</v>
      </c>
      <c r="N384" s="545">
        <v>1</v>
      </c>
      <c r="O384" s="549">
        <v>0.5</v>
      </c>
      <c r="P384" s="548">
        <v>126.59</v>
      </c>
      <c r="Q384" s="550">
        <v>1</v>
      </c>
      <c r="R384" s="545">
        <v>1</v>
      </c>
      <c r="S384" s="550">
        <v>1</v>
      </c>
      <c r="T384" s="549">
        <v>0.5</v>
      </c>
      <c r="U384" s="551">
        <v>1</v>
      </c>
    </row>
    <row r="385" spans="1:21" ht="14.4" customHeight="1" x14ac:dyDescent="0.3">
      <c r="A385" s="544">
        <v>27</v>
      </c>
      <c r="B385" s="545" t="s">
        <v>487</v>
      </c>
      <c r="C385" s="545" t="s">
        <v>502</v>
      </c>
      <c r="D385" s="546" t="s">
        <v>2198</v>
      </c>
      <c r="E385" s="547" t="s">
        <v>520</v>
      </c>
      <c r="F385" s="545" t="s">
        <v>497</v>
      </c>
      <c r="G385" s="545" t="s">
        <v>1113</v>
      </c>
      <c r="H385" s="545" t="s">
        <v>430</v>
      </c>
      <c r="I385" s="545" t="s">
        <v>1114</v>
      </c>
      <c r="J385" s="545" t="s">
        <v>1115</v>
      </c>
      <c r="K385" s="545" t="s">
        <v>1116</v>
      </c>
      <c r="L385" s="548">
        <v>38.56</v>
      </c>
      <c r="M385" s="548">
        <v>77.12</v>
      </c>
      <c r="N385" s="545">
        <v>2</v>
      </c>
      <c r="O385" s="549">
        <v>1.5</v>
      </c>
      <c r="P385" s="548">
        <v>77.12</v>
      </c>
      <c r="Q385" s="550">
        <v>1</v>
      </c>
      <c r="R385" s="545">
        <v>2</v>
      </c>
      <c r="S385" s="550">
        <v>1</v>
      </c>
      <c r="T385" s="549">
        <v>1.5</v>
      </c>
      <c r="U385" s="551">
        <v>1</v>
      </c>
    </row>
    <row r="386" spans="1:21" ht="14.4" customHeight="1" x14ac:dyDescent="0.3">
      <c r="A386" s="544">
        <v>27</v>
      </c>
      <c r="B386" s="545" t="s">
        <v>487</v>
      </c>
      <c r="C386" s="545" t="s">
        <v>502</v>
      </c>
      <c r="D386" s="546" t="s">
        <v>2198</v>
      </c>
      <c r="E386" s="547" t="s">
        <v>520</v>
      </c>
      <c r="F386" s="545" t="s">
        <v>497</v>
      </c>
      <c r="G386" s="545" t="s">
        <v>843</v>
      </c>
      <c r="H386" s="545" t="s">
        <v>482</v>
      </c>
      <c r="I386" s="545" t="s">
        <v>844</v>
      </c>
      <c r="J386" s="545" t="s">
        <v>845</v>
      </c>
      <c r="K386" s="545" t="s">
        <v>846</v>
      </c>
      <c r="L386" s="548">
        <v>141.04</v>
      </c>
      <c r="M386" s="548">
        <v>141.04</v>
      </c>
      <c r="N386" s="545">
        <v>1</v>
      </c>
      <c r="O386" s="549">
        <v>0.5</v>
      </c>
      <c r="P386" s="548">
        <v>141.04</v>
      </c>
      <c r="Q386" s="550">
        <v>1</v>
      </c>
      <c r="R386" s="545">
        <v>1</v>
      </c>
      <c r="S386" s="550">
        <v>1</v>
      </c>
      <c r="T386" s="549">
        <v>0.5</v>
      </c>
      <c r="U386" s="551">
        <v>1</v>
      </c>
    </row>
    <row r="387" spans="1:21" ht="14.4" customHeight="1" x14ac:dyDescent="0.3">
      <c r="A387" s="544">
        <v>27</v>
      </c>
      <c r="B387" s="545" t="s">
        <v>487</v>
      </c>
      <c r="C387" s="545" t="s">
        <v>502</v>
      </c>
      <c r="D387" s="546" t="s">
        <v>2198</v>
      </c>
      <c r="E387" s="547" t="s">
        <v>520</v>
      </c>
      <c r="F387" s="545" t="s">
        <v>497</v>
      </c>
      <c r="G387" s="545" t="s">
        <v>606</v>
      </c>
      <c r="H387" s="545" t="s">
        <v>430</v>
      </c>
      <c r="I387" s="545" t="s">
        <v>1479</v>
      </c>
      <c r="J387" s="545" t="s">
        <v>608</v>
      </c>
      <c r="K387" s="545" t="s">
        <v>1480</v>
      </c>
      <c r="L387" s="548">
        <v>18.260000000000002</v>
      </c>
      <c r="M387" s="548">
        <v>18.260000000000002</v>
      </c>
      <c r="N387" s="545">
        <v>1</v>
      </c>
      <c r="O387" s="549">
        <v>0.5</v>
      </c>
      <c r="P387" s="548">
        <v>18.260000000000002</v>
      </c>
      <c r="Q387" s="550">
        <v>1</v>
      </c>
      <c r="R387" s="545">
        <v>1</v>
      </c>
      <c r="S387" s="550">
        <v>1</v>
      </c>
      <c r="T387" s="549">
        <v>0.5</v>
      </c>
      <c r="U387" s="551">
        <v>1</v>
      </c>
    </row>
    <row r="388" spans="1:21" ht="14.4" customHeight="1" x14ac:dyDescent="0.3">
      <c r="A388" s="544">
        <v>27</v>
      </c>
      <c r="B388" s="545" t="s">
        <v>487</v>
      </c>
      <c r="C388" s="545" t="s">
        <v>502</v>
      </c>
      <c r="D388" s="546" t="s">
        <v>2198</v>
      </c>
      <c r="E388" s="547" t="s">
        <v>520</v>
      </c>
      <c r="F388" s="545" t="s">
        <v>497</v>
      </c>
      <c r="G388" s="545" t="s">
        <v>623</v>
      </c>
      <c r="H388" s="545" t="s">
        <v>482</v>
      </c>
      <c r="I388" s="545" t="s">
        <v>1481</v>
      </c>
      <c r="J388" s="545" t="s">
        <v>625</v>
      </c>
      <c r="K388" s="545" t="s">
        <v>1482</v>
      </c>
      <c r="L388" s="548">
        <v>0</v>
      </c>
      <c r="M388" s="548">
        <v>0</v>
      </c>
      <c r="N388" s="545">
        <v>1</v>
      </c>
      <c r="O388" s="549">
        <v>0.5</v>
      </c>
      <c r="P388" s="548">
        <v>0</v>
      </c>
      <c r="Q388" s="550"/>
      <c r="R388" s="545">
        <v>1</v>
      </c>
      <c r="S388" s="550">
        <v>1</v>
      </c>
      <c r="T388" s="549">
        <v>0.5</v>
      </c>
      <c r="U388" s="551">
        <v>1</v>
      </c>
    </row>
    <row r="389" spans="1:21" ht="14.4" customHeight="1" x14ac:dyDescent="0.3">
      <c r="A389" s="544">
        <v>27</v>
      </c>
      <c r="B389" s="545" t="s">
        <v>487</v>
      </c>
      <c r="C389" s="545" t="s">
        <v>502</v>
      </c>
      <c r="D389" s="546" t="s">
        <v>2198</v>
      </c>
      <c r="E389" s="547" t="s">
        <v>520</v>
      </c>
      <c r="F389" s="545" t="s">
        <v>497</v>
      </c>
      <c r="G389" s="545" t="s">
        <v>821</v>
      </c>
      <c r="H389" s="545" t="s">
        <v>482</v>
      </c>
      <c r="I389" s="545" t="s">
        <v>822</v>
      </c>
      <c r="J389" s="545" t="s">
        <v>823</v>
      </c>
      <c r="K389" s="545" t="s">
        <v>541</v>
      </c>
      <c r="L389" s="548">
        <v>48.27</v>
      </c>
      <c r="M389" s="548">
        <v>96.54</v>
      </c>
      <c r="N389" s="545">
        <v>2</v>
      </c>
      <c r="O389" s="549">
        <v>2</v>
      </c>
      <c r="P389" s="548">
        <v>96.54</v>
      </c>
      <c r="Q389" s="550">
        <v>1</v>
      </c>
      <c r="R389" s="545">
        <v>2</v>
      </c>
      <c r="S389" s="550">
        <v>1</v>
      </c>
      <c r="T389" s="549">
        <v>2</v>
      </c>
      <c r="U389" s="551">
        <v>1</v>
      </c>
    </row>
    <row r="390" spans="1:21" ht="14.4" customHeight="1" x14ac:dyDescent="0.3">
      <c r="A390" s="544">
        <v>27</v>
      </c>
      <c r="B390" s="545" t="s">
        <v>487</v>
      </c>
      <c r="C390" s="545" t="s">
        <v>502</v>
      </c>
      <c r="D390" s="546" t="s">
        <v>2198</v>
      </c>
      <c r="E390" s="547" t="s">
        <v>520</v>
      </c>
      <c r="F390" s="545" t="s">
        <v>497</v>
      </c>
      <c r="G390" s="545" t="s">
        <v>821</v>
      </c>
      <c r="H390" s="545" t="s">
        <v>482</v>
      </c>
      <c r="I390" s="545" t="s">
        <v>824</v>
      </c>
      <c r="J390" s="545" t="s">
        <v>825</v>
      </c>
      <c r="K390" s="545" t="s">
        <v>826</v>
      </c>
      <c r="L390" s="548">
        <v>160.88999999999999</v>
      </c>
      <c r="M390" s="548">
        <v>160.88999999999999</v>
      </c>
      <c r="N390" s="545">
        <v>1</v>
      </c>
      <c r="O390" s="549">
        <v>1</v>
      </c>
      <c r="P390" s="548"/>
      <c r="Q390" s="550">
        <v>0</v>
      </c>
      <c r="R390" s="545"/>
      <c r="S390" s="550">
        <v>0</v>
      </c>
      <c r="T390" s="549"/>
      <c r="U390" s="551">
        <v>0</v>
      </c>
    </row>
    <row r="391" spans="1:21" ht="14.4" customHeight="1" x14ac:dyDescent="0.3">
      <c r="A391" s="544">
        <v>27</v>
      </c>
      <c r="B391" s="545" t="s">
        <v>487</v>
      </c>
      <c r="C391" s="545" t="s">
        <v>502</v>
      </c>
      <c r="D391" s="546" t="s">
        <v>2198</v>
      </c>
      <c r="E391" s="547" t="s">
        <v>520</v>
      </c>
      <c r="F391" s="545" t="s">
        <v>497</v>
      </c>
      <c r="G391" s="545" t="s">
        <v>633</v>
      </c>
      <c r="H391" s="545" t="s">
        <v>430</v>
      </c>
      <c r="I391" s="545" t="s">
        <v>1483</v>
      </c>
      <c r="J391" s="545" t="s">
        <v>635</v>
      </c>
      <c r="K391" s="545" t="s">
        <v>636</v>
      </c>
      <c r="L391" s="548">
        <v>108.44</v>
      </c>
      <c r="M391" s="548">
        <v>108.44</v>
      </c>
      <c r="N391" s="545">
        <v>1</v>
      </c>
      <c r="O391" s="549">
        <v>1</v>
      </c>
      <c r="P391" s="548">
        <v>108.44</v>
      </c>
      <c r="Q391" s="550">
        <v>1</v>
      </c>
      <c r="R391" s="545">
        <v>1</v>
      </c>
      <c r="S391" s="550">
        <v>1</v>
      </c>
      <c r="T391" s="549">
        <v>1</v>
      </c>
      <c r="U391" s="551">
        <v>1</v>
      </c>
    </row>
    <row r="392" spans="1:21" ht="14.4" customHeight="1" x14ac:dyDescent="0.3">
      <c r="A392" s="544">
        <v>27</v>
      </c>
      <c r="B392" s="545" t="s">
        <v>487</v>
      </c>
      <c r="C392" s="545" t="s">
        <v>502</v>
      </c>
      <c r="D392" s="546" t="s">
        <v>2198</v>
      </c>
      <c r="E392" s="547" t="s">
        <v>520</v>
      </c>
      <c r="F392" s="545" t="s">
        <v>497</v>
      </c>
      <c r="G392" s="545" t="s">
        <v>1484</v>
      </c>
      <c r="H392" s="545" t="s">
        <v>430</v>
      </c>
      <c r="I392" s="545" t="s">
        <v>1485</v>
      </c>
      <c r="J392" s="545" t="s">
        <v>1486</v>
      </c>
      <c r="K392" s="545" t="s">
        <v>1487</v>
      </c>
      <c r="L392" s="548">
        <v>0</v>
      </c>
      <c r="M392" s="548">
        <v>0</v>
      </c>
      <c r="N392" s="545">
        <v>1</v>
      </c>
      <c r="O392" s="549">
        <v>0.5</v>
      </c>
      <c r="P392" s="548">
        <v>0</v>
      </c>
      <c r="Q392" s="550"/>
      <c r="R392" s="545">
        <v>1</v>
      </c>
      <c r="S392" s="550">
        <v>1</v>
      </c>
      <c r="T392" s="549">
        <v>0.5</v>
      </c>
      <c r="U392" s="551">
        <v>1</v>
      </c>
    </row>
    <row r="393" spans="1:21" ht="14.4" customHeight="1" x14ac:dyDescent="0.3">
      <c r="A393" s="544">
        <v>27</v>
      </c>
      <c r="B393" s="545" t="s">
        <v>487</v>
      </c>
      <c r="C393" s="545" t="s">
        <v>502</v>
      </c>
      <c r="D393" s="546" t="s">
        <v>2198</v>
      </c>
      <c r="E393" s="547" t="s">
        <v>520</v>
      </c>
      <c r="F393" s="545" t="s">
        <v>497</v>
      </c>
      <c r="G393" s="545" t="s">
        <v>864</v>
      </c>
      <c r="H393" s="545" t="s">
        <v>482</v>
      </c>
      <c r="I393" s="545" t="s">
        <v>1217</v>
      </c>
      <c r="J393" s="545" t="s">
        <v>866</v>
      </c>
      <c r="K393" s="545" t="s">
        <v>897</v>
      </c>
      <c r="L393" s="548">
        <v>543.36</v>
      </c>
      <c r="M393" s="548">
        <v>543.36</v>
      </c>
      <c r="N393" s="545">
        <v>1</v>
      </c>
      <c r="O393" s="549">
        <v>1</v>
      </c>
      <c r="P393" s="548"/>
      <c r="Q393" s="550">
        <v>0</v>
      </c>
      <c r="R393" s="545"/>
      <c r="S393" s="550">
        <v>0</v>
      </c>
      <c r="T393" s="549"/>
      <c r="U393" s="551">
        <v>0</v>
      </c>
    </row>
    <row r="394" spans="1:21" ht="14.4" customHeight="1" x14ac:dyDescent="0.3">
      <c r="A394" s="544">
        <v>27</v>
      </c>
      <c r="B394" s="545" t="s">
        <v>487</v>
      </c>
      <c r="C394" s="545" t="s">
        <v>502</v>
      </c>
      <c r="D394" s="546" t="s">
        <v>2198</v>
      </c>
      <c r="E394" s="547" t="s">
        <v>520</v>
      </c>
      <c r="F394" s="545" t="s">
        <v>497</v>
      </c>
      <c r="G394" s="545" t="s">
        <v>1488</v>
      </c>
      <c r="H394" s="545" t="s">
        <v>430</v>
      </c>
      <c r="I394" s="545" t="s">
        <v>1489</v>
      </c>
      <c r="J394" s="545" t="s">
        <v>1490</v>
      </c>
      <c r="K394" s="545" t="s">
        <v>1491</v>
      </c>
      <c r="L394" s="548">
        <v>87.42</v>
      </c>
      <c r="M394" s="548">
        <v>174.84</v>
      </c>
      <c r="N394" s="545">
        <v>2</v>
      </c>
      <c r="O394" s="549">
        <v>2</v>
      </c>
      <c r="P394" s="548">
        <v>87.42</v>
      </c>
      <c r="Q394" s="550">
        <v>0.5</v>
      </c>
      <c r="R394" s="545">
        <v>1</v>
      </c>
      <c r="S394" s="550">
        <v>0.5</v>
      </c>
      <c r="T394" s="549">
        <v>1</v>
      </c>
      <c r="U394" s="551">
        <v>0.5</v>
      </c>
    </row>
    <row r="395" spans="1:21" ht="14.4" customHeight="1" x14ac:dyDescent="0.3">
      <c r="A395" s="544">
        <v>27</v>
      </c>
      <c r="B395" s="545" t="s">
        <v>487</v>
      </c>
      <c r="C395" s="545" t="s">
        <v>502</v>
      </c>
      <c r="D395" s="546" t="s">
        <v>2198</v>
      </c>
      <c r="E395" s="547" t="s">
        <v>520</v>
      </c>
      <c r="F395" s="545" t="s">
        <v>497</v>
      </c>
      <c r="G395" s="545" t="s">
        <v>853</v>
      </c>
      <c r="H395" s="545" t="s">
        <v>430</v>
      </c>
      <c r="I395" s="545" t="s">
        <v>1387</v>
      </c>
      <c r="J395" s="545" t="s">
        <v>855</v>
      </c>
      <c r="K395" s="545" t="s">
        <v>1388</v>
      </c>
      <c r="L395" s="548">
        <v>140.38</v>
      </c>
      <c r="M395" s="548">
        <v>140.38</v>
      </c>
      <c r="N395" s="545">
        <v>1</v>
      </c>
      <c r="O395" s="549">
        <v>1</v>
      </c>
      <c r="P395" s="548">
        <v>140.38</v>
      </c>
      <c r="Q395" s="550">
        <v>1</v>
      </c>
      <c r="R395" s="545">
        <v>1</v>
      </c>
      <c r="S395" s="550">
        <v>1</v>
      </c>
      <c r="T395" s="549">
        <v>1</v>
      </c>
      <c r="U395" s="551">
        <v>1</v>
      </c>
    </row>
    <row r="396" spans="1:21" ht="14.4" customHeight="1" x14ac:dyDescent="0.3">
      <c r="A396" s="544">
        <v>27</v>
      </c>
      <c r="B396" s="545" t="s">
        <v>487</v>
      </c>
      <c r="C396" s="545" t="s">
        <v>502</v>
      </c>
      <c r="D396" s="546" t="s">
        <v>2198</v>
      </c>
      <c r="E396" s="547" t="s">
        <v>520</v>
      </c>
      <c r="F396" s="545" t="s">
        <v>497</v>
      </c>
      <c r="G396" s="545" t="s">
        <v>1492</v>
      </c>
      <c r="H396" s="545" t="s">
        <v>482</v>
      </c>
      <c r="I396" s="545" t="s">
        <v>1493</v>
      </c>
      <c r="J396" s="545" t="s">
        <v>1494</v>
      </c>
      <c r="K396" s="545" t="s">
        <v>1495</v>
      </c>
      <c r="L396" s="548">
        <v>53.57</v>
      </c>
      <c r="M396" s="548">
        <v>53.57</v>
      </c>
      <c r="N396" s="545">
        <v>1</v>
      </c>
      <c r="O396" s="549">
        <v>1</v>
      </c>
      <c r="P396" s="548">
        <v>53.57</v>
      </c>
      <c r="Q396" s="550">
        <v>1</v>
      </c>
      <c r="R396" s="545">
        <v>1</v>
      </c>
      <c r="S396" s="550">
        <v>1</v>
      </c>
      <c r="T396" s="549">
        <v>1</v>
      </c>
      <c r="U396" s="551">
        <v>1</v>
      </c>
    </row>
    <row r="397" spans="1:21" ht="14.4" customHeight="1" x14ac:dyDescent="0.3">
      <c r="A397" s="544">
        <v>27</v>
      </c>
      <c r="B397" s="545" t="s">
        <v>487</v>
      </c>
      <c r="C397" s="545" t="s">
        <v>502</v>
      </c>
      <c r="D397" s="546" t="s">
        <v>2198</v>
      </c>
      <c r="E397" s="547" t="s">
        <v>519</v>
      </c>
      <c r="F397" s="545" t="s">
        <v>497</v>
      </c>
      <c r="G397" s="545" t="s">
        <v>1496</v>
      </c>
      <c r="H397" s="545" t="s">
        <v>430</v>
      </c>
      <c r="I397" s="545" t="s">
        <v>1497</v>
      </c>
      <c r="J397" s="545" t="s">
        <v>1498</v>
      </c>
      <c r="K397" s="545" t="s">
        <v>1499</v>
      </c>
      <c r="L397" s="548">
        <v>0</v>
      </c>
      <c r="M397" s="548">
        <v>0</v>
      </c>
      <c r="N397" s="545">
        <v>1</v>
      </c>
      <c r="O397" s="549">
        <v>1</v>
      </c>
      <c r="P397" s="548">
        <v>0</v>
      </c>
      <c r="Q397" s="550"/>
      <c r="R397" s="545">
        <v>1</v>
      </c>
      <c r="S397" s="550">
        <v>1</v>
      </c>
      <c r="T397" s="549">
        <v>1</v>
      </c>
      <c r="U397" s="551">
        <v>1</v>
      </c>
    </row>
    <row r="398" spans="1:21" ht="14.4" customHeight="1" x14ac:dyDescent="0.3">
      <c r="A398" s="544">
        <v>27</v>
      </c>
      <c r="B398" s="545" t="s">
        <v>487</v>
      </c>
      <c r="C398" s="545" t="s">
        <v>502</v>
      </c>
      <c r="D398" s="546" t="s">
        <v>2198</v>
      </c>
      <c r="E398" s="547" t="s">
        <v>519</v>
      </c>
      <c r="F398" s="545" t="s">
        <v>497</v>
      </c>
      <c r="G398" s="545" t="s">
        <v>1500</v>
      </c>
      <c r="H398" s="545" t="s">
        <v>430</v>
      </c>
      <c r="I398" s="545" t="s">
        <v>1501</v>
      </c>
      <c r="J398" s="545" t="s">
        <v>1502</v>
      </c>
      <c r="K398" s="545" t="s">
        <v>1503</v>
      </c>
      <c r="L398" s="548">
        <v>0</v>
      </c>
      <c r="M398" s="548">
        <v>0</v>
      </c>
      <c r="N398" s="545">
        <v>1</v>
      </c>
      <c r="O398" s="549">
        <v>1</v>
      </c>
      <c r="P398" s="548"/>
      <c r="Q398" s="550"/>
      <c r="R398" s="545"/>
      <c r="S398" s="550">
        <v>0</v>
      </c>
      <c r="T398" s="549"/>
      <c r="U398" s="551">
        <v>0</v>
      </c>
    </row>
    <row r="399" spans="1:21" ht="14.4" customHeight="1" x14ac:dyDescent="0.3">
      <c r="A399" s="544">
        <v>27</v>
      </c>
      <c r="B399" s="545" t="s">
        <v>487</v>
      </c>
      <c r="C399" s="545" t="s">
        <v>502</v>
      </c>
      <c r="D399" s="546" t="s">
        <v>2198</v>
      </c>
      <c r="E399" s="547" t="s">
        <v>519</v>
      </c>
      <c r="F399" s="545" t="s">
        <v>497</v>
      </c>
      <c r="G399" s="545" t="s">
        <v>1504</v>
      </c>
      <c r="H399" s="545" t="s">
        <v>430</v>
      </c>
      <c r="I399" s="545" t="s">
        <v>1505</v>
      </c>
      <c r="J399" s="545" t="s">
        <v>1506</v>
      </c>
      <c r="K399" s="545" t="s">
        <v>1507</v>
      </c>
      <c r="L399" s="548">
        <v>0</v>
      </c>
      <c r="M399" s="548">
        <v>0</v>
      </c>
      <c r="N399" s="545">
        <v>1</v>
      </c>
      <c r="O399" s="549">
        <v>0.5</v>
      </c>
      <c r="P399" s="548"/>
      <c r="Q399" s="550"/>
      <c r="R399" s="545"/>
      <c r="S399" s="550">
        <v>0</v>
      </c>
      <c r="T399" s="549"/>
      <c r="U399" s="551">
        <v>0</v>
      </c>
    </row>
    <row r="400" spans="1:21" ht="14.4" customHeight="1" x14ac:dyDescent="0.3">
      <c r="A400" s="544">
        <v>27</v>
      </c>
      <c r="B400" s="545" t="s">
        <v>487</v>
      </c>
      <c r="C400" s="545" t="s">
        <v>502</v>
      </c>
      <c r="D400" s="546" t="s">
        <v>2198</v>
      </c>
      <c r="E400" s="547" t="s">
        <v>519</v>
      </c>
      <c r="F400" s="545" t="s">
        <v>497</v>
      </c>
      <c r="G400" s="545" t="s">
        <v>831</v>
      </c>
      <c r="H400" s="545" t="s">
        <v>430</v>
      </c>
      <c r="I400" s="545" t="s">
        <v>832</v>
      </c>
      <c r="J400" s="545" t="s">
        <v>833</v>
      </c>
      <c r="K400" s="545" t="s">
        <v>834</v>
      </c>
      <c r="L400" s="548">
        <v>98.75</v>
      </c>
      <c r="M400" s="548">
        <v>98.75</v>
      </c>
      <c r="N400" s="545">
        <v>1</v>
      </c>
      <c r="O400" s="549">
        <v>1</v>
      </c>
      <c r="P400" s="548"/>
      <c r="Q400" s="550">
        <v>0</v>
      </c>
      <c r="R400" s="545"/>
      <c r="S400" s="550">
        <v>0</v>
      </c>
      <c r="T400" s="549"/>
      <c r="U400" s="551">
        <v>0</v>
      </c>
    </row>
    <row r="401" spans="1:21" ht="14.4" customHeight="1" x14ac:dyDescent="0.3">
      <c r="A401" s="544">
        <v>27</v>
      </c>
      <c r="B401" s="545" t="s">
        <v>487</v>
      </c>
      <c r="C401" s="545" t="s">
        <v>502</v>
      </c>
      <c r="D401" s="546" t="s">
        <v>2198</v>
      </c>
      <c r="E401" s="547" t="s">
        <v>519</v>
      </c>
      <c r="F401" s="545" t="s">
        <v>497</v>
      </c>
      <c r="G401" s="545" t="s">
        <v>715</v>
      </c>
      <c r="H401" s="545" t="s">
        <v>430</v>
      </c>
      <c r="I401" s="545" t="s">
        <v>1443</v>
      </c>
      <c r="J401" s="545" t="s">
        <v>717</v>
      </c>
      <c r="K401" s="545" t="s">
        <v>718</v>
      </c>
      <c r="L401" s="548">
        <v>0</v>
      </c>
      <c r="M401" s="548">
        <v>0</v>
      </c>
      <c r="N401" s="545">
        <v>1</v>
      </c>
      <c r="O401" s="549">
        <v>1</v>
      </c>
      <c r="P401" s="548">
        <v>0</v>
      </c>
      <c r="Q401" s="550"/>
      <c r="R401" s="545">
        <v>1</v>
      </c>
      <c r="S401" s="550">
        <v>1</v>
      </c>
      <c r="T401" s="549">
        <v>1</v>
      </c>
      <c r="U401" s="551">
        <v>1</v>
      </c>
    </row>
    <row r="402" spans="1:21" ht="14.4" customHeight="1" x14ac:dyDescent="0.3">
      <c r="A402" s="544">
        <v>27</v>
      </c>
      <c r="B402" s="545" t="s">
        <v>487</v>
      </c>
      <c r="C402" s="545" t="s">
        <v>502</v>
      </c>
      <c r="D402" s="546" t="s">
        <v>2198</v>
      </c>
      <c r="E402" s="547" t="s">
        <v>519</v>
      </c>
      <c r="F402" s="545" t="s">
        <v>497</v>
      </c>
      <c r="G402" s="545" t="s">
        <v>719</v>
      </c>
      <c r="H402" s="545" t="s">
        <v>430</v>
      </c>
      <c r="I402" s="545" t="s">
        <v>720</v>
      </c>
      <c r="J402" s="545" t="s">
        <v>721</v>
      </c>
      <c r="K402" s="545" t="s">
        <v>722</v>
      </c>
      <c r="L402" s="548">
        <v>126.59</v>
      </c>
      <c r="M402" s="548">
        <v>126.59</v>
      </c>
      <c r="N402" s="545">
        <v>1</v>
      </c>
      <c r="O402" s="549">
        <v>0.5</v>
      </c>
      <c r="P402" s="548"/>
      <c r="Q402" s="550">
        <v>0</v>
      </c>
      <c r="R402" s="545"/>
      <c r="S402" s="550">
        <v>0</v>
      </c>
      <c r="T402" s="549"/>
      <c r="U402" s="551">
        <v>0</v>
      </c>
    </row>
    <row r="403" spans="1:21" ht="14.4" customHeight="1" x14ac:dyDescent="0.3">
      <c r="A403" s="544">
        <v>27</v>
      </c>
      <c r="B403" s="545" t="s">
        <v>487</v>
      </c>
      <c r="C403" s="545" t="s">
        <v>502</v>
      </c>
      <c r="D403" s="546" t="s">
        <v>2198</v>
      </c>
      <c r="E403" s="547" t="s">
        <v>519</v>
      </c>
      <c r="F403" s="545" t="s">
        <v>497</v>
      </c>
      <c r="G403" s="545" t="s">
        <v>734</v>
      </c>
      <c r="H403" s="545" t="s">
        <v>430</v>
      </c>
      <c r="I403" s="545" t="s">
        <v>735</v>
      </c>
      <c r="J403" s="545" t="s">
        <v>736</v>
      </c>
      <c r="K403" s="545" t="s">
        <v>737</v>
      </c>
      <c r="L403" s="548">
        <v>0</v>
      </c>
      <c r="M403" s="548">
        <v>0</v>
      </c>
      <c r="N403" s="545">
        <v>1</v>
      </c>
      <c r="O403" s="549">
        <v>1</v>
      </c>
      <c r="P403" s="548">
        <v>0</v>
      </c>
      <c r="Q403" s="550"/>
      <c r="R403" s="545">
        <v>1</v>
      </c>
      <c r="S403" s="550">
        <v>1</v>
      </c>
      <c r="T403" s="549">
        <v>1</v>
      </c>
      <c r="U403" s="551">
        <v>1</v>
      </c>
    </row>
    <row r="404" spans="1:21" ht="14.4" customHeight="1" x14ac:dyDescent="0.3">
      <c r="A404" s="544">
        <v>27</v>
      </c>
      <c r="B404" s="545" t="s">
        <v>487</v>
      </c>
      <c r="C404" s="545" t="s">
        <v>502</v>
      </c>
      <c r="D404" s="546" t="s">
        <v>2198</v>
      </c>
      <c r="E404" s="547" t="s">
        <v>519</v>
      </c>
      <c r="F404" s="545" t="s">
        <v>497</v>
      </c>
      <c r="G404" s="545" t="s">
        <v>1492</v>
      </c>
      <c r="H404" s="545" t="s">
        <v>482</v>
      </c>
      <c r="I404" s="545" t="s">
        <v>1508</v>
      </c>
      <c r="J404" s="545" t="s">
        <v>1494</v>
      </c>
      <c r="K404" s="545" t="s">
        <v>1406</v>
      </c>
      <c r="L404" s="548">
        <v>133.94</v>
      </c>
      <c r="M404" s="548">
        <v>401.82</v>
      </c>
      <c r="N404" s="545">
        <v>3</v>
      </c>
      <c r="O404" s="549">
        <v>1</v>
      </c>
      <c r="P404" s="548">
        <v>401.82</v>
      </c>
      <c r="Q404" s="550">
        <v>1</v>
      </c>
      <c r="R404" s="545">
        <v>3</v>
      </c>
      <c r="S404" s="550">
        <v>1</v>
      </c>
      <c r="T404" s="549">
        <v>1</v>
      </c>
      <c r="U404" s="551">
        <v>1</v>
      </c>
    </row>
    <row r="405" spans="1:21" ht="14.4" customHeight="1" x14ac:dyDescent="0.3">
      <c r="A405" s="544">
        <v>27</v>
      </c>
      <c r="B405" s="545" t="s">
        <v>487</v>
      </c>
      <c r="C405" s="545" t="s">
        <v>502</v>
      </c>
      <c r="D405" s="546" t="s">
        <v>2198</v>
      </c>
      <c r="E405" s="547" t="s">
        <v>516</v>
      </c>
      <c r="F405" s="545" t="s">
        <v>497</v>
      </c>
      <c r="G405" s="545" t="s">
        <v>1414</v>
      </c>
      <c r="H405" s="545" t="s">
        <v>430</v>
      </c>
      <c r="I405" s="545" t="s">
        <v>1509</v>
      </c>
      <c r="J405" s="545" t="s">
        <v>1416</v>
      </c>
      <c r="K405" s="545" t="s">
        <v>834</v>
      </c>
      <c r="L405" s="548">
        <v>0</v>
      </c>
      <c r="M405" s="548">
        <v>0</v>
      </c>
      <c r="N405" s="545">
        <v>1</v>
      </c>
      <c r="O405" s="549">
        <v>1</v>
      </c>
      <c r="P405" s="548"/>
      <c r="Q405" s="550"/>
      <c r="R405" s="545"/>
      <c r="S405" s="550">
        <v>0</v>
      </c>
      <c r="T405" s="549"/>
      <c r="U405" s="551">
        <v>0</v>
      </c>
    </row>
    <row r="406" spans="1:21" ht="14.4" customHeight="1" x14ac:dyDescent="0.3">
      <c r="A406" s="544">
        <v>27</v>
      </c>
      <c r="B406" s="545" t="s">
        <v>487</v>
      </c>
      <c r="C406" s="545" t="s">
        <v>502</v>
      </c>
      <c r="D406" s="546" t="s">
        <v>2198</v>
      </c>
      <c r="E406" s="547" t="s">
        <v>516</v>
      </c>
      <c r="F406" s="545" t="s">
        <v>497</v>
      </c>
      <c r="G406" s="545" t="s">
        <v>1510</v>
      </c>
      <c r="H406" s="545" t="s">
        <v>430</v>
      </c>
      <c r="I406" s="545" t="s">
        <v>1511</v>
      </c>
      <c r="J406" s="545" t="s">
        <v>1512</v>
      </c>
      <c r="K406" s="545" t="s">
        <v>1513</v>
      </c>
      <c r="L406" s="548">
        <v>0</v>
      </c>
      <c r="M406" s="548">
        <v>0</v>
      </c>
      <c r="N406" s="545">
        <v>1</v>
      </c>
      <c r="O406" s="549">
        <v>1</v>
      </c>
      <c r="P406" s="548"/>
      <c r="Q406" s="550"/>
      <c r="R406" s="545"/>
      <c r="S406" s="550">
        <v>0</v>
      </c>
      <c r="T406" s="549"/>
      <c r="U406" s="551">
        <v>0</v>
      </c>
    </row>
    <row r="407" spans="1:21" ht="14.4" customHeight="1" x14ac:dyDescent="0.3">
      <c r="A407" s="544">
        <v>27</v>
      </c>
      <c r="B407" s="545" t="s">
        <v>487</v>
      </c>
      <c r="C407" s="545" t="s">
        <v>502</v>
      </c>
      <c r="D407" s="546" t="s">
        <v>2198</v>
      </c>
      <c r="E407" s="547" t="s">
        <v>511</v>
      </c>
      <c r="F407" s="545" t="s">
        <v>497</v>
      </c>
      <c r="G407" s="545" t="s">
        <v>616</v>
      </c>
      <c r="H407" s="545" t="s">
        <v>430</v>
      </c>
      <c r="I407" s="545" t="s">
        <v>1514</v>
      </c>
      <c r="J407" s="545" t="s">
        <v>1515</v>
      </c>
      <c r="K407" s="545" t="s">
        <v>1516</v>
      </c>
      <c r="L407" s="548">
        <v>201.73</v>
      </c>
      <c r="M407" s="548">
        <v>201.73</v>
      </c>
      <c r="N407" s="545">
        <v>1</v>
      </c>
      <c r="O407" s="549">
        <v>0.5</v>
      </c>
      <c r="P407" s="548">
        <v>201.73</v>
      </c>
      <c r="Q407" s="550">
        <v>1</v>
      </c>
      <c r="R407" s="545">
        <v>1</v>
      </c>
      <c r="S407" s="550">
        <v>1</v>
      </c>
      <c r="T407" s="549">
        <v>0.5</v>
      </c>
      <c r="U407" s="551">
        <v>1</v>
      </c>
    </row>
    <row r="408" spans="1:21" ht="14.4" customHeight="1" x14ac:dyDescent="0.3">
      <c r="A408" s="544">
        <v>27</v>
      </c>
      <c r="B408" s="545" t="s">
        <v>487</v>
      </c>
      <c r="C408" s="545" t="s">
        <v>502</v>
      </c>
      <c r="D408" s="546" t="s">
        <v>2198</v>
      </c>
      <c r="E408" s="547" t="s">
        <v>511</v>
      </c>
      <c r="F408" s="545" t="s">
        <v>497</v>
      </c>
      <c r="G408" s="545" t="s">
        <v>751</v>
      </c>
      <c r="H408" s="545" t="s">
        <v>482</v>
      </c>
      <c r="I408" s="545" t="s">
        <v>752</v>
      </c>
      <c r="J408" s="545" t="s">
        <v>753</v>
      </c>
      <c r="K408" s="545" t="s">
        <v>754</v>
      </c>
      <c r="L408" s="548">
        <v>352.37</v>
      </c>
      <c r="M408" s="548">
        <v>352.37</v>
      </c>
      <c r="N408" s="545">
        <v>1</v>
      </c>
      <c r="O408" s="549">
        <v>0.5</v>
      </c>
      <c r="P408" s="548">
        <v>352.37</v>
      </c>
      <c r="Q408" s="550">
        <v>1</v>
      </c>
      <c r="R408" s="545">
        <v>1</v>
      </c>
      <c r="S408" s="550">
        <v>1</v>
      </c>
      <c r="T408" s="549">
        <v>0.5</v>
      </c>
      <c r="U408" s="551">
        <v>1</v>
      </c>
    </row>
    <row r="409" spans="1:21" ht="14.4" customHeight="1" x14ac:dyDescent="0.3">
      <c r="A409" s="544">
        <v>27</v>
      </c>
      <c r="B409" s="545" t="s">
        <v>487</v>
      </c>
      <c r="C409" s="545" t="s">
        <v>502</v>
      </c>
      <c r="D409" s="546" t="s">
        <v>2198</v>
      </c>
      <c r="E409" s="547" t="s">
        <v>515</v>
      </c>
      <c r="F409" s="545" t="s">
        <v>497</v>
      </c>
      <c r="G409" s="545" t="s">
        <v>606</v>
      </c>
      <c r="H409" s="545" t="s">
        <v>482</v>
      </c>
      <c r="I409" s="545" t="s">
        <v>738</v>
      </c>
      <c r="J409" s="545" t="s">
        <v>608</v>
      </c>
      <c r="K409" s="545" t="s">
        <v>739</v>
      </c>
      <c r="L409" s="548">
        <v>36.54</v>
      </c>
      <c r="M409" s="548">
        <v>36.54</v>
      </c>
      <c r="N409" s="545">
        <v>1</v>
      </c>
      <c r="O409" s="549">
        <v>0.5</v>
      </c>
      <c r="P409" s="548"/>
      <c r="Q409" s="550">
        <v>0</v>
      </c>
      <c r="R409" s="545"/>
      <c r="S409" s="550">
        <v>0</v>
      </c>
      <c r="T409" s="549"/>
      <c r="U409" s="551">
        <v>0</v>
      </c>
    </row>
    <row r="410" spans="1:21" ht="14.4" customHeight="1" x14ac:dyDescent="0.3">
      <c r="A410" s="544">
        <v>27</v>
      </c>
      <c r="B410" s="545" t="s">
        <v>487</v>
      </c>
      <c r="C410" s="545" t="s">
        <v>502</v>
      </c>
      <c r="D410" s="546" t="s">
        <v>2198</v>
      </c>
      <c r="E410" s="547" t="s">
        <v>515</v>
      </c>
      <c r="F410" s="545" t="s">
        <v>497</v>
      </c>
      <c r="G410" s="545" t="s">
        <v>606</v>
      </c>
      <c r="H410" s="545" t="s">
        <v>482</v>
      </c>
      <c r="I410" s="545" t="s">
        <v>607</v>
      </c>
      <c r="J410" s="545" t="s">
        <v>608</v>
      </c>
      <c r="K410" s="545" t="s">
        <v>609</v>
      </c>
      <c r="L410" s="548">
        <v>193.26</v>
      </c>
      <c r="M410" s="548">
        <v>193.26</v>
      </c>
      <c r="N410" s="545">
        <v>1</v>
      </c>
      <c r="O410" s="549">
        <v>0.5</v>
      </c>
      <c r="P410" s="548"/>
      <c r="Q410" s="550">
        <v>0</v>
      </c>
      <c r="R410" s="545"/>
      <c r="S410" s="550">
        <v>0</v>
      </c>
      <c r="T410" s="549"/>
      <c r="U410" s="551">
        <v>0</v>
      </c>
    </row>
    <row r="411" spans="1:21" ht="14.4" customHeight="1" x14ac:dyDescent="0.3">
      <c r="A411" s="544">
        <v>27</v>
      </c>
      <c r="B411" s="545" t="s">
        <v>487</v>
      </c>
      <c r="C411" s="545" t="s">
        <v>502</v>
      </c>
      <c r="D411" s="546" t="s">
        <v>2198</v>
      </c>
      <c r="E411" s="547" t="s">
        <v>517</v>
      </c>
      <c r="F411" s="545" t="s">
        <v>497</v>
      </c>
      <c r="G411" s="545" t="s">
        <v>775</v>
      </c>
      <c r="H411" s="545" t="s">
        <v>430</v>
      </c>
      <c r="I411" s="545" t="s">
        <v>885</v>
      </c>
      <c r="J411" s="545" t="s">
        <v>886</v>
      </c>
      <c r="K411" s="545" t="s">
        <v>887</v>
      </c>
      <c r="L411" s="548">
        <v>93.27</v>
      </c>
      <c r="M411" s="548">
        <v>93.27</v>
      </c>
      <c r="N411" s="545">
        <v>1</v>
      </c>
      <c r="O411" s="549">
        <v>0.5</v>
      </c>
      <c r="P411" s="548"/>
      <c r="Q411" s="550">
        <v>0</v>
      </c>
      <c r="R411" s="545"/>
      <c r="S411" s="550">
        <v>0</v>
      </c>
      <c r="T411" s="549"/>
      <c r="U411" s="551">
        <v>0</v>
      </c>
    </row>
    <row r="412" spans="1:21" ht="14.4" customHeight="1" x14ac:dyDescent="0.3">
      <c r="A412" s="544">
        <v>27</v>
      </c>
      <c r="B412" s="545" t="s">
        <v>487</v>
      </c>
      <c r="C412" s="545" t="s">
        <v>502</v>
      </c>
      <c r="D412" s="546" t="s">
        <v>2198</v>
      </c>
      <c r="E412" s="547" t="s">
        <v>517</v>
      </c>
      <c r="F412" s="545" t="s">
        <v>497</v>
      </c>
      <c r="G412" s="545" t="s">
        <v>894</v>
      </c>
      <c r="H412" s="545" t="s">
        <v>482</v>
      </c>
      <c r="I412" s="545" t="s">
        <v>901</v>
      </c>
      <c r="J412" s="545" t="s">
        <v>902</v>
      </c>
      <c r="K412" s="545" t="s">
        <v>903</v>
      </c>
      <c r="L412" s="548">
        <v>543.36</v>
      </c>
      <c r="M412" s="548">
        <v>543.36</v>
      </c>
      <c r="N412" s="545">
        <v>1</v>
      </c>
      <c r="O412" s="549">
        <v>1</v>
      </c>
      <c r="P412" s="548">
        <v>543.36</v>
      </c>
      <c r="Q412" s="550">
        <v>1</v>
      </c>
      <c r="R412" s="545">
        <v>1</v>
      </c>
      <c r="S412" s="550">
        <v>1</v>
      </c>
      <c r="T412" s="549">
        <v>1</v>
      </c>
      <c r="U412" s="551">
        <v>1</v>
      </c>
    </row>
    <row r="413" spans="1:21" ht="14.4" customHeight="1" x14ac:dyDescent="0.3">
      <c r="A413" s="544">
        <v>27</v>
      </c>
      <c r="B413" s="545" t="s">
        <v>487</v>
      </c>
      <c r="C413" s="545" t="s">
        <v>502</v>
      </c>
      <c r="D413" s="546" t="s">
        <v>2198</v>
      </c>
      <c r="E413" s="547" t="s">
        <v>517</v>
      </c>
      <c r="F413" s="545" t="s">
        <v>497</v>
      </c>
      <c r="G413" s="545" t="s">
        <v>957</v>
      </c>
      <c r="H413" s="545" t="s">
        <v>430</v>
      </c>
      <c r="I413" s="545" t="s">
        <v>1517</v>
      </c>
      <c r="J413" s="545" t="s">
        <v>959</v>
      </c>
      <c r="K413" s="545" t="s">
        <v>1518</v>
      </c>
      <c r="L413" s="548">
        <v>0</v>
      </c>
      <c r="M413" s="548">
        <v>0</v>
      </c>
      <c r="N413" s="545">
        <v>1</v>
      </c>
      <c r="O413" s="549">
        <v>0.5</v>
      </c>
      <c r="P413" s="548">
        <v>0</v>
      </c>
      <c r="Q413" s="550"/>
      <c r="R413" s="545">
        <v>1</v>
      </c>
      <c r="S413" s="550">
        <v>1</v>
      </c>
      <c r="T413" s="549">
        <v>0.5</v>
      </c>
      <c r="U413" s="551">
        <v>1</v>
      </c>
    </row>
    <row r="414" spans="1:21" ht="14.4" customHeight="1" x14ac:dyDescent="0.3">
      <c r="A414" s="544">
        <v>27</v>
      </c>
      <c r="B414" s="545" t="s">
        <v>487</v>
      </c>
      <c r="C414" s="545" t="s">
        <v>502</v>
      </c>
      <c r="D414" s="546" t="s">
        <v>2198</v>
      </c>
      <c r="E414" s="547" t="s">
        <v>517</v>
      </c>
      <c r="F414" s="545" t="s">
        <v>497</v>
      </c>
      <c r="G414" s="545" t="s">
        <v>971</v>
      </c>
      <c r="H414" s="545" t="s">
        <v>482</v>
      </c>
      <c r="I414" s="545" t="s">
        <v>972</v>
      </c>
      <c r="J414" s="545" t="s">
        <v>973</v>
      </c>
      <c r="K414" s="545" t="s">
        <v>848</v>
      </c>
      <c r="L414" s="548">
        <v>394.64</v>
      </c>
      <c r="M414" s="548">
        <v>394.64</v>
      </c>
      <c r="N414" s="545">
        <v>1</v>
      </c>
      <c r="O414" s="549">
        <v>0.5</v>
      </c>
      <c r="P414" s="548"/>
      <c r="Q414" s="550">
        <v>0</v>
      </c>
      <c r="R414" s="545"/>
      <c r="S414" s="550">
        <v>0</v>
      </c>
      <c r="T414" s="549"/>
      <c r="U414" s="551">
        <v>0</v>
      </c>
    </row>
    <row r="415" spans="1:21" ht="14.4" customHeight="1" x14ac:dyDescent="0.3">
      <c r="A415" s="544">
        <v>27</v>
      </c>
      <c r="B415" s="545" t="s">
        <v>487</v>
      </c>
      <c r="C415" s="545" t="s">
        <v>502</v>
      </c>
      <c r="D415" s="546" t="s">
        <v>2198</v>
      </c>
      <c r="E415" s="547" t="s">
        <v>517</v>
      </c>
      <c r="F415" s="545" t="s">
        <v>497</v>
      </c>
      <c r="G415" s="545" t="s">
        <v>971</v>
      </c>
      <c r="H415" s="545" t="s">
        <v>482</v>
      </c>
      <c r="I415" s="545" t="s">
        <v>974</v>
      </c>
      <c r="J415" s="545" t="s">
        <v>975</v>
      </c>
      <c r="K415" s="545" t="s">
        <v>976</v>
      </c>
      <c r="L415" s="548">
        <v>65.77</v>
      </c>
      <c r="M415" s="548">
        <v>197.31</v>
      </c>
      <c r="N415" s="545">
        <v>3</v>
      </c>
      <c r="O415" s="549">
        <v>1</v>
      </c>
      <c r="P415" s="548"/>
      <c r="Q415" s="550">
        <v>0</v>
      </c>
      <c r="R415" s="545"/>
      <c r="S415" s="550">
        <v>0</v>
      </c>
      <c r="T415" s="549"/>
      <c r="U415" s="551">
        <v>0</v>
      </c>
    </row>
    <row r="416" spans="1:21" ht="14.4" customHeight="1" x14ac:dyDescent="0.3">
      <c r="A416" s="544">
        <v>27</v>
      </c>
      <c r="B416" s="545" t="s">
        <v>487</v>
      </c>
      <c r="C416" s="545" t="s">
        <v>502</v>
      </c>
      <c r="D416" s="546" t="s">
        <v>2198</v>
      </c>
      <c r="E416" s="547" t="s">
        <v>517</v>
      </c>
      <c r="F416" s="545" t="s">
        <v>497</v>
      </c>
      <c r="G416" s="545" t="s">
        <v>1519</v>
      </c>
      <c r="H416" s="545" t="s">
        <v>430</v>
      </c>
      <c r="I416" s="545" t="s">
        <v>1520</v>
      </c>
      <c r="J416" s="545" t="s">
        <v>1521</v>
      </c>
      <c r="K416" s="545" t="s">
        <v>1522</v>
      </c>
      <c r="L416" s="548">
        <v>31.09</v>
      </c>
      <c r="M416" s="548">
        <v>31.09</v>
      </c>
      <c r="N416" s="545">
        <v>1</v>
      </c>
      <c r="O416" s="549"/>
      <c r="P416" s="548">
        <v>31.09</v>
      </c>
      <c r="Q416" s="550">
        <v>1</v>
      </c>
      <c r="R416" s="545">
        <v>1</v>
      </c>
      <c r="S416" s="550">
        <v>1</v>
      </c>
      <c r="T416" s="549"/>
      <c r="U416" s="551"/>
    </row>
    <row r="417" spans="1:21" ht="14.4" customHeight="1" x14ac:dyDescent="0.3">
      <c r="A417" s="544">
        <v>27</v>
      </c>
      <c r="B417" s="545" t="s">
        <v>487</v>
      </c>
      <c r="C417" s="545" t="s">
        <v>502</v>
      </c>
      <c r="D417" s="546" t="s">
        <v>2198</v>
      </c>
      <c r="E417" s="547" t="s">
        <v>517</v>
      </c>
      <c r="F417" s="545" t="s">
        <v>497</v>
      </c>
      <c r="G417" s="545" t="s">
        <v>1009</v>
      </c>
      <c r="H417" s="545" t="s">
        <v>430</v>
      </c>
      <c r="I417" s="545" t="s">
        <v>1523</v>
      </c>
      <c r="J417" s="545" t="s">
        <v>1524</v>
      </c>
      <c r="K417" s="545" t="s">
        <v>1525</v>
      </c>
      <c r="L417" s="548">
        <v>0</v>
      </c>
      <c r="M417" s="548">
        <v>0</v>
      </c>
      <c r="N417" s="545">
        <v>1</v>
      </c>
      <c r="O417" s="549">
        <v>1</v>
      </c>
      <c r="P417" s="548">
        <v>0</v>
      </c>
      <c r="Q417" s="550"/>
      <c r="R417" s="545">
        <v>1</v>
      </c>
      <c r="S417" s="550">
        <v>1</v>
      </c>
      <c r="T417" s="549">
        <v>1</v>
      </c>
      <c r="U417" s="551">
        <v>1</v>
      </c>
    </row>
    <row r="418" spans="1:21" ht="14.4" customHeight="1" x14ac:dyDescent="0.3">
      <c r="A418" s="544">
        <v>27</v>
      </c>
      <c r="B418" s="545" t="s">
        <v>487</v>
      </c>
      <c r="C418" s="545" t="s">
        <v>502</v>
      </c>
      <c r="D418" s="546" t="s">
        <v>2198</v>
      </c>
      <c r="E418" s="547" t="s">
        <v>517</v>
      </c>
      <c r="F418" s="545" t="s">
        <v>497</v>
      </c>
      <c r="G418" s="545" t="s">
        <v>602</v>
      </c>
      <c r="H418" s="545" t="s">
        <v>430</v>
      </c>
      <c r="I418" s="545" t="s">
        <v>603</v>
      </c>
      <c r="J418" s="545" t="s">
        <v>604</v>
      </c>
      <c r="K418" s="545" t="s">
        <v>605</v>
      </c>
      <c r="L418" s="548">
        <v>53.57</v>
      </c>
      <c r="M418" s="548">
        <v>160.71</v>
      </c>
      <c r="N418" s="545">
        <v>3</v>
      </c>
      <c r="O418" s="549">
        <v>1</v>
      </c>
      <c r="P418" s="548">
        <v>160.71</v>
      </c>
      <c r="Q418" s="550">
        <v>1</v>
      </c>
      <c r="R418" s="545">
        <v>3</v>
      </c>
      <c r="S418" s="550">
        <v>1</v>
      </c>
      <c r="T418" s="549">
        <v>1</v>
      </c>
      <c r="U418" s="551">
        <v>1</v>
      </c>
    </row>
    <row r="419" spans="1:21" ht="14.4" customHeight="1" x14ac:dyDescent="0.3">
      <c r="A419" s="544">
        <v>27</v>
      </c>
      <c r="B419" s="545" t="s">
        <v>487</v>
      </c>
      <c r="C419" s="545" t="s">
        <v>502</v>
      </c>
      <c r="D419" s="546" t="s">
        <v>2198</v>
      </c>
      <c r="E419" s="547" t="s">
        <v>517</v>
      </c>
      <c r="F419" s="545" t="s">
        <v>497</v>
      </c>
      <c r="G419" s="545" t="s">
        <v>1190</v>
      </c>
      <c r="H419" s="545" t="s">
        <v>482</v>
      </c>
      <c r="I419" s="545" t="s">
        <v>1191</v>
      </c>
      <c r="J419" s="545" t="s">
        <v>1192</v>
      </c>
      <c r="K419" s="545" t="s">
        <v>1193</v>
      </c>
      <c r="L419" s="548">
        <v>0</v>
      </c>
      <c r="M419" s="548">
        <v>0</v>
      </c>
      <c r="N419" s="545">
        <v>2</v>
      </c>
      <c r="O419" s="549">
        <v>0.5</v>
      </c>
      <c r="P419" s="548">
        <v>0</v>
      </c>
      <c r="Q419" s="550"/>
      <c r="R419" s="545">
        <v>2</v>
      </c>
      <c r="S419" s="550">
        <v>1</v>
      </c>
      <c r="T419" s="549">
        <v>0.5</v>
      </c>
      <c r="U419" s="551">
        <v>1</v>
      </c>
    </row>
    <row r="420" spans="1:21" ht="14.4" customHeight="1" x14ac:dyDescent="0.3">
      <c r="A420" s="544">
        <v>27</v>
      </c>
      <c r="B420" s="545" t="s">
        <v>487</v>
      </c>
      <c r="C420" s="545" t="s">
        <v>502</v>
      </c>
      <c r="D420" s="546" t="s">
        <v>2198</v>
      </c>
      <c r="E420" s="547" t="s">
        <v>517</v>
      </c>
      <c r="F420" s="545" t="s">
        <v>497</v>
      </c>
      <c r="G420" s="545" t="s">
        <v>1208</v>
      </c>
      <c r="H420" s="545" t="s">
        <v>430</v>
      </c>
      <c r="I420" s="545" t="s">
        <v>1209</v>
      </c>
      <c r="J420" s="545" t="s">
        <v>1210</v>
      </c>
      <c r="K420" s="545" t="s">
        <v>1211</v>
      </c>
      <c r="L420" s="548">
        <v>6167.15</v>
      </c>
      <c r="M420" s="548">
        <v>6167.15</v>
      </c>
      <c r="N420" s="545">
        <v>1</v>
      </c>
      <c r="O420" s="549">
        <v>1</v>
      </c>
      <c r="P420" s="548"/>
      <c r="Q420" s="550">
        <v>0</v>
      </c>
      <c r="R420" s="545"/>
      <c r="S420" s="550">
        <v>0</v>
      </c>
      <c r="T420" s="549"/>
      <c r="U420" s="551">
        <v>0</v>
      </c>
    </row>
    <row r="421" spans="1:21" ht="14.4" customHeight="1" x14ac:dyDescent="0.3">
      <c r="A421" s="544">
        <v>27</v>
      </c>
      <c r="B421" s="545" t="s">
        <v>487</v>
      </c>
      <c r="C421" s="545" t="s">
        <v>502</v>
      </c>
      <c r="D421" s="546" t="s">
        <v>2198</v>
      </c>
      <c r="E421" s="547" t="s">
        <v>517</v>
      </c>
      <c r="F421" s="545" t="s">
        <v>497</v>
      </c>
      <c r="G421" s="545" t="s">
        <v>1208</v>
      </c>
      <c r="H421" s="545" t="s">
        <v>430</v>
      </c>
      <c r="I421" s="545" t="s">
        <v>1526</v>
      </c>
      <c r="J421" s="545" t="s">
        <v>1210</v>
      </c>
      <c r="K421" s="545" t="s">
        <v>1527</v>
      </c>
      <c r="L421" s="548">
        <v>5149.96</v>
      </c>
      <c r="M421" s="548">
        <v>10299.92</v>
      </c>
      <c r="N421" s="545">
        <v>2</v>
      </c>
      <c r="O421" s="549">
        <v>0.5</v>
      </c>
      <c r="P421" s="548"/>
      <c r="Q421" s="550">
        <v>0</v>
      </c>
      <c r="R421" s="545"/>
      <c r="S421" s="550">
        <v>0</v>
      </c>
      <c r="T421" s="549"/>
      <c r="U421" s="551">
        <v>0</v>
      </c>
    </row>
    <row r="422" spans="1:21" ht="14.4" customHeight="1" x14ac:dyDescent="0.3">
      <c r="A422" s="544">
        <v>27</v>
      </c>
      <c r="B422" s="545" t="s">
        <v>487</v>
      </c>
      <c r="C422" s="545" t="s">
        <v>502</v>
      </c>
      <c r="D422" s="546" t="s">
        <v>2198</v>
      </c>
      <c r="E422" s="547" t="s">
        <v>517</v>
      </c>
      <c r="F422" s="545" t="s">
        <v>497</v>
      </c>
      <c r="G422" s="545" t="s">
        <v>1241</v>
      </c>
      <c r="H422" s="545" t="s">
        <v>430</v>
      </c>
      <c r="I422" s="545" t="s">
        <v>1528</v>
      </c>
      <c r="J422" s="545" t="s">
        <v>1243</v>
      </c>
      <c r="K422" s="545" t="s">
        <v>1529</v>
      </c>
      <c r="L422" s="548">
        <v>0</v>
      </c>
      <c r="M422" s="548">
        <v>0</v>
      </c>
      <c r="N422" s="545">
        <v>1</v>
      </c>
      <c r="O422" s="549">
        <v>0.5</v>
      </c>
      <c r="P422" s="548"/>
      <c r="Q422" s="550"/>
      <c r="R422" s="545"/>
      <c r="S422" s="550">
        <v>0</v>
      </c>
      <c r="T422" s="549"/>
      <c r="U422" s="551">
        <v>0</v>
      </c>
    </row>
    <row r="423" spans="1:21" ht="14.4" customHeight="1" x14ac:dyDescent="0.3">
      <c r="A423" s="544">
        <v>27</v>
      </c>
      <c r="B423" s="545" t="s">
        <v>487</v>
      </c>
      <c r="C423" s="545" t="s">
        <v>502</v>
      </c>
      <c r="D423" s="546" t="s">
        <v>2198</v>
      </c>
      <c r="E423" s="547" t="s">
        <v>517</v>
      </c>
      <c r="F423" s="545" t="s">
        <v>497</v>
      </c>
      <c r="G423" s="545" t="s">
        <v>1530</v>
      </c>
      <c r="H423" s="545" t="s">
        <v>430</v>
      </c>
      <c r="I423" s="545" t="s">
        <v>1531</v>
      </c>
      <c r="J423" s="545" t="s">
        <v>1532</v>
      </c>
      <c r="K423" s="545" t="s">
        <v>1533</v>
      </c>
      <c r="L423" s="548">
        <v>256.67</v>
      </c>
      <c r="M423" s="548">
        <v>256.67</v>
      </c>
      <c r="N423" s="545">
        <v>1</v>
      </c>
      <c r="O423" s="549">
        <v>1</v>
      </c>
      <c r="P423" s="548"/>
      <c r="Q423" s="550">
        <v>0</v>
      </c>
      <c r="R423" s="545"/>
      <c r="S423" s="550">
        <v>0</v>
      </c>
      <c r="T423" s="549"/>
      <c r="U423" s="551">
        <v>0</v>
      </c>
    </row>
    <row r="424" spans="1:21" ht="14.4" customHeight="1" x14ac:dyDescent="0.3">
      <c r="A424" s="544">
        <v>27</v>
      </c>
      <c r="B424" s="545" t="s">
        <v>487</v>
      </c>
      <c r="C424" s="545" t="s">
        <v>502</v>
      </c>
      <c r="D424" s="546" t="s">
        <v>2198</v>
      </c>
      <c r="E424" s="547" t="s">
        <v>517</v>
      </c>
      <c r="F424" s="545" t="s">
        <v>497</v>
      </c>
      <c r="G424" s="545" t="s">
        <v>853</v>
      </c>
      <c r="H424" s="545" t="s">
        <v>430</v>
      </c>
      <c r="I424" s="545" t="s">
        <v>1395</v>
      </c>
      <c r="J424" s="545" t="s">
        <v>855</v>
      </c>
      <c r="K424" s="545" t="s">
        <v>1396</v>
      </c>
      <c r="L424" s="548">
        <v>0</v>
      </c>
      <c r="M424" s="548">
        <v>0</v>
      </c>
      <c r="N424" s="545">
        <v>11</v>
      </c>
      <c r="O424" s="549">
        <v>1</v>
      </c>
      <c r="P424" s="548"/>
      <c r="Q424" s="550"/>
      <c r="R424" s="545"/>
      <c r="S424" s="550">
        <v>0</v>
      </c>
      <c r="T424" s="549"/>
      <c r="U424" s="551">
        <v>0</v>
      </c>
    </row>
    <row r="425" spans="1:21" ht="14.4" customHeight="1" x14ac:dyDescent="0.3">
      <c r="A425" s="544">
        <v>27</v>
      </c>
      <c r="B425" s="545" t="s">
        <v>487</v>
      </c>
      <c r="C425" s="545" t="s">
        <v>504</v>
      </c>
      <c r="D425" s="546" t="s">
        <v>2199</v>
      </c>
      <c r="E425" s="547" t="s">
        <v>513</v>
      </c>
      <c r="F425" s="545" t="s">
        <v>497</v>
      </c>
      <c r="G425" s="545" t="s">
        <v>872</v>
      </c>
      <c r="H425" s="545" t="s">
        <v>430</v>
      </c>
      <c r="I425" s="545" t="s">
        <v>1534</v>
      </c>
      <c r="J425" s="545" t="s">
        <v>1535</v>
      </c>
      <c r="K425" s="545" t="s">
        <v>875</v>
      </c>
      <c r="L425" s="548">
        <v>35.11</v>
      </c>
      <c r="M425" s="548">
        <v>70.22</v>
      </c>
      <c r="N425" s="545">
        <v>2</v>
      </c>
      <c r="O425" s="549">
        <v>0.5</v>
      </c>
      <c r="P425" s="548"/>
      <c r="Q425" s="550">
        <v>0</v>
      </c>
      <c r="R425" s="545"/>
      <c r="S425" s="550">
        <v>0</v>
      </c>
      <c r="T425" s="549"/>
      <c r="U425" s="551">
        <v>0</v>
      </c>
    </row>
    <row r="426" spans="1:21" ht="14.4" customHeight="1" x14ac:dyDescent="0.3">
      <c r="A426" s="544">
        <v>27</v>
      </c>
      <c r="B426" s="545" t="s">
        <v>487</v>
      </c>
      <c r="C426" s="545" t="s">
        <v>504</v>
      </c>
      <c r="D426" s="546" t="s">
        <v>2199</v>
      </c>
      <c r="E426" s="547" t="s">
        <v>513</v>
      </c>
      <c r="F426" s="545" t="s">
        <v>497</v>
      </c>
      <c r="G426" s="545" t="s">
        <v>526</v>
      </c>
      <c r="H426" s="545" t="s">
        <v>430</v>
      </c>
      <c r="I426" s="545" t="s">
        <v>857</v>
      </c>
      <c r="J426" s="545" t="s">
        <v>528</v>
      </c>
      <c r="K426" s="545" t="s">
        <v>765</v>
      </c>
      <c r="L426" s="548">
        <v>72.55</v>
      </c>
      <c r="M426" s="548">
        <v>1088.25</v>
      </c>
      <c r="N426" s="545">
        <v>15</v>
      </c>
      <c r="O426" s="549">
        <v>9.3333333333333321</v>
      </c>
      <c r="P426" s="548">
        <v>580.4</v>
      </c>
      <c r="Q426" s="550">
        <v>0.53333333333333333</v>
      </c>
      <c r="R426" s="545">
        <v>8</v>
      </c>
      <c r="S426" s="550">
        <v>0.53333333333333333</v>
      </c>
      <c r="T426" s="549">
        <v>4.333333333333333</v>
      </c>
      <c r="U426" s="551">
        <v>0.4642857142857143</v>
      </c>
    </row>
    <row r="427" spans="1:21" ht="14.4" customHeight="1" x14ac:dyDescent="0.3">
      <c r="A427" s="544">
        <v>27</v>
      </c>
      <c r="B427" s="545" t="s">
        <v>487</v>
      </c>
      <c r="C427" s="545" t="s">
        <v>504</v>
      </c>
      <c r="D427" s="546" t="s">
        <v>2199</v>
      </c>
      <c r="E427" s="547" t="s">
        <v>513</v>
      </c>
      <c r="F427" s="545" t="s">
        <v>497</v>
      </c>
      <c r="G427" s="545" t="s">
        <v>526</v>
      </c>
      <c r="H427" s="545" t="s">
        <v>430</v>
      </c>
      <c r="I427" s="545" t="s">
        <v>763</v>
      </c>
      <c r="J427" s="545" t="s">
        <v>764</v>
      </c>
      <c r="K427" s="545" t="s">
        <v>765</v>
      </c>
      <c r="L427" s="548">
        <v>0</v>
      </c>
      <c r="M427" s="548">
        <v>0</v>
      </c>
      <c r="N427" s="545">
        <v>6</v>
      </c>
      <c r="O427" s="549">
        <v>2.5</v>
      </c>
      <c r="P427" s="548">
        <v>0</v>
      </c>
      <c r="Q427" s="550"/>
      <c r="R427" s="545">
        <v>2</v>
      </c>
      <c r="S427" s="550">
        <v>0.33333333333333331</v>
      </c>
      <c r="T427" s="549">
        <v>0.75</v>
      </c>
      <c r="U427" s="551">
        <v>0.3</v>
      </c>
    </row>
    <row r="428" spans="1:21" ht="14.4" customHeight="1" x14ac:dyDescent="0.3">
      <c r="A428" s="544">
        <v>27</v>
      </c>
      <c r="B428" s="545" t="s">
        <v>487</v>
      </c>
      <c r="C428" s="545" t="s">
        <v>504</v>
      </c>
      <c r="D428" s="546" t="s">
        <v>2199</v>
      </c>
      <c r="E428" s="547" t="s">
        <v>513</v>
      </c>
      <c r="F428" s="545" t="s">
        <v>497</v>
      </c>
      <c r="G428" s="545" t="s">
        <v>526</v>
      </c>
      <c r="H428" s="545" t="s">
        <v>430</v>
      </c>
      <c r="I428" s="545" t="s">
        <v>1536</v>
      </c>
      <c r="J428" s="545" t="s">
        <v>877</v>
      </c>
      <c r="K428" s="545" t="s">
        <v>1537</v>
      </c>
      <c r="L428" s="548">
        <v>65.28</v>
      </c>
      <c r="M428" s="548">
        <v>195.84</v>
      </c>
      <c r="N428" s="545">
        <v>3</v>
      </c>
      <c r="O428" s="549">
        <v>0.5</v>
      </c>
      <c r="P428" s="548">
        <v>195.84</v>
      </c>
      <c r="Q428" s="550">
        <v>1</v>
      </c>
      <c r="R428" s="545">
        <v>3</v>
      </c>
      <c r="S428" s="550">
        <v>1</v>
      </c>
      <c r="T428" s="549">
        <v>0.5</v>
      </c>
      <c r="U428" s="551">
        <v>1</v>
      </c>
    </row>
    <row r="429" spans="1:21" ht="14.4" customHeight="1" x14ac:dyDescent="0.3">
      <c r="A429" s="544">
        <v>27</v>
      </c>
      <c r="B429" s="545" t="s">
        <v>487</v>
      </c>
      <c r="C429" s="545" t="s">
        <v>504</v>
      </c>
      <c r="D429" s="546" t="s">
        <v>2199</v>
      </c>
      <c r="E429" s="547" t="s">
        <v>513</v>
      </c>
      <c r="F429" s="545" t="s">
        <v>497</v>
      </c>
      <c r="G429" s="545" t="s">
        <v>526</v>
      </c>
      <c r="H429" s="545" t="s">
        <v>430</v>
      </c>
      <c r="I429" s="545" t="s">
        <v>876</v>
      </c>
      <c r="J429" s="545" t="s">
        <v>877</v>
      </c>
      <c r="K429" s="545" t="s">
        <v>878</v>
      </c>
      <c r="L429" s="548">
        <v>0</v>
      </c>
      <c r="M429" s="548">
        <v>0</v>
      </c>
      <c r="N429" s="545">
        <v>2</v>
      </c>
      <c r="O429" s="549">
        <v>1</v>
      </c>
      <c r="P429" s="548">
        <v>0</v>
      </c>
      <c r="Q429" s="550"/>
      <c r="R429" s="545">
        <v>2</v>
      </c>
      <c r="S429" s="550">
        <v>1</v>
      </c>
      <c r="T429" s="549">
        <v>1</v>
      </c>
      <c r="U429" s="551">
        <v>1</v>
      </c>
    </row>
    <row r="430" spans="1:21" ht="14.4" customHeight="1" x14ac:dyDescent="0.3">
      <c r="A430" s="544">
        <v>27</v>
      </c>
      <c r="B430" s="545" t="s">
        <v>487</v>
      </c>
      <c r="C430" s="545" t="s">
        <v>504</v>
      </c>
      <c r="D430" s="546" t="s">
        <v>2199</v>
      </c>
      <c r="E430" s="547" t="s">
        <v>513</v>
      </c>
      <c r="F430" s="545" t="s">
        <v>497</v>
      </c>
      <c r="G430" s="545" t="s">
        <v>526</v>
      </c>
      <c r="H430" s="545" t="s">
        <v>430</v>
      </c>
      <c r="I430" s="545" t="s">
        <v>879</v>
      </c>
      <c r="J430" s="545" t="s">
        <v>764</v>
      </c>
      <c r="K430" s="545" t="s">
        <v>529</v>
      </c>
      <c r="L430" s="548">
        <v>36.270000000000003</v>
      </c>
      <c r="M430" s="548">
        <v>72.540000000000006</v>
      </c>
      <c r="N430" s="545">
        <v>2</v>
      </c>
      <c r="O430" s="549">
        <v>1</v>
      </c>
      <c r="P430" s="548"/>
      <c r="Q430" s="550">
        <v>0</v>
      </c>
      <c r="R430" s="545"/>
      <c r="S430" s="550">
        <v>0</v>
      </c>
      <c r="T430" s="549"/>
      <c r="U430" s="551">
        <v>0</v>
      </c>
    </row>
    <row r="431" spans="1:21" ht="14.4" customHeight="1" x14ac:dyDescent="0.3">
      <c r="A431" s="544">
        <v>27</v>
      </c>
      <c r="B431" s="545" t="s">
        <v>487</v>
      </c>
      <c r="C431" s="545" t="s">
        <v>504</v>
      </c>
      <c r="D431" s="546" t="s">
        <v>2199</v>
      </c>
      <c r="E431" s="547" t="s">
        <v>513</v>
      </c>
      <c r="F431" s="545" t="s">
        <v>497</v>
      </c>
      <c r="G431" s="545" t="s">
        <v>526</v>
      </c>
      <c r="H431" s="545" t="s">
        <v>430</v>
      </c>
      <c r="I431" s="545" t="s">
        <v>880</v>
      </c>
      <c r="J431" s="545" t="s">
        <v>764</v>
      </c>
      <c r="K431" s="545" t="s">
        <v>881</v>
      </c>
      <c r="L431" s="548">
        <v>0</v>
      </c>
      <c r="M431" s="548">
        <v>0</v>
      </c>
      <c r="N431" s="545">
        <v>1</v>
      </c>
      <c r="O431" s="549">
        <v>0.5</v>
      </c>
      <c r="P431" s="548">
        <v>0</v>
      </c>
      <c r="Q431" s="550"/>
      <c r="R431" s="545">
        <v>1</v>
      </c>
      <c r="S431" s="550">
        <v>1</v>
      </c>
      <c r="T431" s="549">
        <v>0.5</v>
      </c>
      <c r="U431" s="551">
        <v>1</v>
      </c>
    </row>
    <row r="432" spans="1:21" ht="14.4" customHeight="1" x14ac:dyDescent="0.3">
      <c r="A432" s="544">
        <v>27</v>
      </c>
      <c r="B432" s="545" t="s">
        <v>487</v>
      </c>
      <c r="C432" s="545" t="s">
        <v>504</v>
      </c>
      <c r="D432" s="546" t="s">
        <v>2199</v>
      </c>
      <c r="E432" s="547" t="s">
        <v>513</v>
      </c>
      <c r="F432" s="545" t="s">
        <v>497</v>
      </c>
      <c r="G432" s="545" t="s">
        <v>667</v>
      </c>
      <c r="H432" s="545" t="s">
        <v>482</v>
      </c>
      <c r="I432" s="545" t="s">
        <v>1538</v>
      </c>
      <c r="J432" s="545" t="s">
        <v>1539</v>
      </c>
      <c r="K432" s="545" t="s">
        <v>884</v>
      </c>
      <c r="L432" s="548">
        <v>4.7</v>
      </c>
      <c r="M432" s="548">
        <v>4.7</v>
      </c>
      <c r="N432" s="545">
        <v>1</v>
      </c>
      <c r="O432" s="549">
        <v>1</v>
      </c>
      <c r="P432" s="548">
        <v>4.7</v>
      </c>
      <c r="Q432" s="550">
        <v>1</v>
      </c>
      <c r="R432" s="545">
        <v>1</v>
      </c>
      <c r="S432" s="550">
        <v>1</v>
      </c>
      <c r="T432" s="549">
        <v>1</v>
      </c>
      <c r="U432" s="551">
        <v>1</v>
      </c>
    </row>
    <row r="433" spans="1:21" ht="14.4" customHeight="1" x14ac:dyDescent="0.3">
      <c r="A433" s="544">
        <v>27</v>
      </c>
      <c r="B433" s="545" t="s">
        <v>487</v>
      </c>
      <c r="C433" s="545" t="s">
        <v>504</v>
      </c>
      <c r="D433" s="546" t="s">
        <v>2199</v>
      </c>
      <c r="E433" s="547" t="s">
        <v>513</v>
      </c>
      <c r="F433" s="545" t="s">
        <v>497</v>
      </c>
      <c r="G433" s="545" t="s">
        <v>667</v>
      </c>
      <c r="H433" s="545" t="s">
        <v>430</v>
      </c>
      <c r="I433" s="545" t="s">
        <v>882</v>
      </c>
      <c r="J433" s="545" t="s">
        <v>883</v>
      </c>
      <c r="K433" s="545" t="s">
        <v>884</v>
      </c>
      <c r="L433" s="548">
        <v>4.7</v>
      </c>
      <c r="M433" s="548">
        <v>14.100000000000001</v>
      </c>
      <c r="N433" s="545">
        <v>3</v>
      </c>
      <c r="O433" s="549">
        <v>0.5</v>
      </c>
      <c r="P433" s="548"/>
      <c r="Q433" s="550">
        <v>0</v>
      </c>
      <c r="R433" s="545"/>
      <c r="S433" s="550">
        <v>0</v>
      </c>
      <c r="T433" s="549"/>
      <c r="U433" s="551">
        <v>0</v>
      </c>
    </row>
    <row r="434" spans="1:21" ht="14.4" customHeight="1" x14ac:dyDescent="0.3">
      <c r="A434" s="544">
        <v>27</v>
      </c>
      <c r="B434" s="545" t="s">
        <v>487</v>
      </c>
      <c r="C434" s="545" t="s">
        <v>504</v>
      </c>
      <c r="D434" s="546" t="s">
        <v>2199</v>
      </c>
      <c r="E434" s="547" t="s">
        <v>513</v>
      </c>
      <c r="F434" s="545" t="s">
        <v>497</v>
      </c>
      <c r="G434" s="545" t="s">
        <v>1540</v>
      </c>
      <c r="H434" s="545" t="s">
        <v>482</v>
      </c>
      <c r="I434" s="545" t="s">
        <v>1541</v>
      </c>
      <c r="J434" s="545" t="s">
        <v>1542</v>
      </c>
      <c r="K434" s="545" t="s">
        <v>1116</v>
      </c>
      <c r="L434" s="548">
        <v>72</v>
      </c>
      <c r="M434" s="548">
        <v>432</v>
      </c>
      <c r="N434" s="545">
        <v>6</v>
      </c>
      <c r="O434" s="549">
        <v>1</v>
      </c>
      <c r="P434" s="548">
        <v>216</v>
      </c>
      <c r="Q434" s="550">
        <v>0.5</v>
      </c>
      <c r="R434" s="545">
        <v>3</v>
      </c>
      <c r="S434" s="550">
        <v>0.5</v>
      </c>
      <c r="T434" s="549">
        <v>0.5</v>
      </c>
      <c r="U434" s="551">
        <v>0.5</v>
      </c>
    </row>
    <row r="435" spans="1:21" ht="14.4" customHeight="1" x14ac:dyDescent="0.3">
      <c r="A435" s="544">
        <v>27</v>
      </c>
      <c r="B435" s="545" t="s">
        <v>487</v>
      </c>
      <c r="C435" s="545" t="s">
        <v>504</v>
      </c>
      <c r="D435" s="546" t="s">
        <v>2199</v>
      </c>
      <c r="E435" s="547" t="s">
        <v>513</v>
      </c>
      <c r="F435" s="545" t="s">
        <v>497</v>
      </c>
      <c r="G435" s="545" t="s">
        <v>1540</v>
      </c>
      <c r="H435" s="545" t="s">
        <v>482</v>
      </c>
      <c r="I435" s="545" t="s">
        <v>1543</v>
      </c>
      <c r="J435" s="545" t="s">
        <v>1542</v>
      </c>
      <c r="K435" s="545" t="s">
        <v>1544</v>
      </c>
      <c r="L435" s="548">
        <v>144.01</v>
      </c>
      <c r="M435" s="548">
        <v>720.05</v>
      </c>
      <c r="N435" s="545">
        <v>5</v>
      </c>
      <c r="O435" s="549">
        <v>2.5</v>
      </c>
      <c r="P435" s="548">
        <v>432.03</v>
      </c>
      <c r="Q435" s="550">
        <v>0.6</v>
      </c>
      <c r="R435" s="545">
        <v>3</v>
      </c>
      <c r="S435" s="550">
        <v>0.6</v>
      </c>
      <c r="T435" s="549">
        <v>1</v>
      </c>
      <c r="U435" s="551">
        <v>0.4</v>
      </c>
    </row>
    <row r="436" spans="1:21" ht="14.4" customHeight="1" x14ac:dyDescent="0.3">
      <c r="A436" s="544">
        <v>27</v>
      </c>
      <c r="B436" s="545" t="s">
        <v>487</v>
      </c>
      <c r="C436" s="545" t="s">
        <v>504</v>
      </c>
      <c r="D436" s="546" t="s">
        <v>2199</v>
      </c>
      <c r="E436" s="547" t="s">
        <v>513</v>
      </c>
      <c r="F436" s="545" t="s">
        <v>497</v>
      </c>
      <c r="G436" s="545" t="s">
        <v>1540</v>
      </c>
      <c r="H436" s="545" t="s">
        <v>430</v>
      </c>
      <c r="I436" s="545" t="s">
        <v>1545</v>
      </c>
      <c r="J436" s="545" t="s">
        <v>1546</v>
      </c>
      <c r="K436" s="545" t="s">
        <v>1547</v>
      </c>
      <c r="L436" s="548">
        <v>120</v>
      </c>
      <c r="M436" s="548">
        <v>480</v>
      </c>
      <c r="N436" s="545">
        <v>4</v>
      </c>
      <c r="O436" s="549">
        <v>1</v>
      </c>
      <c r="P436" s="548"/>
      <c r="Q436" s="550">
        <v>0</v>
      </c>
      <c r="R436" s="545"/>
      <c r="S436" s="550">
        <v>0</v>
      </c>
      <c r="T436" s="549"/>
      <c r="U436" s="551">
        <v>0</v>
      </c>
    </row>
    <row r="437" spans="1:21" ht="14.4" customHeight="1" x14ac:dyDescent="0.3">
      <c r="A437" s="544">
        <v>27</v>
      </c>
      <c r="B437" s="545" t="s">
        <v>487</v>
      </c>
      <c r="C437" s="545" t="s">
        <v>504</v>
      </c>
      <c r="D437" s="546" t="s">
        <v>2199</v>
      </c>
      <c r="E437" s="547" t="s">
        <v>513</v>
      </c>
      <c r="F437" s="545" t="s">
        <v>497</v>
      </c>
      <c r="G437" s="545" t="s">
        <v>1540</v>
      </c>
      <c r="H437" s="545" t="s">
        <v>430</v>
      </c>
      <c r="I437" s="545" t="s">
        <v>1548</v>
      </c>
      <c r="J437" s="545" t="s">
        <v>1549</v>
      </c>
      <c r="K437" s="545" t="s">
        <v>1116</v>
      </c>
      <c r="L437" s="548">
        <v>72</v>
      </c>
      <c r="M437" s="548">
        <v>432</v>
      </c>
      <c r="N437" s="545">
        <v>6</v>
      </c>
      <c r="O437" s="549">
        <v>0.5</v>
      </c>
      <c r="P437" s="548"/>
      <c r="Q437" s="550">
        <v>0</v>
      </c>
      <c r="R437" s="545"/>
      <c r="S437" s="550">
        <v>0</v>
      </c>
      <c r="T437" s="549"/>
      <c r="U437" s="551">
        <v>0</v>
      </c>
    </row>
    <row r="438" spans="1:21" ht="14.4" customHeight="1" x14ac:dyDescent="0.3">
      <c r="A438" s="544">
        <v>27</v>
      </c>
      <c r="B438" s="545" t="s">
        <v>487</v>
      </c>
      <c r="C438" s="545" t="s">
        <v>504</v>
      </c>
      <c r="D438" s="546" t="s">
        <v>2199</v>
      </c>
      <c r="E438" s="547" t="s">
        <v>513</v>
      </c>
      <c r="F438" s="545" t="s">
        <v>497</v>
      </c>
      <c r="G438" s="545" t="s">
        <v>775</v>
      </c>
      <c r="H438" s="545" t="s">
        <v>430</v>
      </c>
      <c r="I438" s="545" t="s">
        <v>1318</v>
      </c>
      <c r="J438" s="545" t="s">
        <v>1319</v>
      </c>
      <c r="K438" s="545" t="s">
        <v>887</v>
      </c>
      <c r="L438" s="548">
        <v>0</v>
      </c>
      <c r="M438" s="548">
        <v>0</v>
      </c>
      <c r="N438" s="545">
        <v>2</v>
      </c>
      <c r="O438" s="549">
        <v>1</v>
      </c>
      <c r="P438" s="548">
        <v>0</v>
      </c>
      <c r="Q438" s="550"/>
      <c r="R438" s="545">
        <v>2</v>
      </c>
      <c r="S438" s="550">
        <v>1</v>
      </c>
      <c r="T438" s="549">
        <v>1</v>
      </c>
      <c r="U438" s="551">
        <v>1</v>
      </c>
    </row>
    <row r="439" spans="1:21" ht="14.4" customHeight="1" x14ac:dyDescent="0.3">
      <c r="A439" s="544">
        <v>27</v>
      </c>
      <c r="B439" s="545" t="s">
        <v>487</v>
      </c>
      <c r="C439" s="545" t="s">
        <v>504</v>
      </c>
      <c r="D439" s="546" t="s">
        <v>2199</v>
      </c>
      <c r="E439" s="547" t="s">
        <v>513</v>
      </c>
      <c r="F439" s="545" t="s">
        <v>497</v>
      </c>
      <c r="G439" s="545" t="s">
        <v>775</v>
      </c>
      <c r="H439" s="545" t="s">
        <v>430</v>
      </c>
      <c r="I439" s="545" t="s">
        <v>1550</v>
      </c>
      <c r="J439" s="545" t="s">
        <v>1319</v>
      </c>
      <c r="K439" s="545" t="s">
        <v>887</v>
      </c>
      <c r="L439" s="548">
        <v>0</v>
      </c>
      <c r="M439" s="548">
        <v>0</v>
      </c>
      <c r="N439" s="545">
        <v>2</v>
      </c>
      <c r="O439" s="549">
        <v>0.5</v>
      </c>
      <c r="P439" s="548"/>
      <c r="Q439" s="550"/>
      <c r="R439" s="545"/>
      <c r="S439" s="550">
        <v>0</v>
      </c>
      <c r="T439" s="549"/>
      <c r="U439" s="551">
        <v>0</v>
      </c>
    </row>
    <row r="440" spans="1:21" ht="14.4" customHeight="1" x14ac:dyDescent="0.3">
      <c r="A440" s="544">
        <v>27</v>
      </c>
      <c r="B440" s="545" t="s">
        <v>487</v>
      </c>
      <c r="C440" s="545" t="s">
        <v>504</v>
      </c>
      <c r="D440" s="546" t="s">
        <v>2199</v>
      </c>
      <c r="E440" s="547" t="s">
        <v>513</v>
      </c>
      <c r="F440" s="545" t="s">
        <v>497</v>
      </c>
      <c r="G440" s="545" t="s">
        <v>775</v>
      </c>
      <c r="H440" s="545" t="s">
        <v>430</v>
      </c>
      <c r="I440" s="545" t="s">
        <v>885</v>
      </c>
      <c r="J440" s="545" t="s">
        <v>886</v>
      </c>
      <c r="K440" s="545" t="s">
        <v>887</v>
      </c>
      <c r="L440" s="548">
        <v>93.27</v>
      </c>
      <c r="M440" s="548">
        <v>1492.32</v>
      </c>
      <c r="N440" s="545">
        <v>16</v>
      </c>
      <c r="O440" s="549">
        <v>8</v>
      </c>
      <c r="P440" s="548">
        <v>652.89</v>
      </c>
      <c r="Q440" s="550">
        <v>0.4375</v>
      </c>
      <c r="R440" s="545">
        <v>7</v>
      </c>
      <c r="S440" s="550">
        <v>0.4375</v>
      </c>
      <c r="T440" s="549">
        <v>3.5</v>
      </c>
      <c r="U440" s="551">
        <v>0.4375</v>
      </c>
    </row>
    <row r="441" spans="1:21" ht="14.4" customHeight="1" x14ac:dyDescent="0.3">
      <c r="A441" s="544">
        <v>27</v>
      </c>
      <c r="B441" s="545" t="s">
        <v>487</v>
      </c>
      <c r="C441" s="545" t="s">
        <v>504</v>
      </c>
      <c r="D441" s="546" t="s">
        <v>2199</v>
      </c>
      <c r="E441" s="547" t="s">
        <v>513</v>
      </c>
      <c r="F441" s="545" t="s">
        <v>497</v>
      </c>
      <c r="G441" s="545" t="s">
        <v>775</v>
      </c>
      <c r="H441" s="545" t="s">
        <v>430</v>
      </c>
      <c r="I441" s="545" t="s">
        <v>1551</v>
      </c>
      <c r="J441" s="545" t="s">
        <v>1552</v>
      </c>
      <c r="K441" s="545" t="s">
        <v>778</v>
      </c>
      <c r="L441" s="548">
        <v>186.55</v>
      </c>
      <c r="M441" s="548">
        <v>932.75</v>
      </c>
      <c r="N441" s="545">
        <v>5</v>
      </c>
      <c r="O441" s="549">
        <v>1.5</v>
      </c>
      <c r="P441" s="548">
        <v>186.55</v>
      </c>
      <c r="Q441" s="550">
        <v>0.2</v>
      </c>
      <c r="R441" s="545">
        <v>1</v>
      </c>
      <c r="S441" s="550">
        <v>0.2</v>
      </c>
      <c r="T441" s="549">
        <v>0.5</v>
      </c>
      <c r="U441" s="551">
        <v>0.33333333333333331</v>
      </c>
    </row>
    <row r="442" spans="1:21" ht="14.4" customHeight="1" x14ac:dyDescent="0.3">
      <c r="A442" s="544">
        <v>27</v>
      </c>
      <c r="B442" s="545" t="s">
        <v>487</v>
      </c>
      <c r="C442" s="545" t="s">
        <v>504</v>
      </c>
      <c r="D442" s="546" t="s">
        <v>2199</v>
      </c>
      <c r="E442" s="547" t="s">
        <v>513</v>
      </c>
      <c r="F442" s="545" t="s">
        <v>497</v>
      </c>
      <c r="G442" s="545" t="s">
        <v>775</v>
      </c>
      <c r="H442" s="545" t="s">
        <v>430</v>
      </c>
      <c r="I442" s="545" t="s">
        <v>888</v>
      </c>
      <c r="J442" s="545" t="s">
        <v>886</v>
      </c>
      <c r="K442" s="545" t="s">
        <v>889</v>
      </c>
      <c r="L442" s="548">
        <v>31.09</v>
      </c>
      <c r="M442" s="548">
        <v>994.87999999999988</v>
      </c>
      <c r="N442" s="545">
        <v>32</v>
      </c>
      <c r="O442" s="549">
        <v>10</v>
      </c>
      <c r="P442" s="548">
        <v>279.81</v>
      </c>
      <c r="Q442" s="550">
        <v>0.28125000000000006</v>
      </c>
      <c r="R442" s="545">
        <v>9</v>
      </c>
      <c r="S442" s="550">
        <v>0.28125</v>
      </c>
      <c r="T442" s="549">
        <v>4</v>
      </c>
      <c r="U442" s="551">
        <v>0.4</v>
      </c>
    </row>
    <row r="443" spans="1:21" ht="14.4" customHeight="1" x14ac:dyDescent="0.3">
      <c r="A443" s="544">
        <v>27</v>
      </c>
      <c r="B443" s="545" t="s">
        <v>487</v>
      </c>
      <c r="C443" s="545" t="s">
        <v>504</v>
      </c>
      <c r="D443" s="546" t="s">
        <v>2199</v>
      </c>
      <c r="E443" s="547" t="s">
        <v>513</v>
      </c>
      <c r="F443" s="545" t="s">
        <v>497</v>
      </c>
      <c r="G443" s="545" t="s">
        <v>775</v>
      </c>
      <c r="H443" s="545" t="s">
        <v>430</v>
      </c>
      <c r="I443" s="545" t="s">
        <v>1553</v>
      </c>
      <c r="J443" s="545" t="s">
        <v>1554</v>
      </c>
      <c r="K443" s="545" t="s">
        <v>887</v>
      </c>
      <c r="L443" s="548">
        <v>0</v>
      </c>
      <c r="M443" s="548">
        <v>0</v>
      </c>
      <c r="N443" s="545">
        <v>1</v>
      </c>
      <c r="O443" s="549">
        <v>1</v>
      </c>
      <c r="P443" s="548"/>
      <c r="Q443" s="550"/>
      <c r="R443" s="545"/>
      <c r="S443" s="550">
        <v>0</v>
      </c>
      <c r="T443" s="549"/>
      <c r="U443" s="551">
        <v>0</v>
      </c>
    </row>
    <row r="444" spans="1:21" ht="14.4" customHeight="1" x14ac:dyDescent="0.3">
      <c r="A444" s="544">
        <v>27</v>
      </c>
      <c r="B444" s="545" t="s">
        <v>487</v>
      </c>
      <c r="C444" s="545" t="s">
        <v>504</v>
      </c>
      <c r="D444" s="546" t="s">
        <v>2199</v>
      </c>
      <c r="E444" s="547" t="s">
        <v>513</v>
      </c>
      <c r="F444" s="545" t="s">
        <v>497</v>
      </c>
      <c r="G444" s="545" t="s">
        <v>775</v>
      </c>
      <c r="H444" s="545" t="s">
        <v>430</v>
      </c>
      <c r="I444" s="545" t="s">
        <v>1555</v>
      </c>
      <c r="J444" s="545" t="s">
        <v>1556</v>
      </c>
      <c r="K444" s="545" t="s">
        <v>1557</v>
      </c>
      <c r="L444" s="548">
        <v>0</v>
      </c>
      <c r="M444" s="548">
        <v>0</v>
      </c>
      <c r="N444" s="545">
        <v>4</v>
      </c>
      <c r="O444" s="549">
        <v>1</v>
      </c>
      <c r="P444" s="548"/>
      <c r="Q444" s="550"/>
      <c r="R444" s="545"/>
      <c r="S444" s="550">
        <v>0</v>
      </c>
      <c r="T444" s="549"/>
      <c r="U444" s="551">
        <v>0</v>
      </c>
    </row>
    <row r="445" spans="1:21" ht="14.4" customHeight="1" x14ac:dyDescent="0.3">
      <c r="A445" s="544">
        <v>27</v>
      </c>
      <c r="B445" s="545" t="s">
        <v>487</v>
      </c>
      <c r="C445" s="545" t="s">
        <v>504</v>
      </c>
      <c r="D445" s="546" t="s">
        <v>2199</v>
      </c>
      <c r="E445" s="547" t="s">
        <v>513</v>
      </c>
      <c r="F445" s="545" t="s">
        <v>497</v>
      </c>
      <c r="G445" s="545" t="s">
        <v>775</v>
      </c>
      <c r="H445" s="545" t="s">
        <v>430</v>
      </c>
      <c r="I445" s="545" t="s">
        <v>1558</v>
      </c>
      <c r="J445" s="545" t="s">
        <v>1559</v>
      </c>
      <c r="K445" s="545" t="s">
        <v>1560</v>
      </c>
      <c r="L445" s="548">
        <v>15.55</v>
      </c>
      <c r="M445" s="548">
        <v>124.4</v>
      </c>
      <c r="N445" s="545">
        <v>8</v>
      </c>
      <c r="O445" s="549">
        <v>2.5</v>
      </c>
      <c r="P445" s="548"/>
      <c r="Q445" s="550">
        <v>0</v>
      </c>
      <c r="R445" s="545"/>
      <c r="S445" s="550">
        <v>0</v>
      </c>
      <c r="T445" s="549"/>
      <c r="U445" s="551">
        <v>0</v>
      </c>
    </row>
    <row r="446" spans="1:21" ht="14.4" customHeight="1" x14ac:dyDescent="0.3">
      <c r="A446" s="544">
        <v>27</v>
      </c>
      <c r="B446" s="545" t="s">
        <v>487</v>
      </c>
      <c r="C446" s="545" t="s">
        <v>504</v>
      </c>
      <c r="D446" s="546" t="s">
        <v>2199</v>
      </c>
      <c r="E446" s="547" t="s">
        <v>513</v>
      </c>
      <c r="F446" s="545" t="s">
        <v>497</v>
      </c>
      <c r="G446" s="545" t="s">
        <v>894</v>
      </c>
      <c r="H446" s="545" t="s">
        <v>482</v>
      </c>
      <c r="I446" s="545" t="s">
        <v>1561</v>
      </c>
      <c r="J446" s="545" t="s">
        <v>1562</v>
      </c>
      <c r="K446" s="545" t="s">
        <v>1563</v>
      </c>
      <c r="L446" s="548">
        <v>353.18</v>
      </c>
      <c r="M446" s="548">
        <v>2825.4399999999996</v>
      </c>
      <c r="N446" s="545">
        <v>8</v>
      </c>
      <c r="O446" s="549">
        <v>4.5</v>
      </c>
      <c r="P446" s="548">
        <v>353.18</v>
      </c>
      <c r="Q446" s="550">
        <v>0.12500000000000003</v>
      </c>
      <c r="R446" s="545">
        <v>1</v>
      </c>
      <c r="S446" s="550">
        <v>0.125</v>
      </c>
      <c r="T446" s="549">
        <v>1</v>
      </c>
      <c r="U446" s="551">
        <v>0.22222222222222221</v>
      </c>
    </row>
    <row r="447" spans="1:21" ht="14.4" customHeight="1" x14ac:dyDescent="0.3">
      <c r="A447" s="544">
        <v>27</v>
      </c>
      <c r="B447" s="545" t="s">
        <v>487</v>
      </c>
      <c r="C447" s="545" t="s">
        <v>504</v>
      </c>
      <c r="D447" s="546" t="s">
        <v>2199</v>
      </c>
      <c r="E447" s="547" t="s">
        <v>513</v>
      </c>
      <c r="F447" s="545" t="s">
        <v>497</v>
      </c>
      <c r="G447" s="545" t="s">
        <v>894</v>
      </c>
      <c r="H447" s="545" t="s">
        <v>430</v>
      </c>
      <c r="I447" s="545" t="s">
        <v>895</v>
      </c>
      <c r="J447" s="545" t="s">
        <v>896</v>
      </c>
      <c r="K447" s="545" t="s">
        <v>897</v>
      </c>
      <c r="L447" s="548">
        <v>353.18</v>
      </c>
      <c r="M447" s="548">
        <v>1412.72</v>
      </c>
      <c r="N447" s="545">
        <v>4</v>
      </c>
      <c r="O447" s="549">
        <v>2.5</v>
      </c>
      <c r="P447" s="548">
        <v>353.18</v>
      </c>
      <c r="Q447" s="550">
        <v>0.25</v>
      </c>
      <c r="R447" s="545">
        <v>1</v>
      </c>
      <c r="S447" s="550">
        <v>0.25</v>
      </c>
      <c r="T447" s="549">
        <v>0.5</v>
      </c>
      <c r="U447" s="551">
        <v>0.2</v>
      </c>
    </row>
    <row r="448" spans="1:21" ht="14.4" customHeight="1" x14ac:dyDescent="0.3">
      <c r="A448" s="544">
        <v>27</v>
      </c>
      <c r="B448" s="545" t="s">
        <v>487</v>
      </c>
      <c r="C448" s="545" t="s">
        <v>504</v>
      </c>
      <c r="D448" s="546" t="s">
        <v>2199</v>
      </c>
      <c r="E448" s="547" t="s">
        <v>513</v>
      </c>
      <c r="F448" s="545" t="s">
        <v>497</v>
      </c>
      <c r="G448" s="545" t="s">
        <v>894</v>
      </c>
      <c r="H448" s="545" t="s">
        <v>482</v>
      </c>
      <c r="I448" s="545" t="s">
        <v>898</v>
      </c>
      <c r="J448" s="545" t="s">
        <v>899</v>
      </c>
      <c r="K448" s="545" t="s">
        <v>900</v>
      </c>
      <c r="L448" s="548">
        <v>176.59</v>
      </c>
      <c r="M448" s="548">
        <v>882.95</v>
      </c>
      <c r="N448" s="545">
        <v>5</v>
      </c>
      <c r="O448" s="549">
        <v>2.5</v>
      </c>
      <c r="P448" s="548"/>
      <c r="Q448" s="550">
        <v>0</v>
      </c>
      <c r="R448" s="545"/>
      <c r="S448" s="550">
        <v>0</v>
      </c>
      <c r="T448" s="549"/>
      <c r="U448" s="551">
        <v>0</v>
      </c>
    </row>
    <row r="449" spans="1:21" ht="14.4" customHeight="1" x14ac:dyDescent="0.3">
      <c r="A449" s="544">
        <v>27</v>
      </c>
      <c r="B449" s="545" t="s">
        <v>487</v>
      </c>
      <c r="C449" s="545" t="s">
        <v>504</v>
      </c>
      <c r="D449" s="546" t="s">
        <v>2199</v>
      </c>
      <c r="E449" s="547" t="s">
        <v>513</v>
      </c>
      <c r="F449" s="545" t="s">
        <v>497</v>
      </c>
      <c r="G449" s="545" t="s">
        <v>894</v>
      </c>
      <c r="H449" s="545" t="s">
        <v>482</v>
      </c>
      <c r="I449" s="545" t="s">
        <v>1564</v>
      </c>
      <c r="J449" s="545" t="s">
        <v>1562</v>
      </c>
      <c r="K449" s="545" t="s">
        <v>1565</v>
      </c>
      <c r="L449" s="548">
        <v>353.18</v>
      </c>
      <c r="M449" s="548">
        <v>706.36</v>
      </c>
      <c r="N449" s="545">
        <v>2</v>
      </c>
      <c r="O449" s="549">
        <v>1</v>
      </c>
      <c r="P449" s="548"/>
      <c r="Q449" s="550">
        <v>0</v>
      </c>
      <c r="R449" s="545"/>
      <c r="S449" s="550">
        <v>0</v>
      </c>
      <c r="T449" s="549"/>
      <c r="U449" s="551">
        <v>0</v>
      </c>
    </row>
    <row r="450" spans="1:21" ht="14.4" customHeight="1" x14ac:dyDescent="0.3">
      <c r="A450" s="544">
        <v>27</v>
      </c>
      <c r="B450" s="545" t="s">
        <v>487</v>
      </c>
      <c r="C450" s="545" t="s">
        <v>504</v>
      </c>
      <c r="D450" s="546" t="s">
        <v>2199</v>
      </c>
      <c r="E450" s="547" t="s">
        <v>513</v>
      </c>
      <c r="F450" s="545" t="s">
        <v>497</v>
      </c>
      <c r="G450" s="545" t="s">
        <v>894</v>
      </c>
      <c r="H450" s="545" t="s">
        <v>482</v>
      </c>
      <c r="I450" s="545" t="s">
        <v>901</v>
      </c>
      <c r="J450" s="545" t="s">
        <v>902</v>
      </c>
      <c r="K450" s="545" t="s">
        <v>903</v>
      </c>
      <c r="L450" s="548">
        <v>543.36</v>
      </c>
      <c r="M450" s="548">
        <v>4346.88</v>
      </c>
      <c r="N450" s="545">
        <v>8</v>
      </c>
      <c r="O450" s="549">
        <v>4.5</v>
      </c>
      <c r="P450" s="548">
        <v>2173.44</v>
      </c>
      <c r="Q450" s="550">
        <v>0.5</v>
      </c>
      <c r="R450" s="545">
        <v>4</v>
      </c>
      <c r="S450" s="550">
        <v>0.5</v>
      </c>
      <c r="T450" s="549">
        <v>2</v>
      </c>
      <c r="U450" s="551">
        <v>0.44444444444444442</v>
      </c>
    </row>
    <row r="451" spans="1:21" ht="14.4" customHeight="1" x14ac:dyDescent="0.3">
      <c r="A451" s="544">
        <v>27</v>
      </c>
      <c r="B451" s="545" t="s">
        <v>487</v>
      </c>
      <c r="C451" s="545" t="s">
        <v>504</v>
      </c>
      <c r="D451" s="546" t="s">
        <v>2199</v>
      </c>
      <c r="E451" s="547" t="s">
        <v>513</v>
      </c>
      <c r="F451" s="545" t="s">
        <v>497</v>
      </c>
      <c r="G451" s="545" t="s">
        <v>894</v>
      </c>
      <c r="H451" s="545" t="s">
        <v>430</v>
      </c>
      <c r="I451" s="545" t="s">
        <v>904</v>
      </c>
      <c r="J451" s="545" t="s">
        <v>896</v>
      </c>
      <c r="K451" s="545" t="s">
        <v>897</v>
      </c>
      <c r="L451" s="548">
        <v>353.18</v>
      </c>
      <c r="M451" s="548">
        <v>353.18</v>
      </c>
      <c r="N451" s="545">
        <v>1</v>
      </c>
      <c r="O451" s="549">
        <v>0.5</v>
      </c>
      <c r="P451" s="548"/>
      <c r="Q451" s="550">
        <v>0</v>
      </c>
      <c r="R451" s="545"/>
      <c r="S451" s="550">
        <v>0</v>
      </c>
      <c r="T451" s="549"/>
      <c r="U451" s="551">
        <v>0</v>
      </c>
    </row>
    <row r="452" spans="1:21" ht="14.4" customHeight="1" x14ac:dyDescent="0.3">
      <c r="A452" s="544">
        <v>27</v>
      </c>
      <c r="B452" s="545" t="s">
        <v>487</v>
      </c>
      <c r="C452" s="545" t="s">
        <v>504</v>
      </c>
      <c r="D452" s="546" t="s">
        <v>2199</v>
      </c>
      <c r="E452" s="547" t="s">
        <v>513</v>
      </c>
      <c r="F452" s="545" t="s">
        <v>497</v>
      </c>
      <c r="G452" s="545" t="s">
        <v>894</v>
      </c>
      <c r="H452" s="545" t="s">
        <v>482</v>
      </c>
      <c r="I452" s="545" t="s">
        <v>905</v>
      </c>
      <c r="J452" s="545" t="s">
        <v>906</v>
      </c>
      <c r="K452" s="545" t="s">
        <v>907</v>
      </c>
      <c r="L452" s="548">
        <v>196.21</v>
      </c>
      <c r="M452" s="548">
        <v>196.21</v>
      </c>
      <c r="N452" s="545">
        <v>1</v>
      </c>
      <c r="O452" s="549">
        <v>1</v>
      </c>
      <c r="P452" s="548"/>
      <c r="Q452" s="550">
        <v>0</v>
      </c>
      <c r="R452" s="545"/>
      <c r="S452" s="550">
        <v>0</v>
      </c>
      <c r="T452" s="549"/>
      <c r="U452" s="551">
        <v>0</v>
      </c>
    </row>
    <row r="453" spans="1:21" ht="14.4" customHeight="1" x14ac:dyDescent="0.3">
      <c r="A453" s="544">
        <v>27</v>
      </c>
      <c r="B453" s="545" t="s">
        <v>487</v>
      </c>
      <c r="C453" s="545" t="s">
        <v>504</v>
      </c>
      <c r="D453" s="546" t="s">
        <v>2199</v>
      </c>
      <c r="E453" s="547" t="s">
        <v>513</v>
      </c>
      <c r="F453" s="545" t="s">
        <v>497</v>
      </c>
      <c r="G453" s="545" t="s">
        <v>894</v>
      </c>
      <c r="H453" s="545" t="s">
        <v>482</v>
      </c>
      <c r="I453" s="545" t="s">
        <v>908</v>
      </c>
      <c r="J453" s="545" t="s">
        <v>906</v>
      </c>
      <c r="K453" s="545" t="s">
        <v>909</v>
      </c>
      <c r="L453" s="548">
        <v>392.42</v>
      </c>
      <c r="M453" s="548">
        <v>4709.04</v>
      </c>
      <c r="N453" s="545">
        <v>12</v>
      </c>
      <c r="O453" s="549">
        <v>5.5</v>
      </c>
      <c r="P453" s="548">
        <v>1569.68</v>
      </c>
      <c r="Q453" s="550">
        <v>0.33333333333333337</v>
      </c>
      <c r="R453" s="545">
        <v>4</v>
      </c>
      <c r="S453" s="550">
        <v>0.33333333333333331</v>
      </c>
      <c r="T453" s="549">
        <v>2</v>
      </c>
      <c r="U453" s="551">
        <v>0.36363636363636365</v>
      </c>
    </row>
    <row r="454" spans="1:21" ht="14.4" customHeight="1" x14ac:dyDescent="0.3">
      <c r="A454" s="544">
        <v>27</v>
      </c>
      <c r="B454" s="545" t="s">
        <v>487</v>
      </c>
      <c r="C454" s="545" t="s">
        <v>504</v>
      </c>
      <c r="D454" s="546" t="s">
        <v>2199</v>
      </c>
      <c r="E454" s="547" t="s">
        <v>513</v>
      </c>
      <c r="F454" s="545" t="s">
        <v>497</v>
      </c>
      <c r="G454" s="545" t="s">
        <v>894</v>
      </c>
      <c r="H454" s="545" t="s">
        <v>482</v>
      </c>
      <c r="I454" s="545" t="s">
        <v>910</v>
      </c>
      <c r="J454" s="545" t="s">
        <v>906</v>
      </c>
      <c r="K454" s="545" t="s">
        <v>911</v>
      </c>
      <c r="L454" s="548">
        <v>603.73</v>
      </c>
      <c r="M454" s="548">
        <v>4226.1100000000006</v>
      </c>
      <c r="N454" s="545">
        <v>7</v>
      </c>
      <c r="O454" s="549">
        <v>4.5</v>
      </c>
      <c r="P454" s="548">
        <v>1811.19</v>
      </c>
      <c r="Q454" s="550">
        <v>0.42857142857142855</v>
      </c>
      <c r="R454" s="545">
        <v>3</v>
      </c>
      <c r="S454" s="550">
        <v>0.42857142857142855</v>
      </c>
      <c r="T454" s="549">
        <v>2.5</v>
      </c>
      <c r="U454" s="551">
        <v>0.55555555555555558</v>
      </c>
    </row>
    <row r="455" spans="1:21" ht="14.4" customHeight="1" x14ac:dyDescent="0.3">
      <c r="A455" s="544">
        <v>27</v>
      </c>
      <c r="B455" s="545" t="s">
        <v>487</v>
      </c>
      <c r="C455" s="545" t="s">
        <v>504</v>
      </c>
      <c r="D455" s="546" t="s">
        <v>2199</v>
      </c>
      <c r="E455" s="547" t="s">
        <v>513</v>
      </c>
      <c r="F455" s="545" t="s">
        <v>497</v>
      </c>
      <c r="G455" s="545" t="s">
        <v>894</v>
      </c>
      <c r="H455" s="545" t="s">
        <v>482</v>
      </c>
      <c r="I455" s="545" t="s">
        <v>1566</v>
      </c>
      <c r="J455" s="545" t="s">
        <v>913</v>
      </c>
      <c r="K455" s="545" t="s">
        <v>897</v>
      </c>
      <c r="L455" s="548">
        <v>374.74</v>
      </c>
      <c r="M455" s="548">
        <v>2248.44</v>
      </c>
      <c r="N455" s="545">
        <v>6</v>
      </c>
      <c r="O455" s="549">
        <v>3.5</v>
      </c>
      <c r="P455" s="548"/>
      <c r="Q455" s="550">
        <v>0</v>
      </c>
      <c r="R455" s="545"/>
      <c r="S455" s="550">
        <v>0</v>
      </c>
      <c r="T455" s="549"/>
      <c r="U455" s="551">
        <v>0</v>
      </c>
    </row>
    <row r="456" spans="1:21" ht="14.4" customHeight="1" x14ac:dyDescent="0.3">
      <c r="A456" s="544">
        <v>27</v>
      </c>
      <c r="B456" s="545" t="s">
        <v>487</v>
      </c>
      <c r="C456" s="545" t="s">
        <v>504</v>
      </c>
      <c r="D456" s="546" t="s">
        <v>2199</v>
      </c>
      <c r="E456" s="547" t="s">
        <v>513</v>
      </c>
      <c r="F456" s="545" t="s">
        <v>497</v>
      </c>
      <c r="G456" s="545" t="s">
        <v>894</v>
      </c>
      <c r="H456" s="545" t="s">
        <v>482</v>
      </c>
      <c r="I456" s="545" t="s">
        <v>1567</v>
      </c>
      <c r="J456" s="545" t="s">
        <v>913</v>
      </c>
      <c r="K456" s="545" t="s">
        <v>1176</v>
      </c>
      <c r="L456" s="548">
        <v>187.37</v>
      </c>
      <c r="M456" s="548">
        <v>2061.0700000000002</v>
      </c>
      <c r="N456" s="545">
        <v>11</v>
      </c>
      <c r="O456" s="549">
        <v>7</v>
      </c>
      <c r="P456" s="548">
        <v>936.85</v>
      </c>
      <c r="Q456" s="550">
        <v>0.45454545454545453</v>
      </c>
      <c r="R456" s="545">
        <v>5</v>
      </c>
      <c r="S456" s="550">
        <v>0.45454545454545453</v>
      </c>
      <c r="T456" s="549">
        <v>3</v>
      </c>
      <c r="U456" s="551">
        <v>0.42857142857142855</v>
      </c>
    </row>
    <row r="457" spans="1:21" ht="14.4" customHeight="1" x14ac:dyDescent="0.3">
      <c r="A457" s="544">
        <v>27</v>
      </c>
      <c r="B457" s="545" t="s">
        <v>487</v>
      </c>
      <c r="C457" s="545" t="s">
        <v>504</v>
      </c>
      <c r="D457" s="546" t="s">
        <v>2199</v>
      </c>
      <c r="E457" s="547" t="s">
        <v>513</v>
      </c>
      <c r="F457" s="545" t="s">
        <v>497</v>
      </c>
      <c r="G457" s="545" t="s">
        <v>894</v>
      </c>
      <c r="H457" s="545" t="s">
        <v>482</v>
      </c>
      <c r="I457" s="545" t="s">
        <v>912</v>
      </c>
      <c r="J457" s="545" t="s">
        <v>913</v>
      </c>
      <c r="K457" s="545" t="s">
        <v>914</v>
      </c>
      <c r="L457" s="548">
        <v>298.95999999999998</v>
      </c>
      <c r="M457" s="548">
        <v>896.87999999999988</v>
      </c>
      <c r="N457" s="545">
        <v>3</v>
      </c>
      <c r="O457" s="549">
        <v>0.5</v>
      </c>
      <c r="P457" s="548"/>
      <c r="Q457" s="550">
        <v>0</v>
      </c>
      <c r="R457" s="545"/>
      <c r="S457" s="550">
        <v>0</v>
      </c>
      <c r="T457" s="549"/>
      <c r="U457" s="551">
        <v>0</v>
      </c>
    </row>
    <row r="458" spans="1:21" ht="14.4" customHeight="1" x14ac:dyDescent="0.3">
      <c r="A458" s="544">
        <v>27</v>
      </c>
      <c r="B458" s="545" t="s">
        <v>487</v>
      </c>
      <c r="C458" s="545" t="s">
        <v>504</v>
      </c>
      <c r="D458" s="546" t="s">
        <v>2199</v>
      </c>
      <c r="E458" s="547" t="s">
        <v>513</v>
      </c>
      <c r="F458" s="545" t="s">
        <v>497</v>
      </c>
      <c r="G458" s="545" t="s">
        <v>894</v>
      </c>
      <c r="H458" s="545" t="s">
        <v>482</v>
      </c>
      <c r="I458" s="545" t="s">
        <v>1568</v>
      </c>
      <c r="J458" s="545" t="s">
        <v>913</v>
      </c>
      <c r="K458" s="545" t="s">
        <v>1219</v>
      </c>
      <c r="L458" s="548">
        <v>579.30999999999995</v>
      </c>
      <c r="M458" s="548">
        <v>5793.0999999999995</v>
      </c>
      <c r="N458" s="545">
        <v>10</v>
      </c>
      <c r="O458" s="549">
        <v>5</v>
      </c>
      <c r="P458" s="548">
        <v>4055.1699999999996</v>
      </c>
      <c r="Q458" s="550">
        <v>0.7</v>
      </c>
      <c r="R458" s="545">
        <v>7</v>
      </c>
      <c r="S458" s="550">
        <v>0.7</v>
      </c>
      <c r="T458" s="549">
        <v>3.5</v>
      </c>
      <c r="U458" s="551">
        <v>0.7</v>
      </c>
    </row>
    <row r="459" spans="1:21" ht="14.4" customHeight="1" x14ac:dyDescent="0.3">
      <c r="A459" s="544">
        <v>27</v>
      </c>
      <c r="B459" s="545" t="s">
        <v>487</v>
      </c>
      <c r="C459" s="545" t="s">
        <v>504</v>
      </c>
      <c r="D459" s="546" t="s">
        <v>2199</v>
      </c>
      <c r="E459" s="547" t="s">
        <v>513</v>
      </c>
      <c r="F459" s="545" t="s">
        <v>497</v>
      </c>
      <c r="G459" s="545" t="s">
        <v>894</v>
      </c>
      <c r="H459" s="545" t="s">
        <v>482</v>
      </c>
      <c r="I459" s="545" t="s">
        <v>1569</v>
      </c>
      <c r="J459" s="545" t="s">
        <v>913</v>
      </c>
      <c r="K459" s="545" t="s">
        <v>549</v>
      </c>
      <c r="L459" s="548">
        <v>62.46</v>
      </c>
      <c r="M459" s="548">
        <v>624.6</v>
      </c>
      <c r="N459" s="545">
        <v>10</v>
      </c>
      <c r="O459" s="549">
        <v>3</v>
      </c>
      <c r="P459" s="548">
        <v>624.6</v>
      </c>
      <c r="Q459" s="550">
        <v>1</v>
      </c>
      <c r="R459" s="545">
        <v>10</v>
      </c>
      <c r="S459" s="550">
        <v>1</v>
      </c>
      <c r="T459" s="549">
        <v>3</v>
      </c>
      <c r="U459" s="551">
        <v>1</v>
      </c>
    </row>
    <row r="460" spans="1:21" ht="14.4" customHeight="1" x14ac:dyDescent="0.3">
      <c r="A460" s="544">
        <v>27</v>
      </c>
      <c r="B460" s="545" t="s">
        <v>487</v>
      </c>
      <c r="C460" s="545" t="s">
        <v>504</v>
      </c>
      <c r="D460" s="546" t="s">
        <v>2199</v>
      </c>
      <c r="E460" s="547" t="s">
        <v>513</v>
      </c>
      <c r="F460" s="545" t="s">
        <v>497</v>
      </c>
      <c r="G460" s="545" t="s">
        <v>894</v>
      </c>
      <c r="H460" s="545" t="s">
        <v>430</v>
      </c>
      <c r="I460" s="545" t="s">
        <v>1570</v>
      </c>
      <c r="J460" s="545" t="s">
        <v>1571</v>
      </c>
      <c r="K460" s="545" t="s">
        <v>1572</v>
      </c>
      <c r="L460" s="548">
        <v>0</v>
      </c>
      <c r="M460" s="548">
        <v>0</v>
      </c>
      <c r="N460" s="545">
        <v>2</v>
      </c>
      <c r="O460" s="549">
        <v>1.5</v>
      </c>
      <c r="P460" s="548">
        <v>0</v>
      </c>
      <c r="Q460" s="550"/>
      <c r="R460" s="545">
        <v>2</v>
      </c>
      <c r="S460" s="550">
        <v>1</v>
      </c>
      <c r="T460" s="549">
        <v>1.5</v>
      </c>
      <c r="U460" s="551">
        <v>1</v>
      </c>
    </row>
    <row r="461" spans="1:21" ht="14.4" customHeight="1" x14ac:dyDescent="0.3">
      <c r="A461" s="544">
        <v>27</v>
      </c>
      <c r="B461" s="545" t="s">
        <v>487</v>
      </c>
      <c r="C461" s="545" t="s">
        <v>504</v>
      </c>
      <c r="D461" s="546" t="s">
        <v>2199</v>
      </c>
      <c r="E461" s="547" t="s">
        <v>513</v>
      </c>
      <c r="F461" s="545" t="s">
        <v>497</v>
      </c>
      <c r="G461" s="545" t="s">
        <v>894</v>
      </c>
      <c r="H461" s="545" t="s">
        <v>430</v>
      </c>
      <c r="I461" s="545" t="s">
        <v>1573</v>
      </c>
      <c r="J461" s="545" t="s">
        <v>913</v>
      </c>
      <c r="K461" s="545" t="s">
        <v>1574</v>
      </c>
      <c r="L461" s="548">
        <v>0</v>
      </c>
      <c r="M461" s="548">
        <v>0</v>
      </c>
      <c r="N461" s="545">
        <v>1</v>
      </c>
      <c r="O461" s="549">
        <v>0.5</v>
      </c>
      <c r="P461" s="548">
        <v>0</v>
      </c>
      <c r="Q461" s="550"/>
      <c r="R461" s="545">
        <v>1</v>
      </c>
      <c r="S461" s="550">
        <v>1</v>
      </c>
      <c r="T461" s="549">
        <v>0.5</v>
      </c>
      <c r="U461" s="551">
        <v>1</v>
      </c>
    </row>
    <row r="462" spans="1:21" ht="14.4" customHeight="1" x14ac:dyDescent="0.3">
      <c r="A462" s="544">
        <v>27</v>
      </c>
      <c r="B462" s="545" t="s">
        <v>487</v>
      </c>
      <c r="C462" s="545" t="s">
        <v>504</v>
      </c>
      <c r="D462" s="546" t="s">
        <v>2199</v>
      </c>
      <c r="E462" s="547" t="s">
        <v>513</v>
      </c>
      <c r="F462" s="545" t="s">
        <v>497</v>
      </c>
      <c r="G462" s="545" t="s">
        <v>917</v>
      </c>
      <c r="H462" s="545" t="s">
        <v>482</v>
      </c>
      <c r="I462" s="545" t="s">
        <v>918</v>
      </c>
      <c r="J462" s="545" t="s">
        <v>919</v>
      </c>
      <c r="K462" s="545" t="s">
        <v>920</v>
      </c>
      <c r="L462" s="548">
        <v>739.33</v>
      </c>
      <c r="M462" s="548">
        <v>739.33</v>
      </c>
      <c r="N462" s="545">
        <v>1</v>
      </c>
      <c r="O462" s="549">
        <v>0.5</v>
      </c>
      <c r="P462" s="548"/>
      <c r="Q462" s="550">
        <v>0</v>
      </c>
      <c r="R462" s="545"/>
      <c r="S462" s="550">
        <v>0</v>
      </c>
      <c r="T462" s="549"/>
      <c r="U462" s="551">
        <v>0</v>
      </c>
    </row>
    <row r="463" spans="1:21" ht="14.4" customHeight="1" x14ac:dyDescent="0.3">
      <c r="A463" s="544">
        <v>27</v>
      </c>
      <c r="B463" s="545" t="s">
        <v>487</v>
      </c>
      <c r="C463" s="545" t="s">
        <v>504</v>
      </c>
      <c r="D463" s="546" t="s">
        <v>2199</v>
      </c>
      <c r="E463" s="547" t="s">
        <v>513</v>
      </c>
      <c r="F463" s="545" t="s">
        <v>497</v>
      </c>
      <c r="G463" s="545" t="s">
        <v>917</v>
      </c>
      <c r="H463" s="545" t="s">
        <v>482</v>
      </c>
      <c r="I463" s="545" t="s">
        <v>1575</v>
      </c>
      <c r="J463" s="545" t="s">
        <v>919</v>
      </c>
      <c r="K463" s="545" t="s">
        <v>1576</v>
      </c>
      <c r="L463" s="548">
        <v>0</v>
      </c>
      <c r="M463" s="548">
        <v>0</v>
      </c>
      <c r="N463" s="545">
        <v>2</v>
      </c>
      <c r="O463" s="549">
        <v>1</v>
      </c>
      <c r="P463" s="548">
        <v>0</v>
      </c>
      <c r="Q463" s="550"/>
      <c r="R463" s="545">
        <v>1</v>
      </c>
      <c r="S463" s="550">
        <v>0.5</v>
      </c>
      <c r="T463" s="549">
        <v>0.5</v>
      </c>
      <c r="U463" s="551">
        <v>0.5</v>
      </c>
    </row>
    <row r="464" spans="1:21" ht="14.4" customHeight="1" x14ac:dyDescent="0.3">
      <c r="A464" s="544">
        <v>27</v>
      </c>
      <c r="B464" s="545" t="s">
        <v>487</v>
      </c>
      <c r="C464" s="545" t="s">
        <v>504</v>
      </c>
      <c r="D464" s="546" t="s">
        <v>2199</v>
      </c>
      <c r="E464" s="547" t="s">
        <v>513</v>
      </c>
      <c r="F464" s="545" t="s">
        <v>497</v>
      </c>
      <c r="G464" s="545" t="s">
        <v>921</v>
      </c>
      <c r="H464" s="545" t="s">
        <v>482</v>
      </c>
      <c r="I464" s="545" t="s">
        <v>922</v>
      </c>
      <c r="J464" s="545" t="s">
        <v>923</v>
      </c>
      <c r="K464" s="545" t="s">
        <v>924</v>
      </c>
      <c r="L464" s="548">
        <v>70.540000000000006</v>
      </c>
      <c r="M464" s="548">
        <v>70.540000000000006</v>
      </c>
      <c r="N464" s="545">
        <v>1</v>
      </c>
      <c r="O464" s="549">
        <v>1</v>
      </c>
      <c r="P464" s="548">
        <v>70.540000000000006</v>
      </c>
      <c r="Q464" s="550">
        <v>1</v>
      </c>
      <c r="R464" s="545">
        <v>1</v>
      </c>
      <c r="S464" s="550">
        <v>1</v>
      </c>
      <c r="T464" s="549">
        <v>1</v>
      </c>
      <c r="U464" s="551">
        <v>1</v>
      </c>
    </row>
    <row r="465" spans="1:21" ht="14.4" customHeight="1" x14ac:dyDescent="0.3">
      <c r="A465" s="544">
        <v>27</v>
      </c>
      <c r="B465" s="545" t="s">
        <v>487</v>
      </c>
      <c r="C465" s="545" t="s">
        <v>504</v>
      </c>
      <c r="D465" s="546" t="s">
        <v>2199</v>
      </c>
      <c r="E465" s="547" t="s">
        <v>513</v>
      </c>
      <c r="F465" s="545" t="s">
        <v>497</v>
      </c>
      <c r="G465" s="545" t="s">
        <v>1577</v>
      </c>
      <c r="H465" s="545" t="s">
        <v>430</v>
      </c>
      <c r="I465" s="545" t="s">
        <v>1578</v>
      </c>
      <c r="J465" s="545" t="s">
        <v>1579</v>
      </c>
      <c r="K465" s="545" t="s">
        <v>1580</v>
      </c>
      <c r="L465" s="548">
        <v>405.1</v>
      </c>
      <c r="M465" s="548">
        <v>405.1</v>
      </c>
      <c r="N465" s="545">
        <v>1</v>
      </c>
      <c r="O465" s="549">
        <v>0.5</v>
      </c>
      <c r="P465" s="548"/>
      <c r="Q465" s="550">
        <v>0</v>
      </c>
      <c r="R465" s="545"/>
      <c r="S465" s="550">
        <v>0</v>
      </c>
      <c r="T465" s="549"/>
      <c r="U465" s="551">
        <v>0</v>
      </c>
    </row>
    <row r="466" spans="1:21" ht="14.4" customHeight="1" x14ac:dyDescent="0.3">
      <c r="A466" s="544">
        <v>27</v>
      </c>
      <c r="B466" s="545" t="s">
        <v>487</v>
      </c>
      <c r="C466" s="545" t="s">
        <v>504</v>
      </c>
      <c r="D466" s="546" t="s">
        <v>2199</v>
      </c>
      <c r="E466" s="547" t="s">
        <v>513</v>
      </c>
      <c r="F466" s="545" t="s">
        <v>497</v>
      </c>
      <c r="G466" s="545" t="s">
        <v>925</v>
      </c>
      <c r="H466" s="545" t="s">
        <v>482</v>
      </c>
      <c r="I466" s="545" t="s">
        <v>926</v>
      </c>
      <c r="J466" s="545" t="s">
        <v>927</v>
      </c>
      <c r="K466" s="545" t="s">
        <v>928</v>
      </c>
      <c r="L466" s="548">
        <v>164.52</v>
      </c>
      <c r="M466" s="548">
        <v>493.56000000000006</v>
      </c>
      <c r="N466" s="545">
        <v>3</v>
      </c>
      <c r="O466" s="549">
        <v>0.5</v>
      </c>
      <c r="P466" s="548"/>
      <c r="Q466" s="550">
        <v>0</v>
      </c>
      <c r="R466" s="545"/>
      <c r="S466" s="550">
        <v>0</v>
      </c>
      <c r="T466" s="549"/>
      <c r="U466" s="551">
        <v>0</v>
      </c>
    </row>
    <row r="467" spans="1:21" ht="14.4" customHeight="1" x14ac:dyDescent="0.3">
      <c r="A467" s="544">
        <v>27</v>
      </c>
      <c r="B467" s="545" t="s">
        <v>487</v>
      </c>
      <c r="C467" s="545" t="s">
        <v>504</v>
      </c>
      <c r="D467" s="546" t="s">
        <v>2199</v>
      </c>
      <c r="E467" s="547" t="s">
        <v>513</v>
      </c>
      <c r="F467" s="545" t="s">
        <v>497</v>
      </c>
      <c r="G467" s="545" t="s">
        <v>925</v>
      </c>
      <c r="H467" s="545" t="s">
        <v>482</v>
      </c>
      <c r="I467" s="545" t="s">
        <v>1581</v>
      </c>
      <c r="J467" s="545" t="s">
        <v>927</v>
      </c>
      <c r="K467" s="545" t="s">
        <v>1582</v>
      </c>
      <c r="L467" s="548">
        <v>131.62</v>
      </c>
      <c r="M467" s="548">
        <v>394.86</v>
      </c>
      <c r="N467" s="545">
        <v>3</v>
      </c>
      <c r="O467" s="549">
        <v>1</v>
      </c>
      <c r="P467" s="548"/>
      <c r="Q467" s="550">
        <v>0</v>
      </c>
      <c r="R467" s="545"/>
      <c r="S467" s="550">
        <v>0</v>
      </c>
      <c r="T467" s="549"/>
      <c r="U467" s="551">
        <v>0</v>
      </c>
    </row>
    <row r="468" spans="1:21" ht="14.4" customHeight="1" x14ac:dyDescent="0.3">
      <c r="A468" s="544">
        <v>27</v>
      </c>
      <c r="B468" s="545" t="s">
        <v>487</v>
      </c>
      <c r="C468" s="545" t="s">
        <v>504</v>
      </c>
      <c r="D468" s="546" t="s">
        <v>2199</v>
      </c>
      <c r="E468" s="547" t="s">
        <v>513</v>
      </c>
      <c r="F468" s="545" t="s">
        <v>497</v>
      </c>
      <c r="G468" s="545" t="s">
        <v>929</v>
      </c>
      <c r="H468" s="545" t="s">
        <v>430</v>
      </c>
      <c r="I468" s="545" t="s">
        <v>1583</v>
      </c>
      <c r="J468" s="545" t="s">
        <v>1584</v>
      </c>
      <c r="K468" s="545" t="s">
        <v>909</v>
      </c>
      <c r="L468" s="548">
        <v>234.07</v>
      </c>
      <c r="M468" s="548">
        <v>468.14</v>
      </c>
      <c r="N468" s="545">
        <v>2</v>
      </c>
      <c r="O468" s="549">
        <v>1</v>
      </c>
      <c r="P468" s="548"/>
      <c r="Q468" s="550">
        <v>0</v>
      </c>
      <c r="R468" s="545"/>
      <c r="S468" s="550">
        <v>0</v>
      </c>
      <c r="T468" s="549"/>
      <c r="U468" s="551">
        <v>0</v>
      </c>
    </row>
    <row r="469" spans="1:21" ht="14.4" customHeight="1" x14ac:dyDescent="0.3">
      <c r="A469" s="544">
        <v>27</v>
      </c>
      <c r="B469" s="545" t="s">
        <v>487</v>
      </c>
      <c r="C469" s="545" t="s">
        <v>504</v>
      </c>
      <c r="D469" s="546" t="s">
        <v>2199</v>
      </c>
      <c r="E469" s="547" t="s">
        <v>513</v>
      </c>
      <c r="F469" s="545" t="s">
        <v>497</v>
      </c>
      <c r="G469" s="545" t="s">
        <v>929</v>
      </c>
      <c r="H469" s="545" t="s">
        <v>430</v>
      </c>
      <c r="I469" s="545" t="s">
        <v>1585</v>
      </c>
      <c r="J469" s="545" t="s">
        <v>1586</v>
      </c>
      <c r="K469" s="545" t="s">
        <v>916</v>
      </c>
      <c r="L469" s="548">
        <v>70.23</v>
      </c>
      <c r="M469" s="548">
        <v>140.46</v>
      </c>
      <c r="N469" s="545">
        <v>2</v>
      </c>
      <c r="O469" s="549">
        <v>0.5</v>
      </c>
      <c r="P469" s="548"/>
      <c r="Q469" s="550">
        <v>0</v>
      </c>
      <c r="R469" s="545"/>
      <c r="S469" s="550">
        <v>0</v>
      </c>
      <c r="T469" s="549"/>
      <c r="U469" s="551">
        <v>0</v>
      </c>
    </row>
    <row r="470" spans="1:21" ht="14.4" customHeight="1" x14ac:dyDescent="0.3">
      <c r="A470" s="544">
        <v>27</v>
      </c>
      <c r="B470" s="545" t="s">
        <v>487</v>
      </c>
      <c r="C470" s="545" t="s">
        <v>504</v>
      </c>
      <c r="D470" s="546" t="s">
        <v>2199</v>
      </c>
      <c r="E470" s="547" t="s">
        <v>513</v>
      </c>
      <c r="F470" s="545" t="s">
        <v>497</v>
      </c>
      <c r="G470" s="545" t="s">
        <v>929</v>
      </c>
      <c r="H470" s="545" t="s">
        <v>430</v>
      </c>
      <c r="I470" s="545" t="s">
        <v>1587</v>
      </c>
      <c r="J470" s="545" t="s">
        <v>1586</v>
      </c>
      <c r="K470" s="545" t="s">
        <v>909</v>
      </c>
      <c r="L470" s="548">
        <v>234.07</v>
      </c>
      <c r="M470" s="548">
        <v>468.14</v>
      </c>
      <c r="N470" s="545">
        <v>2</v>
      </c>
      <c r="O470" s="549">
        <v>1</v>
      </c>
      <c r="P470" s="548">
        <v>468.14</v>
      </c>
      <c r="Q470" s="550">
        <v>1</v>
      </c>
      <c r="R470" s="545">
        <v>2</v>
      </c>
      <c r="S470" s="550">
        <v>1</v>
      </c>
      <c r="T470" s="549">
        <v>1</v>
      </c>
      <c r="U470" s="551">
        <v>1</v>
      </c>
    </row>
    <row r="471" spans="1:21" ht="14.4" customHeight="1" x14ac:dyDescent="0.3">
      <c r="A471" s="544">
        <v>27</v>
      </c>
      <c r="B471" s="545" t="s">
        <v>487</v>
      </c>
      <c r="C471" s="545" t="s">
        <v>504</v>
      </c>
      <c r="D471" s="546" t="s">
        <v>2199</v>
      </c>
      <c r="E471" s="547" t="s">
        <v>513</v>
      </c>
      <c r="F471" s="545" t="s">
        <v>497</v>
      </c>
      <c r="G471" s="545" t="s">
        <v>929</v>
      </c>
      <c r="H471" s="545" t="s">
        <v>430</v>
      </c>
      <c r="I471" s="545" t="s">
        <v>1588</v>
      </c>
      <c r="J471" s="545" t="s">
        <v>1586</v>
      </c>
      <c r="K471" s="545" t="s">
        <v>909</v>
      </c>
      <c r="L471" s="548">
        <v>234.07</v>
      </c>
      <c r="M471" s="548">
        <v>468.14</v>
      </c>
      <c r="N471" s="545">
        <v>2</v>
      </c>
      <c r="O471" s="549">
        <v>1</v>
      </c>
      <c r="P471" s="548"/>
      <c r="Q471" s="550">
        <v>0</v>
      </c>
      <c r="R471" s="545"/>
      <c r="S471" s="550">
        <v>0</v>
      </c>
      <c r="T471" s="549"/>
      <c r="U471" s="551">
        <v>0</v>
      </c>
    </row>
    <row r="472" spans="1:21" ht="14.4" customHeight="1" x14ac:dyDescent="0.3">
      <c r="A472" s="544">
        <v>27</v>
      </c>
      <c r="B472" s="545" t="s">
        <v>487</v>
      </c>
      <c r="C472" s="545" t="s">
        <v>504</v>
      </c>
      <c r="D472" s="546" t="s">
        <v>2199</v>
      </c>
      <c r="E472" s="547" t="s">
        <v>513</v>
      </c>
      <c r="F472" s="545" t="s">
        <v>497</v>
      </c>
      <c r="G472" s="545" t="s">
        <v>536</v>
      </c>
      <c r="H472" s="545" t="s">
        <v>482</v>
      </c>
      <c r="I472" s="545" t="s">
        <v>537</v>
      </c>
      <c r="J472" s="545" t="s">
        <v>538</v>
      </c>
      <c r="K472" s="545" t="s">
        <v>539</v>
      </c>
      <c r="L472" s="548">
        <v>105.32</v>
      </c>
      <c r="M472" s="548">
        <v>737.2399999999999</v>
      </c>
      <c r="N472" s="545">
        <v>7</v>
      </c>
      <c r="O472" s="549">
        <v>4.5</v>
      </c>
      <c r="P472" s="548">
        <v>210.64</v>
      </c>
      <c r="Q472" s="550">
        <v>0.28571428571428575</v>
      </c>
      <c r="R472" s="545">
        <v>2</v>
      </c>
      <c r="S472" s="550">
        <v>0.2857142857142857</v>
      </c>
      <c r="T472" s="549">
        <v>1</v>
      </c>
      <c r="U472" s="551">
        <v>0.22222222222222221</v>
      </c>
    </row>
    <row r="473" spans="1:21" ht="14.4" customHeight="1" x14ac:dyDescent="0.3">
      <c r="A473" s="544">
        <v>27</v>
      </c>
      <c r="B473" s="545" t="s">
        <v>487</v>
      </c>
      <c r="C473" s="545" t="s">
        <v>504</v>
      </c>
      <c r="D473" s="546" t="s">
        <v>2199</v>
      </c>
      <c r="E473" s="547" t="s">
        <v>513</v>
      </c>
      <c r="F473" s="545" t="s">
        <v>497</v>
      </c>
      <c r="G473" s="545" t="s">
        <v>536</v>
      </c>
      <c r="H473" s="545" t="s">
        <v>482</v>
      </c>
      <c r="I473" s="545" t="s">
        <v>1589</v>
      </c>
      <c r="J473" s="545" t="s">
        <v>1590</v>
      </c>
      <c r="K473" s="545" t="s">
        <v>1176</v>
      </c>
      <c r="L473" s="548">
        <v>210.66</v>
      </c>
      <c r="M473" s="548">
        <v>631.98</v>
      </c>
      <c r="N473" s="545">
        <v>3</v>
      </c>
      <c r="O473" s="549">
        <v>1</v>
      </c>
      <c r="P473" s="548"/>
      <c r="Q473" s="550">
        <v>0</v>
      </c>
      <c r="R473" s="545"/>
      <c r="S473" s="550">
        <v>0</v>
      </c>
      <c r="T473" s="549"/>
      <c r="U473" s="551">
        <v>0</v>
      </c>
    </row>
    <row r="474" spans="1:21" ht="14.4" customHeight="1" x14ac:dyDescent="0.3">
      <c r="A474" s="544">
        <v>27</v>
      </c>
      <c r="B474" s="545" t="s">
        <v>487</v>
      </c>
      <c r="C474" s="545" t="s">
        <v>504</v>
      </c>
      <c r="D474" s="546" t="s">
        <v>2199</v>
      </c>
      <c r="E474" s="547" t="s">
        <v>513</v>
      </c>
      <c r="F474" s="545" t="s">
        <v>497</v>
      </c>
      <c r="G474" s="545" t="s">
        <v>536</v>
      </c>
      <c r="H474" s="545" t="s">
        <v>430</v>
      </c>
      <c r="I474" s="545" t="s">
        <v>933</v>
      </c>
      <c r="J474" s="545" t="s">
        <v>934</v>
      </c>
      <c r="K474" s="545" t="s">
        <v>935</v>
      </c>
      <c r="L474" s="548">
        <v>16.38</v>
      </c>
      <c r="M474" s="548">
        <v>65.52</v>
      </c>
      <c r="N474" s="545">
        <v>4</v>
      </c>
      <c r="O474" s="549">
        <v>1</v>
      </c>
      <c r="P474" s="548">
        <v>32.76</v>
      </c>
      <c r="Q474" s="550">
        <v>0.5</v>
      </c>
      <c r="R474" s="545">
        <v>2</v>
      </c>
      <c r="S474" s="550">
        <v>0.5</v>
      </c>
      <c r="T474" s="549">
        <v>0.5</v>
      </c>
      <c r="U474" s="551">
        <v>0.5</v>
      </c>
    </row>
    <row r="475" spans="1:21" ht="14.4" customHeight="1" x14ac:dyDescent="0.3">
      <c r="A475" s="544">
        <v>27</v>
      </c>
      <c r="B475" s="545" t="s">
        <v>487</v>
      </c>
      <c r="C475" s="545" t="s">
        <v>504</v>
      </c>
      <c r="D475" s="546" t="s">
        <v>2199</v>
      </c>
      <c r="E475" s="547" t="s">
        <v>513</v>
      </c>
      <c r="F475" s="545" t="s">
        <v>497</v>
      </c>
      <c r="G475" s="545" t="s">
        <v>536</v>
      </c>
      <c r="H475" s="545" t="s">
        <v>430</v>
      </c>
      <c r="I475" s="545" t="s">
        <v>1591</v>
      </c>
      <c r="J475" s="545" t="s">
        <v>934</v>
      </c>
      <c r="K475" s="545" t="s">
        <v>1592</v>
      </c>
      <c r="L475" s="548">
        <v>0</v>
      </c>
      <c r="M475" s="548">
        <v>0</v>
      </c>
      <c r="N475" s="545">
        <v>1</v>
      </c>
      <c r="O475" s="549">
        <v>1</v>
      </c>
      <c r="P475" s="548"/>
      <c r="Q475" s="550"/>
      <c r="R475" s="545"/>
      <c r="S475" s="550">
        <v>0</v>
      </c>
      <c r="T475" s="549"/>
      <c r="U475" s="551">
        <v>0</v>
      </c>
    </row>
    <row r="476" spans="1:21" ht="14.4" customHeight="1" x14ac:dyDescent="0.3">
      <c r="A476" s="544">
        <v>27</v>
      </c>
      <c r="B476" s="545" t="s">
        <v>487</v>
      </c>
      <c r="C476" s="545" t="s">
        <v>504</v>
      </c>
      <c r="D476" s="546" t="s">
        <v>2199</v>
      </c>
      <c r="E476" s="547" t="s">
        <v>513</v>
      </c>
      <c r="F476" s="545" t="s">
        <v>497</v>
      </c>
      <c r="G476" s="545" t="s">
        <v>536</v>
      </c>
      <c r="H476" s="545" t="s">
        <v>430</v>
      </c>
      <c r="I476" s="545" t="s">
        <v>1593</v>
      </c>
      <c r="J476" s="545" t="s">
        <v>934</v>
      </c>
      <c r="K476" s="545" t="s">
        <v>1594</v>
      </c>
      <c r="L476" s="548">
        <v>32.76</v>
      </c>
      <c r="M476" s="548">
        <v>262.08000000000004</v>
      </c>
      <c r="N476" s="545">
        <v>8</v>
      </c>
      <c r="O476" s="549">
        <v>2</v>
      </c>
      <c r="P476" s="548">
        <v>98.28</v>
      </c>
      <c r="Q476" s="550">
        <v>0.37499999999999994</v>
      </c>
      <c r="R476" s="545">
        <v>3</v>
      </c>
      <c r="S476" s="550">
        <v>0.375</v>
      </c>
      <c r="T476" s="549">
        <v>0.5</v>
      </c>
      <c r="U476" s="551">
        <v>0.25</v>
      </c>
    </row>
    <row r="477" spans="1:21" ht="14.4" customHeight="1" x14ac:dyDescent="0.3">
      <c r="A477" s="544">
        <v>27</v>
      </c>
      <c r="B477" s="545" t="s">
        <v>487</v>
      </c>
      <c r="C477" s="545" t="s">
        <v>504</v>
      </c>
      <c r="D477" s="546" t="s">
        <v>2199</v>
      </c>
      <c r="E477" s="547" t="s">
        <v>513</v>
      </c>
      <c r="F477" s="545" t="s">
        <v>497</v>
      </c>
      <c r="G477" s="545" t="s">
        <v>536</v>
      </c>
      <c r="H477" s="545" t="s">
        <v>430</v>
      </c>
      <c r="I477" s="545" t="s">
        <v>1595</v>
      </c>
      <c r="J477" s="545" t="s">
        <v>934</v>
      </c>
      <c r="K477" s="545" t="s">
        <v>1596</v>
      </c>
      <c r="L477" s="548">
        <v>0</v>
      </c>
      <c r="M477" s="548">
        <v>0</v>
      </c>
      <c r="N477" s="545">
        <v>1</v>
      </c>
      <c r="O477" s="549">
        <v>1</v>
      </c>
      <c r="P477" s="548">
        <v>0</v>
      </c>
      <c r="Q477" s="550"/>
      <c r="R477" s="545">
        <v>1</v>
      </c>
      <c r="S477" s="550">
        <v>1</v>
      </c>
      <c r="T477" s="549">
        <v>1</v>
      </c>
      <c r="U477" s="551">
        <v>1</v>
      </c>
    </row>
    <row r="478" spans="1:21" ht="14.4" customHeight="1" x14ac:dyDescent="0.3">
      <c r="A478" s="544">
        <v>27</v>
      </c>
      <c r="B478" s="545" t="s">
        <v>487</v>
      </c>
      <c r="C478" s="545" t="s">
        <v>504</v>
      </c>
      <c r="D478" s="546" t="s">
        <v>2199</v>
      </c>
      <c r="E478" s="547" t="s">
        <v>513</v>
      </c>
      <c r="F478" s="545" t="s">
        <v>497</v>
      </c>
      <c r="G478" s="545" t="s">
        <v>536</v>
      </c>
      <c r="H478" s="545" t="s">
        <v>430</v>
      </c>
      <c r="I478" s="545" t="s">
        <v>1597</v>
      </c>
      <c r="J478" s="545" t="s">
        <v>934</v>
      </c>
      <c r="K478" s="545" t="s">
        <v>1598</v>
      </c>
      <c r="L478" s="548">
        <v>0</v>
      </c>
      <c r="M478" s="548">
        <v>0</v>
      </c>
      <c r="N478" s="545">
        <v>7</v>
      </c>
      <c r="O478" s="549">
        <v>2.5</v>
      </c>
      <c r="P478" s="548">
        <v>0</v>
      </c>
      <c r="Q478" s="550"/>
      <c r="R478" s="545">
        <v>3</v>
      </c>
      <c r="S478" s="550">
        <v>0.42857142857142855</v>
      </c>
      <c r="T478" s="549">
        <v>1.5</v>
      </c>
      <c r="U478" s="551">
        <v>0.6</v>
      </c>
    </row>
    <row r="479" spans="1:21" ht="14.4" customHeight="1" x14ac:dyDescent="0.3">
      <c r="A479" s="544">
        <v>27</v>
      </c>
      <c r="B479" s="545" t="s">
        <v>487</v>
      </c>
      <c r="C479" s="545" t="s">
        <v>504</v>
      </c>
      <c r="D479" s="546" t="s">
        <v>2199</v>
      </c>
      <c r="E479" s="547" t="s">
        <v>513</v>
      </c>
      <c r="F479" s="545" t="s">
        <v>497</v>
      </c>
      <c r="G479" s="545" t="s">
        <v>536</v>
      </c>
      <c r="H479" s="545" t="s">
        <v>482</v>
      </c>
      <c r="I479" s="545" t="s">
        <v>540</v>
      </c>
      <c r="J479" s="545" t="s">
        <v>538</v>
      </c>
      <c r="K479" s="545" t="s">
        <v>541</v>
      </c>
      <c r="L479" s="548">
        <v>35.11</v>
      </c>
      <c r="M479" s="548">
        <v>386.21000000000004</v>
      </c>
      <c r="N479" s="545">
        <v>11</v>
      </c>
      <c r="O479" s="549">
        <v>4</v>
      </c>
      <c r="P479" s="548">
        <v>315.99</v>
      </c>
      <c r="Q479" s="550">
        <v>0.81818181818181812</v>
      </c>
      <c r="R479" s="545">
        <v>9</v>
      </c>
      <c r="S479" s="550">
        <v>0.81818181818181823</v>
      </c>
      <c r="T479" s="549">
        <v>3.5</v>
      </c>
      <c r="U479" s="551">
        <v>0.875</v>
      </c>
    </row>
    <row r="480" spans="1:21" ht="14.4" customHeight="1" x14ac:dyDescent="0.3">
      <c r="A480" s="544">
        <v>27</v>
      </c>
      <c r="B480" s="545" t="s">
        <v>487</v>
      </c>
      <c r="C480" s="545" t="s">
        <v>504</v>
      </c>
      <c r="D480" s="546" t="s">
        <v>2199</v>
      </c>
      <c r="E480" s="547" t="s">
        <v>513</v>
      </c>
      <c r="F480" s="545" t="s">
        <v>497</v>
      </c>
      <c r="G480" s="545" t="s">
        <v>536</v>
      </c>
      <c r="H480" s="545" t="s">
        <v>482</v>
      </c>
      <c r="I480" s="545" t="s">
        <v>1599</v>
      </c>
      <c r="J480" s="545" t="s">
        <v>1590</v>
      </c>
      <c r="K480" s="545" t="s">
        <v>549</v>
      </c>
      <c r="L480" s="548">
        <v>70.23</v>
      </c>
      <c r="M480" s="548">
        <v>280.92</v>
      </c>
      <c r="N480" s="545">
        <v>4</v>
      </c>
      <c r="O480" s="549">
        <v>1</v>
      </c>
      <c r="P480" s="548"/>
      <c r="Q480" s="550">
        <v>0</v>
      </c>
      <c r="R480" s="545"/>
      <c r="S480" s="550">
        <v>0</v>
      </c>
      <c r="T480" s="549"/>
      <c r="U480" s="551">
        <v>0</v>
      </c>
    </row>
    <row r="481" spans="1:21" ht="14.4" customHeight="1" x14ac:dyDescent="0.3">
      <c r="A481" s="544">
        <v>27</v>
      </c>
      <c r="B481" s="545" t="s">
        <v>487</v>
      </c>
      <c r="C481" s="545" t="s">
        <v>504</v>
      </c>
      <c r="D481" s="546" t="s">
        <v>2199</v>
      </c>
      <c r="E481" s="547" t="s">
        <v>513</v>
      </c>
      <c r="F481" s="545" t="s">
        <v>497</v>
      </c>
      <c r="G481" s="545" t="s">
        <v>536</v>
      </c>
      <c r="H481" s="545" t="s">
        <v>430</v>
      </c>
      <c r="I481" s="545" t="s">
        <v>936</v>
      </c>
      <c r="J481" s="545" t="s">
        <v>937</v>
      </c>
      <c r="K481" s="545" t="s">
        <v>549</v>
      </c>
      <c r="L481" s="548">
        <v>70.23</v>
      </c>
      <c r="M481" s="548">
        <v>421.38</v>
      </c>
      <c r="N481" s="545">
        <v>6</v>
      </c>
      <c r="O481" s="549">
        <v>1.5</v>
      </c>
      <c r="P481" s="548">
        <v>140.46</v>
      </c>
      <c r="Q481" s="550">
        <v>0.33333333333333337</v>
      </c>
      <c r="R481" s="545">
        <v>2</v>
      </c>
      <c r="S481" s="550">
        <v>0.33333333333333331</v>
      </c>
      <c r="T481" s="549">
        <v>0.5</v>
      </c>
      <c r="U481" s="551">
        <v>0.33333333333333331</v>
      </c>
    </row>
    <row r="482" spans="1:21" ht="14.4" customHeight="1" x14ac:dyDescent="0.3">
      <c r="A482" s="544">
        <v>27</v>
      </c>
      <c r="B482" s="545" t="s">
        <v>487</v>
      </c>
      <c r="C482" s="545" t="s">
        <v>504</v>
      </c>
      <c r="D482" s="546" t="s">
        <v>2199</v>
      </c>
      <c r="E482" s="547" t="s">
        <v>513</v>
      </c>
      <c r="F482" s="545" t="s">
        <v>497</v>
      </c>
      <c r="G482" s="545" t="s">
        <v>536</v>
      </c>
      <c r="H482" s="545" t="s">
        <v>430</v>
      </c>
      <c r="I482" s="545" t="s">
        <v>938</v>
      </c>
      <c r="J482" s="545" t="s">
        <v>939</v>
      </c>
      <c r="K482" s="545" t="s">
        <v>541</v>
      </c>
      <c r="L482" s="548">
        <v>35.11</v>
      </c>
      <c r="M482" s="548">
        <v>737.31</v>
      </c>
      <c r="N482" s="545">
        <v>21</v>
      </c>
      <c r="O482" s="549">
        <v>2.5</v>
      </c>
      <c r="P482" s="548">
        <v>210.66</v>
      </c>
      <c r="Q482" s="550">
        <v>0.28571428571428575</v>
      </c>
      <c r="R482" s="545">
        <v>6</v>
      </c>
      <c r="S482" s="550">
        <v>0.2857142857142857</v>
      </c>
      <c r="T482" s="549">
        <v>1</v>
      </c>
      <c r="U482" s="551">
        <v>0.4</v>
      </c>
    </row>
    <row r="483" spans="1:21" ht="14.4" customHeight="1" x14ac:dyDescent="0.3">
      <c r="A483" s="544">
        <v>27</v>
      </c>
      <c r="B483" s="545" t="s">
        <v>487</v>
      </c>
      <c r="C483" s="545" t="s">
        <v>504</v>
      </c>
      <c r="D483" s="546" t="s">
        <v>2199</v>
      </c>
      <c r="E483" s="547" t="s">
        <v>513</v>
      </c>
      <c r="F483" s="545" t="s">
        <v>497</v>
      </c>
      <c r="G483" s="545" t="s">
        <v>536</v>
      </c>
      <c r="H483" s="545" t="s">
        <v>430</v>
      </c>
      <c r="I483" s="545" t="s">
        <v>940</v>
      </c>
      <c r="J483" s="545" t="s">
        <v>941</v>
      </c>
      <c r="K483" s="545" t="s">
        <v>549</v>
      </c>
      <c r="L483" s="548">
        <v>70.23</v>
      </c>
      <c r="M483" s="548">
        <v>140.46</v>
      </c>
      <c r="N483" s="545">
        <v>2</v>
      </c>
      <c r="O483" s="549">
        <v>0.5</v>
      </c>
      <c r="P483" s="548"/>
      <c r="Q483" s="550">
        <v>0</v>
      </c>
      <c r="R483" s="545"/>
      <c r="S483" s="550">
        <v>0</v>
      </c>
      <c r="T483" s="549"/>
      <c r="U483" s="551">
        <v>0</v>
      </c>
    </row>
    <row r="484" spans="1:21" ht="14.4" customHeight="1" x14ac:dyDescent="0.3">
      <c r="A484" s="544">
        <v>27</v>
      </c>
      <c r="B484" s="545" t="s">
        <v>487</v>
      </c>
      <c r="C484" s="545" t="s">
        <v>504</v>
      </c>
      <c r="D484" s="546" t="s">
        <v>2199</v>
      </c>
      <c r="E484" s="547" t="s">
        <v>513</v>
      </c>
      <c r="F484" s="545" t="s">
        <v>497</v>
      </c>
      <c r="G484" s="545" t="s">
        <v>942</v>
      </c>
      <c r="H484" s="545" t="s">
        <v>430</v>
      </c>
      <c r="I484" s="545" t="s">
        <v>943</v>
      </c>
      <c r="J484" s="545" t="s">
        <v>944</v>
      </c>
      <c r="K484" s="545" t="s">
        <v>754</v>
      </c>
      <c r="L484" s="548">
        <v>0</v>
      </c>
      <c r="M484" s="548">
        <v>0</v>
      </c>
      <c r="N484" s="545">
        <v>2</v>
      </c>
      <c r="O484" s="549">
        <v>1.5</v>
      </c>
      <c r="P484" s="548">
        <v>0</v>
      </c>
      <c r="Q484" s="550"/>
      <c r="R484" s="545">
        <v>1</v>
      </c>
      <c r="S484" s="550">
        <v>0.5</v>
      </c>
      <c r="T484" s="549">
        <v>1</v>
      </c>
      <c r="U484" s="551">
        <v>0.66666666666666663</v>
      </c>
    </row>
    <row r="485" spans="1:21" ht="14.4" customHeight="1" x14ac:dyDescent="0.3">
      <c r="A485" s="544">
        <v>27</v>
      </c>
      <c r="B485" s="545" t="s">
        <v>487</v>
      </c>
      <c r="C485" s="545" t="s">
        <v>504</v>
      </c>
      <c r="D485" s="546" t="s">
        <v>2199</v>
      </c>
      <c r="E485" s="547" t="s">
        <v>513</v>
      </c>
      <c r="F485" s="545" t="s">
        <v>497</v>
      </c>
      <c r="G485" s="545" t="s">
        <v>945</v>
      </c>
      <c r="H485" s="545" t="s">
        <v>482</v>
      </c>
      <c r="I485" s="545" t="s">
        <v>946</v>
      </c>
      <c r="J485" s="545" t="s">
        <v>947</v>
      </c>
      <c r="K485" s="545" t="s">
        <v>948</v>
      </c>
      <c r="L485" s="548">
        <v>57.83</v>
      </c>
      <c r="M485" s="548">
        <v>462.64</v>
      </c>
      <c r="N485" s="545">
        <v>8</v>
      </c>
      <c r="O485" s="549">
        <v>1.5</v>
      </c>
      <c r="P485" s="548"/>
      <c r="Q485" s="550">
        <v>0</v>
      </c>
      <c r="R485" s="545"/>
      <c r="S485" s="550">
        <v>0</v>
      </c>
      <c r="T485" s="549"/>
      <c r="U485" s="551">
        <v>0</v>
      </c>
    </row>
    <row r="486" spans="1:21" ht="14.4" customHeight="1" x14ac:dyDescent="0.3">
      <c r="A486" s="544">
        <v>27</v>
      </c>
      <c r="B486" s="545" t="s">
        <v>487</v>
      </c>
      <c r="C486" s="545" t="s">
        <v>504</v>
      </c>
      <c r="D486" s="546" t="s">
        <v>2199</v>
      </c>
      <c r="E486" s="547" t="s">
        <v>513</v>
      </c>
      <c r="F486" s="545" t="s">
        <v>497</v>
      </c>
      <c r="G486" s="545" t="s">
        <v>945</v>
      </c>
      <c r="H486" s="545" t="s">
        <v>482</v>
      </c>
      <c r="I486" s="545" t="s">
        <v>1600</v>
      </c>
      <c r="J486" s="545" t="s">
        <v>947</v>
      </c>
      <c r="K486" s="545" t="s">
        <v>1601</v>
      </c>
      <c r="L486" s="548">
        <v>36.369999999999997</v>
      </c>
      <c r="M486" s="548">
        <v>254.58999999999997</v>
      </c>
      <c r="N486" s="545">
        <v>7</v>
      </c>
      <c r="O486" s="549">
        <v>2</v>
      </c>
      <c r="P486" s="548">
        <v>254.58999999999997</v>
      </c>
      <c r="Q486" s="550">
        <v>1</v>
      </c>
      <c r="R486" s="545">
        <v>7</v>
      </c>
      <c r="S486" s="550">
        <v>1</v>
      </c>
      <c r="T486" s="549">
        <v>2</v>
      </c>
      <c r="U486" s="551">
        <v>1</v>
      </c>
    </row>
    <row r="487" spans="1:21" ht="14.4" customHeight="1" x14ac:dyDescent="0.3">
      <c r="A487" s="544">
        <v>27</v>
      </c>
      <c r="B487" s="545" t="s">
        <v>487</v>
      </c>
      <c r="C487" s="545" t="s">
        <v>504</v>
      </c>
      <c r="D487" s="546" t="s">
        <v>2199</v>
      </c>
      <c r="E487" s="547" t="s">
        <v>513</v>
      </c>
      <c r="F487" s="545" t="s">
        <v>497</v>
      </c>
      <c r="G487" s="545" t="s">
        <v>945</v>
      </c>
      <c r="H487" s="545" t="s">
        <v>482</v>
      </c>
      <c r="I487" s="545" t="s">
        <v>1602</v>
      </c>
      <c r="J487" s="545" t="s">
        <v>947</v>
      </c>
      <c r="K487" s="545" t="s">
        <v>1603</v>
      </c>
      <c r="L487" s="548">
        <v>100.77</v>
      </c>
      <c r="M487" s="548">
        <v>604.62</v>
      </c>
      <c r="N487" s="545">
        <v>6</v>
      </c>
      <c r="O487" s="549">
        <v>2</v>
      </c>
      <c r="P487" s="548"/>
      <c r="Q487" s="550">
        <v>0</v>
      </c>
      <c r="R487" s="545"/>
      <c r="S487" s="550">
        <v>0</v>
      </c>
      <c r="T487" s="549"/>
      <c r="U487" s="551">
        <v>0</v>
      </c>
    </row>
    <row r="488" spans="1:21" ht="14.4" customHeight="1" x14ac:dyDescent="0.3">
      <c r="A488" s="544">
        <v>27</v>
      </c>
      <c r="B488" s="545" t="s">
        <v>487</v>
      </c>
      <c r="C488" s="545" t="s">
        <v>504</v>
      </c>
      <c r="D488" s="546" t="s">
        <v>2199</v>
      </c>
      <c r="E488" s="547" t="s">
        <v>513</v>
      </c>
      <c r="F488" s="545" t="s">
        <v>497</v>
      </c>
      <c r="G488" s="545" t="s">
        <v>1604</v>
      </c>
      <c r="H488" s="545" t="s">
        <v>430</v>
      </c>
      <c r="I488" s="545" t="s">
        <v>1605</v>
      </c>
      <c r="J488" s="545" t="s">
        <v>1606</v>
      </c>
      <c r="K488" s="545" t="s">
        <v>1607</v>
      </c>
      <c r="L488" s="548">
        <v>0</v>
      </c>
      <c r="M488" s="548">
        <v>0</v>
      </c>
      <c r="N488" s="545">
        <v>2</v>
      </c>
      <c r="O488" s="549">
        <v>0.5</v>
      </c>
      <c r="P488" s="548"/>
      <c r="Q488" s="550"/>
      <c r="R488" s="545"/>
      <c r="S488" s="550">
        <v>0</v>
      </c>
      <c r="T488" s="549"/>
      <c r="U488" s="551">
        <v>0</v>
      </c>
    </row>
    <row r="489" spans="1:21" ht="14.4" customHeight="1" x14ac:dyDescent="0.3">
      <c r="A489" s="544">
        <v>27</v>
      </c>
      <c r="B489" s="545" t="s">
        <v>487</v>
      </c>
      <c r="C489" s="545" t="s">
        <v>504</v>
      </c>
      <c r="D489" s="546" t="s">
        <v>2199</v>
      </c>
      <c r="E489" s="547" t="s">
        <v>513</v>
      </c>
      <c r="F489" s="545" t="s">
        <v>497</v>
      </c>
      <c r="G489" s="545" t="s">
        <v>1608</v>
      </c>
      <c r="H489" s="545" t="s">
        <v>430</v>
      </c>
      <c r="I489" s="545" t="s">
        <v>1609</v>
      </c>
      <c r="J489" s="545" t="s">
        <v>1610</v>
      </c>
      <c r="K489" s="545" t="s">
        <v>1611</v>
      </c>
      <c r="L489" s="548">
        <v>35.11</v>
      </c>
      <c r="M489" s="548">
        <v>210.66</v>
      </c>
      <c r="N489" s="545">
        <v>6</v>
      </c>
      <c r="O489" s="549">
        <v>1</v>
      </c>
      <c r="P489" s="548"/>
      <c r="Q489" s="550">
        <v>0</v>
      </c>
      <c r="R489" s="545"/>
      <c r="S489" s="550">
        <v>0</v>
      </c>
      <c r="T489" s="549"/>
      <c r="U489" s="551">
        <v>0</v>
      </c>
    </row>
    <row r="490" spans="1:21" ht="14.4" customHeight="1" x14ac:dyDescent="0.3">
      <c r="A490" s="544">
        <v>27</v>
      </c>
      <c r="B490" s="545" t="s">
        <v>487</v>
      </c>
      <c r="C490" s="545" t="s">
        <v>504</v>
      </c>
      <c r="D490" s="546" t="s">
        <v>2199</v>
      </c>
      <c r="E490" s="547" t="s">
        <v>513</v>
      </c>
      <c r="F490" s="545" t="s">
        <v>497</v>
      </c>
      <c r="G490" s="545" t="s">
        <v>546</v>
      </c>
      <c r="H490" s="545" t="s">
        <v>482</v>
      </c>
      <c r="I490" s="545" t="s">
        <v>1322</v>
      </c>
      <c r="J490" s="545" t="s">
        <v>548</v>
      </c>
      <c r="K490" s="545" t="s">
        <v>1176</v>
      </c>
      <c r="L490" s="548">
        <v>207.45</v>
      </c>
      <c r="M490" s="548">
        <v>414.9</v>
      </c>
      <c r="N490" s="545">
        <v>2</v>
      </c>
      <c r="O490" s="549">
        <v>1</v>
      </c>
      <c r="P490" s="548">
        <v>414.9</v>
      </c>
      <c r="Q490" s="550">
        <v>1</v>
      </c>
      <c r="R490" s="545">
        <v>2</v>
      </c>
      <c r="S490" s="550">
        <v>1</v>
      </c>
      <c r="T490" s="549">
        <v>1</v>
      </c>
      <c r="U490" s="551">
        <v>1</v>
      </c>
    </row>
    <row r="491" spans="1:21" ht="14.4" customHeight="1" x14ac:dyDescent="0.3">
      <c r="A491" s="544">
        <v>27</v>
      </c>
      <c r="B491" s="545" t="s">
        <v>487</v>
      </c>
      <c r="C491" s="545" t="s">
        <v>504</v>
      </c>
      <c r="D491" s="546" t="s">
        <v>2199</v>
      </c>
      <c r="E491" s="547" t="s">
        <v>513</v>
      </c>
      <c r="F491" s="545" t="s">
        <v>497</v>
      </c>
      <c r="G491" s="545" t="s">
        <v>1612</v>
      </c>
      <c r="H491" s="545" t="s">
        <v>430</v>
      </c>
      <c r="I491" s="545" t="s">
        <v>1613</v>
      </c>
      <c r="J491" s="545" t="s">
        <v>1614</v>
      </c>
      <c r="K491" s="545" t="s">
        <v>1615</v>
      </c>
      <c r="L491" s="548">
        <v>0</v>
      </c>
      <c r="M491" s="548">
        <v>0</v>
      </c>
      <c r="N491" s="545">
        <v>1</v>
      </c>
      <c r="O491" s="549">
        <v>1</v>
      </c>
      <c r="P491" s="548">
        <v>0</v>
      </c>
      <c r="Q491" s="550"/>
      <c r="R491" s="545">
        <v>1</v>
      </c>
      <c r="S491" s="550">
        <v>1</v>
      </c>
      <c r="T491" s="549">
        <v>1</v>
      </c>
      <c r="U491" s="551">
        <v>1</v>
      </c>
    </row>
    <row r="492" spans="1:21" ht="14.4" customHeight="1" x14ac:dyDescent="0.3">
      <c r="A492" s="544">
        <v>27</v>
      </c>
      <c r="B492" s="545" t="s">
        <v>487</v>
      </c>
      <c r="C492" s="545" t="s">
        <v>504</v>
      </c>
      <c r="D492" s="546" t="s">
        <v>2199</v>
      </c>
      <c r="E492" s="547" t="s">
        <v>513</v>
      </c>
      <c r="F492" s="545" t="s">
        <v>497</v>
      </c>
      <c r="G492" s="545" t="s">
        <v>1616</v>
      </c>
      <c r="H492" s="545" t="s">
        <v>430</v>
      </c>
      <c r="I492" s="545" t="s">
        <v>1617</v>
      </c>
      <c r="J492" s="545" t="s">
        <v>1618</v>
      </c>
      <c r="K492" s="545" t="s">
        <v>1619</v>
      </c>
      <c r="L492" s="548">
        <v>0</v>
      </c>
      <c r="M492" s="548">
        <v>0</v>
      </c>
      <c r="N492" s="545">
        <v>4</v>
      </c>
      <c r="O492" s="549">
        <v>1</v>
      </c>
      <c r="P492" s="548"/>
      <c r="Q492" s="550"/>
      <c r="R492" s="545"/>
      <c r="S492" s="550">
        <v>0</v>
      </c>
      <c r="T492" s="549"/>
      <c r="U492" s="551">
        <v>0</v>
      </c>
    </row>
    <row r="493" spans="1:21" ht="14.4" customHeight="1" x14ac:dyDescent="0.3">
      <c r="A493" s="544">
        <v>27</v>
      </c>
      <c r="B493" s="545" t="s">
        <v>487</v>
      </c>
      <c r="C493" s="545" t="s">
        <v>504</v>
      </c>
      <c r="D493" s="546" t="s">
        <v>2199</v>
      </c>
      <c r="E493" s="547" t="s">
        <v>513</v>
      </c>
      <c r="F493" s="545" t="s">
        <v>497</v>
      </c>
      <c r="G493" s="545" t="s">
        <v>1418</v>
      </c>
      <c r="H493" s="545" t="s">
        <v>430</v>
      </c>
      <c r="I493" s="545" t="s">
        <v>1620</v>
      </c>
      <c r="J493" s="545" t="s">
        <v>1621</v>
      </c>
      <c r="K493" s="545" t="s">
        <v>1421</v>
      </c>
      <c r="L493" s="548">
        <v>39.17</v>
      </c>
      <c r="M493" s="548">
        <v>78.34</v>
      </c>
      <c r="N493" s="545">
        <v>2</v>
      </c>
      <c r="O493" s="549">
        <v>1</v>
      </c>
      <c r="P493" s="548">
        <v>78.34</v>
      </c>
      <c r="Q493" s="550">
        <v>1</v>
      </c>
      <c r="R493" s="545">
        <v>2</v>
      </c>
      <c r="S493" s="550">
        <v>1</v>
      </c>
      <c r="T493" s="549">
        <v>1</v>
      </c>
      <c r="U493" s="551">
        <v>1</v>
      </c>
    </row>
    <row r="494" spans="1:21" ht="14.4" customHeight="1" x14ac:dyDescent="0.3">
      <c r="A494" s="544">
        <v>27</v>
      </c>
      <c r="B494" s="545" t="s">
        <v>487</v>
      </c>
      <c r="C494" s="545" t="s">
        <v>504</v>
      </c>
      <c r="D494" s="546" t="s">
        <v>2199</v>
      </c>
      <c r="E494" s="547" t="s">
        <v>513</v>
      </c>
      <c r="F494" s="545" t="s">
        <v>497</v>
      </c>
      <c r="G494" s="545" t="s">
        <v>954</v>
      </c>
      <c r="H494" s="545" t="s">
        <v>482</v>
      </c>
      <c r="I494" s="545" t="s">
        <v>1622</v>
      </c>
      <c r="J494" s="545" t="s">
        <v>956</v>
      </c>
      <c r="K494" s="545" t="s">
        <v>916</v>
      </c>
      <c r="L494" s="548">
        <v>85.16</v>
      </c>
      <c r="M494" s="548">
        <v>255.48</v>
      </c>
      <c r="N494" s="545">
        <v>3</v>
      </c>
      <c r="O494" s="549">
        <v>0.5</v>
      </c>
      <c r="P494" s="548">
        <v>255.48</v>
      </c>
      <c r="Q494" s="550">
        <v>1</v>
      </c>
      <c r="R494" s="545">
        <v>3</v>
      </c>
      <c r="S494" s="550">
        <v>1</v>
      </c>
      <c r="T494" s="549">
        <v>0.5</v>
      </c>
      <c r="U494" s="551">
        <v>1</v>
      </c>
    </row>
    <row r="495" spans="1:21" ht="14.4" customHeight="1" x14ac:dyDescent="0.3">
      <c r="A495" s="544">
        <v>27</v>
      </c>
      <c r="B495" s="545" t="s">
        <v>487</v>
      </c>
      <c r="C495" s="545" t="s">
        <v>504</v>
      </c>
      <c r="D495" s="546" t="s">
        <v>2199</v>
      </c>
      <c r="E495" s="547" t="s">
        <v>513</v>
      </c>
      <c r="F495" s="545" t="s">
        <v>497</v>
      </c>
      <c r="G495" s="545" t="s">
        <v>954</v>
      </c>
      <c r="H495" s="545" t="s">
        <v>482</v>
      </c>
      <c r="I495" s="545" t="s">
        <v>1622</v>
      </c>
      <c r="J495" s="545" t="s">
        <v>956</v>
      </c>
      <c r="K495" s="545" t="s">
        <v>916</v>
      </c>
      <c r="L495" s="548">
        <v>132</v>
      </c>
      <c r="M495" s="548">
        <v>396</v>
      </c>
      <c r="N495" s="545">
        <v>3</v>
      </c>
      <c r="O495" s="549">
        <v>0.5</v>
      </c>
      <c r="P495" s="548"/>
      <c r="Q495" s="550">
        <v>0</v>
      </c>
      <c r="R495" s="545"/>
      <c r="S495" s="550">
        <v>0</v>
      </c>
      <c r="T495" s="549"/>
      <c r="U495" s="551">
        <v>0</v>
      </c>
    </row>
    <row r="496" spans="1:21" ht="14.4" customHeight="1" x14ac:dyDescent="0.3">
      <c r="A496" s="544">
        <v>27</v>
      </c>
      <c r="B496" s="545" t="s">
        <v>487</v>
      </c>
      <c r="C496" s="545" t="s">
        <v>504</v>
      </c>
      <c r="D496" s="546" t="s">
        <v>2199</v>
      </c>
      <c r="E496" s="547" t="s">
        <v>513</v>
      </c>
      <c r="F496" s="545" t="s">
        <v>497</v>
      </c>
      <c r="G496" s="545" t="s">
        <v>954</v>
      </c>
      <c r="H496" s="545" t="s">
        <v>482</v>
      </c>
      <c r="I496" s="545" t="s">
        <v>1623</v>
      </c>
      <c r="J496" s="545" t="s">
        <v>956</v>
      </c>
      <c r="K496" s="545" t="s">
        <v>916</v>
      </c>
      <c r="L496" s="548">
        <v>132</v>
      </c>
      <c r="M496" s="548">
        <v>396</v>
      </c>
      <c r="N496" s="545">
        <v>3</v>
      </c>
      <c r="O496" s="549">
        <v>0.5</v>
      </c>
      <c r="P496" s="548">
        <v>396</v>
      </c>
      <c r="Q496" s="550">
        <v>1</v>
      </c>
      <c r="R496" s="545">
        <v>3</v>
      </c>
      <c r="S496" s="550">
        <v>1</v>
      </c>
      <c r="T496" s="549">
        <v>0.5</v>
      </c>
      <c r="U496" s="551">
        <v>1</v>
      </c>
    </row>
    <row r="497" spans="1:21" ht="14.4" customHeight="1" x14ac:dyDescent="0.3">
      <c r="A497" s="544">
        <v>27</v>
      </c>
      <c r="B497" s="545" t="s">
        <v>487</v>
      </c>
      <c r="C497" s="545" t="s">
        <v>504</v>
      </c>
      <c r="D497" s="546" t="s">
        <v>2199</v>
      </c>
      <c r="E497" s="547" t="s">
        <v>513</v>
      </c>
      <c r="F497" s="545" t="s">
        <v>497</v>
      </c>
      <c r="G497" s="545" t="s">
        <v>957</v>
      </c>
      <c r="H497" s="545" t="s">
        <v>430</v>
      </c>
      <c r="I497" s="545" t="s">
        <v>1624</v>
      </c>
      <c r="J497" s="545" t="s">
        <v>959</v>
      </c>
      <c r="K497" s="545" t="s">
        <v>1625</v>
      </c>
      <c r="L497" s="548">
        <v>1887.9</v>
      </c>
      <c r="M497" s="548">
        <v>22654.800000000003</v>
      </c>
      <c r="N497" s="545">
        <v>12</v>
      </c>
      <c r="O497" s="549">
        <v>3</v>
      </c>
      <c r="P497" s="548">
        <v>11327.400000000001</v>
      </c>
      <c r="Q497" s="550">
        <v>0.5</v>
      </c>
      <c r="R497" s="545">
        <v>6</v>
      </c>
      <c r="S497" s="550">
        <v>0.5</v>
      </c>
      <c r="T497" s="549">
        <v>2</v>
      </c>
      <c r="U497" s="551">
        <v>0.66666666666666663</v>
      </c>
    </row>
    <row r="498" spans="1:21" ht="14.4" customHeight="1" x14ac:dyDescent="0.3">
      <c r="A498" s="544">
        <v>27</v>
      </c>
      <c r="B498" s="545" t="s">
        <v>487</v>
      </c>
      <c r="C498" s="545" t="s">
        <v>504</v>
      </c>
      <c r="D498" s="546" t="s">
        <v>2199</v>
      </c>
      <c r="E498" s="547" t="s">
        <v>513</v>
      </c>
      <c r="F498" s="545" t="s">
        <v>497</v>
      </c>
      <c r="G498" s="545" t="s">
        <v>957</v>
      </c>
      <c r="H498" s="545" t="s">
        <v>430</v>
      </c>
      <c r="I498" s="545" t="s">
        <v>1517</v>
      </c>
      <c r="J498" s="545" t="s">
        <v>959</v>
      </c>
      <c r="K498" s="545" t="s">
        <v>1518</v>
      </c>
      <c r="L498" s="548">
        <v>0</v>
      </c>
      <c r="M498" s="548">
        <v>0</v>
      </c>
      <c r="N498" s="545">
        <v>1</v>
      </c>
      <c r="O498" s="549">
        <v>0.5</v>
      </c>
      <c r="P498" s="548">
        <v>0</v>
      </c>
      <c r="Q498" s="550"/>
      <c r="R498" s="545">
        <v>1</v>
      </c>
      <c r="S498" s="550">
        <v>1</v>
      </c>
      <c r="T498" s="549">
        <v>0.5</v>
      </c>
      <c r="U498" s="551">
        <v>1</v>
      </c>
    </row>
    <row r="499" spans="1:21" ht="14.4" customHeight="1" x14ac:dyDescent="0.3">
      <c r="A499" s="544">
        <v>27</v>
      </c>
      <c r="B499" s="545" t="s">
        <v>487</v>
      </c>
      <c r="C499" s="545" t="s">
        <v>504</v>
      </c>
      <c r="D499" s="546" t="s">
        <v>2199</v>
      </c>
      <c r="E499" s="547" t="s">
        <v>513</v>
      </c>
      <c r="F499" s="545" t="s">
        <v>497</v>
      </c>
      <c r="G499" s="545" t="s">
        <v>957</v>
      </c>
      <c r="H499" s="545" t="s">
        <v>430</v>
      </c>
      <c r="I499" s="545" t="s">
        <v>1626</v>
      </c>
      <c r="J499" s="545" t="s">
        <v>959</v>
      </c>
      <c r="K499" s="545" t="s">
        <v>1627</v>
      </c>
      <c r="L499" s="548">
        <v>0</v>
      </c>
      <c r="M499" s="548">
        <v>0</v>
      </c>
      <c r="N499" s="545">
        <v>2</v>
      </c>
      <c r="O499" s="549">
        <v>1.5</v>
      </c>
      <c r="P499" s="548">
        <v>0</v>
      </c>
      <c r="Q499" s="550"/>
      <c r="R499" s="545">
        <v>1</v>
      </c>
      <c r="S499" s="550">
        <v>0.5</v>
      </c>
      <c r="T499" s="549">
        <v>0.5</v>
      </c>
      <c r="U499" s="551">
        <v>0.33333333333333331</v>
      </c>
    </row>
    <row r="500" spans="1:21" ht="14.4" customHeight="1" x14ac:dyDescent="0.3">
      <c r="A500" s="544">
        <v>27</v>
      </c>
      <c r="B500" s="545" t="s">
        <v>487</v>
      </c>
      <c r="C500" s="545" t="s">
        <v>504</v>
      </c>
      <c r="D500" s="546" t="s">
        <v>2199</v>
      </c>
      <c r="E500" s="547" t="s">
        <v>513</v>
      </c>
      <c r="F500" s="545" t="s">
        <v>497</v>
      </c>
      <c r="G500" s="545" t="s">
        <v>957</v>
      </c>
      <c r="H500" s="545" t="s">
        <v>430</v>
      </c>
      <c r="I500" s="545" t="s">
        <v>958</v>
      </c>
      <c r="J500" s="545" t="s">
        <v>959</v>
      </c>
      <c r="K500" s="545" t="s">
        <v>960</v>
      </c>
      <c r="L500" s="548">
        <v>2026.32</v>
      </c>
      <c r="M500" s="548">
        <v>6078.96</v>
      </c>
      <c r="N500" s="545">
        <v>3</v>
      </c>
      <c r="O500" s="549">
        <v>0.5</v>
      </c>
      <c r="P500" s="548"/>
      <c r="Q500" s="550">
        <v>0</v>
      </c>
      <c r="R500" s="545"/>
      <c r="S500" s="550">
        <v>0</v>
      </c>
      <c r="T500" s="549"/>
      <c r="U500" s="551">
        <v>0</v>
      </c>
    </row>
    <row r="501" spans="1:21" ht="14.4" customHeight="1" x14ac:dyDescent="0.3">
      <c r="A501" s="544">
        <v>27</v>
      </c>
      <c r="B501" s="545" t="s">
        <v>487</v>
      </c>
      <c r="C501" s="545" t="s">
        <v>504</v>
      </c>
      <c r="D501" s="546" t="s">
        <v>2199</v>
      </c>
      <c r="E501" s="547" t="s">
        <v>513</v>
      </c>
      <c r="F501" s="545" t="s">
        <v>497</v>
      </c>
      <c r="G501" s="545" t="s">
        <v>957</v>
      </c>
      <c r="H501" s="545" t="s">
        <v>430</v>
      </c>
      <c r="I501" s="545" t="s">
        <v>958</v>
      </c>
      <c r="J501" s="545" t="s">
        <v>959</v>
      </c>
      <c r="K501" s="545" t="s">
        <v>960</v>
      </c>
      <c r="L501" s="548">
        <v>1544.99</v>
      </c>
      <c r="M501" s="548">
        <v>4634.97</v>
      </c>
      <c r="N501" s="545">
        <v>3</v>
      </c>
      <c r="O501" s="549">
        <v>1</v>
      </c>
      <c r="P501" s="548">
        <v>4634.97</v>
      </c>
      <c r="Q501" s="550">
        <v>1</v>
      </c>
      <c r="R501" s="545">
        <v>3</v>
      </c>
      <c r="S501" s="550">
        <v>1</v>
      </c>
      <c r="T501" s="549">
        <v>1</v>
      </c>
      <c r="U501" s="551">
        <v>1</v>
      </c>
    </row>
    <row r="502" spans="1:21" ht="14.4" customHeight="1" x14ac:dyDescent="0.3">
      <c r="A502" s="544">
        <v>27</v>
      </c>
      <c r="B502" s="545" t="s">
        <v>487</v>
      </c>
      <c r="C502" s="545" t="s">
        <v>504</v>
      </c>
      <c r="D502" s="546" t="s">
        <v>2199</v>
      </c>
      <c r="E502" s="547" t="s">
        <v>513</v>
      </c>
      <c r="F502" s="545" t="s">
        <v>497</v>
      </c>
      <c r="G502" s="545" t="s">
        <v>957</v>
      </c>
      <c r="H502" s="545" t="s">
        <v>430</v>
      </c>
      <c r="I502" s="545" t="s">
        <v>1628</v>
      </c>
      <c r="J502" s="545" t="s">
        <v>959</v>
      </c>
      <c r="K502" s="545" t="s">
        <v>1629</v>
      </c>
      <c r="L502" s="548">
        <v>0</v>
      </c>
      <c r="M502" s="548">
        <v>0</v>
      </c>
      <c r="N502" s="545">
        <v>9</v>
      </c>
      <c r="O502" s="549">
        <v>1.5</v>
      </c>
      <c r="P502" s="548"/>
      <c r="Q502" s="550"/>
      <c r="R502" s="545"/>
      <c r="S502" s="550">
        <v>0</v>
      </c>
      <c r="T502" s="549"/>
      <c r="U502" s="551">
        <v>0</v>
      </c>
    </row>
    <row r="503" spans="1:21" ht="14.4" customHeight="1" x14ac:dyDescent="0.3">
      <c r="A503" s="544">
        <v>27</v>
      </c>
      <c r="B503" s="545" t="s">
        <v>487</v>
      </c>
      <c r="C503" s="545" t="s">
        <v>504</v>
      </c>
      <c r="D503" s="546" t="s">
        <v>2199</v>
      </c>
      <c r="E503" s="547" t="s">
        <v>513</v>
      </c>
      <c r="F503" s="545" t="s">
        <v>497</v>
      </c>
      <c r="G503" s="545" t="s">
        <v>1469</v>
      </c>
      <c r="H503" s="545" t="s">
        <v>430</v>
      </c>
      <c r="I503" s="545" t="s">
        <v>1630</v>
      </c>
      <c r="J503" s="545" t="s">
        <v>1631</v>
      </c>
      <c r="K503" s="545" t="s">
        <v>1632</v>
      </c>
      <c r="L503" s="548">
        <v>103.73</v>
      </c>
      <c r="M503" s="548">
        <v>103.73</v>
      </c>
      <c r="N503" s="545">
        <v>1</v>
      </c>
      <c r="O503" s="549">
        <v>1</v>
      </c>
      <c r="P503" s="548">
        <v>103.73</v>
      </c>
      <c r="Q503" s="550">
        <v>1</v>
      </c>
      <c r="R503" s="545">
        <v>1</v>
      </c>
      <c r="S503" s="550">
        <v>1</v>
      </c>
      <c r="T503" s="549">
        <v>1</v>
      </c>
      <c r="U503" s="551">
        <v>1</v>
      </c>
    </row>
    <row r="504" spans="1:21" ht="14.4" customHeight="1" x14ac:dyDescent="0.3">
      <c r="A504" s="544">
        <v>27</v>
      </c>
      <c r="B504" s="545" t="s">
        <v>487</v>
      </c>
      <c r="C504" s="545" t="s">
        <v>504</v>
      </c>
      <c r="D504" s="546" t="s">
        <v>2199</v>
      </c>
      <c r="E504" s="547" t="s">
        <v>513</v>
      </c>
      <c r="F504" s="545" t="s">
        <v>497</v>
      </c>
      <c r="G504" s="545" t="s">
        <v>1633</v>
      </c>
      <c r="H504" s="545" t="s">
        <v>430</v>
      </c>
      <c r="I504" s="545" t="s">
        <v>1634</v>
      </c>
      <c r="J504" s="545" t="s">
        <v>1635</v>
      </c>
      <c r="K504" s="545" t="s">
        <v>1636</v>
      </c>
      <c r="L504" s="548">
        <v>42.05</v>
      </c>
      <c r="M504" s="548">
        <v>84.1</v>
      </c>
      <c r="N504" s="545">
        <v>2</v>
      </c>
      <c r="O504" s="549">
        <v>0.5</v>
      </c>
      <c r="P504" s="548"/>
      <c r="Q504" s="550">
        <v>0</v>
      </c>
      <c r="R504" s="545"/>
      <c r="S504" s="550">
        <v>0</v>
      </c>
      <c r="T504" s="549"/>
      <c r="U504" s="551">
        <v>0</v>
      </c>
    </row>
    <row r="505" spans="1:21" ht="14.4" customHeight="1" x14ac:dyDescent="0.3">
      <c r="A505" s="544">
        <v>27</v>
      </c>
      <c r="B505" s="545" t="s">
        <v>487</v>
      </c>
      <c r="C505" s="545" t="s">
        <v>504</v>
      </c>
      <c r="D505" s="546" t="s">
        <v>2199</v>
      </c>
      <c r="E505" s="547" t="s">
        <v>513</v>
      </c>
      <c r="F505" s="545" t="s">
        <v>497</v>
      </c>
      <c r="G505" s="545" t="s">
        <v>1637</v>
      </c>
      <c r="H505" s="545" t="s">
        <v>430</v>
      </c>
      <c r="I505" s="545" t="s">
        <v>1638</v>
      </c>
      <c r="J505" s="545" t="s">
        <v>1639</v>
      </c>
      <c r="K505" s="545" t="s">
        <v>1640</v>
      </c>
      <c r="L505" s="548">
        <v>23.72</v>
      </c>
      <c r="M505" s="548">
        <v>332.07999999999993</v>
      </c>
      <c r="N505" s="545">
        <v>14</v>
      </c>
      <c r="O505" s="549">
        <v>2</v>
      </c>
      <c r="P505" s="548"/>
      <c r="Q505" s="550">
        <v>0</v>
      </c>
      <c r="R505" s="545"/>
      <c r="S505" s="550">
        <v>0</v>
      </c>
      <c r="T505" s="549"/>
      <c r="U505" s="551">
        <v>0</v>
      </c>
    </row>
    <row r="506" spans="1:21" ht="14.4" customHeight="1" x14ac:dyDescent="0.3">
      <c r="A506" s="544">
        <v>27</v>
      </c>
      <c r="B506" s="545" t="s">
        <v>487</v>
      </c>
      <c r="C506" s="545" t="s">
        <v>504</v>
      </c>
      <c r="D506" s="546" t="s">
        <v>2199</v>
      </c>
      <c r="E506" s="547" t="s">
        <v>513</v>
      </c>
      <c r="F506" s="545" t="s">
        <v>497</v>
      </c>
      <c r="G506" s="545" t="s">
        <v>686</v>
      </c>
      <c r="H506" s="545" t="s">
        <v>430</v>
      </c>
      <c r="I506" s="545" t="s">
        <v>1641</v>
      </c>
      <c r="J506" s="545" t="s">
        <v>1642</v>
      </c>
      <c r="K506" s="545" t="s">
        <v>1643</v>
      </c>
      <c r="L506" s="548">
        <v>0</v>
      </c>
      <c r="M506" s="548">
        <v>0</v>
      </c>
      <c r="N506" s="545">
        <v>2</v>
      </c>
      <c r="O506" s="549">
        <v>1.5</v>
      </c>
      <c r="P506" s="548"/>
      <c r="Q506" s="550"/>
      <c r="R506" s="545"/>
      <c r="S506" s="550">
        <v>0</v>
      </c>
      <c r="T506" s="549"/>
      <c r="U506" s="551">
        <v>0</v>
      </c>
    </row>
    <row r="507" spans="1:21" ht="14.4" customHeight="1" x14ac:dyDescent="0.3">
      <c r="A507" s="544">
        <v>27</v>
      </c>
      <c r="B507" s="545" t="s">
        <v>487</v>
      </c>
      <c r="C507" s="545" t="s">
        <v>504</v>
      </c>
      <c r="D507" s="546" t="s">
        <v>2199</v>
      </c>
      <c r="E507" s="547" t="s">
        <v>513</v>
      </c>
      <c r="F507" s="545" t="s">
        <v>497</v>
      </c>
      <c r="G507" s="545" t="s">
        <v>964</v>
      </c>
      <c r="H507" s="545" t="s">
        <v>430</v>
      </c>
      <c r="I507" s="545" t="s">
        <v>965</v>
      </c>
      <c r="J507" s="545" t="s">
        <v>966</v>
      </c>
      <c r="K507" s="545" t="s">
        <v>967</v>
      </c>
      <c r="L507" s="548">
        <v>150.9</v>
      </c>
      <c r="M507" s="548">
        <v>452.70000000000005</v>
      </c>
      <c r="N507" s="545">
        <v>3</v>
      </c>
      <c r="O507" s="549">
        <v>0.5</v>
      </c>
      <c r="P507" s="548"/>
      <c r="Q507" s="550">
        <v>0</v>
      </c>
      <c r="R507" s="545"/>
      <c r="S507" s="550">
        <v>0</v>
      </c>
      <c r="T507" s="549"/>
      <c r="U507" s="551">
        <v>0</v>
      </c>
    </row>
    <row r="508" spans="1:21" ht="14.4" customHeight="1" x14ac:dyDescent="0.3">
      <c r="A508" s="544">
        <v>27</v>
      </c>
      <c r="B508" s="545" t="s">
        <v>487</v>
      </c>
      <c r="C508" s="545" t="s">
        <v>504</v>
      </c>
      <c r="D508" s="546" t="s">
        <v>2199</v>
      </c>
      <c r="E508" s="547" t="s">
        <v>513</v>
      </c>
      <c r="F508" s="545" t="s">
        <v>497</v>
      </c>
      <c r="G508" s="545" t="s">
        <v>550</v>
      </c>
      <c r="H508" s="545" t="s">
        <v>430</v>
      </c>
      <c r="I508" s="545" t="s">
        <v>551</v>
      </c>
      <c r="J508" s="545" t="s">
        <v>552</v>
      </c>
      <c r="K508" s="545" t="s">
        <v>553</v>
      </c>
      <c r="L508" s="548">
        <v>91.11</v>
      </c>
      <c r="M508" s="548">
        <v>364.44</v>
      </c>
      <c r="N508" s="545">
        <v>4</v>
      </c>
      <c r="O508" s="549">
        <v>2</v>
      </c>
      <c r="P508" s="548"/>
      <c r="Q508" s="550">
        <v>0</v>
      </c>
      <c r="R508" s="545"/>
      <c r="S508" s="550">
        <v>0</v>
      </c>
      <c r="T508" s="549"/>
      <c r="U508" s="551">
        <v>0</v>
      </c>
    </row>
    <row r="509" spans="1:21" ht="14.4" customHeight="1" x14ac:dyDescent="0.3">
      <c r="A509" s="544">
        <v>27</v>
      </c>
      <c r="B509" s="545" t="s">
        <v>487</v>
      </c>
      <c r="C509" s="545" t="s">
        <v>504</v>
      </c>
      <c r="D509" s="546" t="s">
        <v>2199</v>
      </c>
      <c r="E509" s="547" t="s">
        <v>513</v>
      </c>
      <c r="F509" s="545" t="s">
        <v>497</v>
      </c>
      <c r="G509" s="545" t="s">
        <v>550</v>
      </c>
      <c r="H509" s="545" t="s">
        <v>430</v>
      </c>
      <c r="I509" s="545" t="s">
        <v>968</v>
      </c>
      <c r="J509" s="545" t="s">
        <v>552</v>
      </c>
      <c r="K509" s="545" t="s">
        <v>969</v>
      </c>
      <c r="L509" s="548">
        <v>182.22</v>
      </c>
      <c r="M509" s="548">
        <v>182.22</v>
      </c>
      <c r="N509" s="545">
        <v>1</v>
      </c>
      <c r="O509" s="549">
        <v>1</v>
      </c>
      <c r="P509" s="548"/>
      <c r="Q509" s="550">
        <v>0</v>
      </c>
      <c r="R509" s="545"/>
      <c r="S509" s="550">
        <v>0</v>
      </c>
      <c r="T509" s="549"/>
      <c r="U509" s="551">
        <v>0</v>
      </c>
    </row>
    <row r="510" spans="1:21" ht="14.4" customHeight="1" x14ac:dyDescent="0.3">
      <c r="A510" s="544">
        <v>27</v>
      </c>
      <c r="B510" s="545" t="s">
        <v>487</v>
      </c>
      <c r="C510" s="545" t="s">
        <v>504</v>
      </c>
      <c r="D510" s="546" t="s">
        <v>2199</v>
      </c>
      <c r="E510" s="547" t="s">
        <v>513</v>
      </c>
      <c r="F510" s="545" t="s">
        <v>497</v>
      </c>
      <c r="G510" s="545" t="s">
        <v>550</v>
      </c>
      <c r="H510" s="545" t="s">
        <v>430</v>
      </c>
      <c r="I510" s="545" t="s">
        <v>1644</v>
      </c>
      <c r="J510" s="545" t="s">
        <v>552</v>
      </c>
      <c r="K510" s="545" t="s">
        <v>553</v>
      </c>
      <c r="L510" s="548">
        <v>91.11</v>
      </c>
      <c r="M510" s="548">
        <v>182.22</v>
      </c>
      <c r="N510" s="545">
        <v>2</v>
      </c>
      <c r="O510" s="549">
        <v>0.5</v>
      </c>
      <c r="P510" s="548"/>
      <c r="Q510" s="550">
        <v>0</v>
      </c>
      <c r="R510" s="545"/>
      <c r="S510" s="550">
        <v>0</v>
      </c>
      <c r="T510" s="549"/>
      <c r="U510" s="551">
        <v>0</v>
      </c>
    </row>
    <row r="511" spans="1:21" ht="14.4" customHeight="1" x14ac:dyDescent="0.3">
      <c r="A511" s="544">
        <v>27</v>
      </c>
      <c r="B511" s="545" t="s">
        <v>487</v>
      </c>
      <c r="C511" s="545" t="s">
        <v>504</v>
      </c>
      <c r="D511" s="546" t="s">
        <v>2199</v>
      </c>
      <c r="E511" s="547" t="s">
        <v>513</v>
      </c>
      <c r="F511" s="545" t="s">
        <v>497</v>
      </c>
      <c r="G511" s="545" t="s">
        <v>550</v>
      </c>
      <c r="H511" s="545" t="s">
        <v>430</v>
      </c>
      <c r="I511" s="545" t="s">
        <v>1323</v>
      </c>
      <c r="J511" s="545" t="s">
        <v>552</v>
      </c>
      <c r="K511" s="545" t="s">
        <v>969</v>
      </c>
      <c r="L511" s="548">
        <v>0</v>
      </c>
      <c r="M511" s="548">
        <v>0</v>
      </c>
      <c r="N511" s="545">
        <v>12</v>
      </c>
      <c r="O511" s="549">
        <v>9</v>
      </c>
      <c r="P511" s="548">
        <v>0</v>
      </c>
      <c r="Q511" s="550"/>
      <c r="R511" s="545">
        <v>4</v>
      </c>
      <c r="S511" s="550">
        <v>0.33333333333333331</v>
      </c>
      <c r="T511" s="549">
        <v>2.5</v>
      </c>
      <c r="U511" s="551">
        <v>0.27777777777777779</v>
      </c>
    </row>
    <row r="512" spans="1:21" ht="14.4" customHeight="1" x14ac:dyDescent="0.3">
      <c r="A512" s="544">
        <v>27</v>
      </c>
      <c r="B512" s="545" t="s">
        <v>487</v>
      </c>
      <c r="C512" s="545" t="s">
        <v>504</v>
      </c>
      <c r="D512" s="546" t="s">
        <v>2199</v>
      </c>
      <c r="E512" s="547" t="s">
        <v>513</v>
      </c>
      <c r="F512" s="545" t="s">
        <v>497</v>
      </c>
      <c r="G512" s="545" t="s">
        <v>550</v>
      </c>
      <c r="H512" s="545" t="s">
        <v>430</v>
      </c>
      <c r="I512" s="545" t="s">
        <v>1645</v>
      </c>
      <c r="J512" s="545" t="s">
        <v>552</v>
      </c>
      <c r="K512" s="545" t="s">
        <v>969</v>
      </c>
      <c r="L512" s="548">
        <v>0</v>
      </c>
      <c r="M512" s="548">
        <v>0</v>
      </c>
      <c r="N512" s="545">
        <v>19</v>
      </c>
      <c r="O512" s="549">
        <v>14.5</v>
      </c>
      <c r="P512" s="548">
        <v>0</v>
      </c>
      <c r="Q512" s="550"/>
      <c r="R512" s="545">
        <v>9</v>
      </c>
      <c r="S512" s="550">
        <v>0.47368421052631576</v>
      </c>
      <c r="T512" s="549">
        <v>7.5</v>
      </c>
      <c r="U512" s="551">
        <v>0.51724137931034486</v>
      </c>
    </row>
    <row r="513" spans="1:21" ht="14.4" customHeight="1" x14ac:dyDescent="0.3">
      <c r="A513" s="544">
        <v>27</v>
      </c>
      <c r="B513" s="545" t="s">
        <v>487</v>
      </c>
      <c r="C513" s="545" t="s">
        <v>504</v>
      </c>
      <c r="D513" s="546" t="s">
        <v>2199</v>
      </c>
      <c r="E513" s="547" t="s">
        <v>513</v>
      </c>
      <c r="F513" s="545" t="s">
        <v>497</v>
      </c>
      <c r="G513" s="545" t="s">
        <v>550</v>
      </c>
      <c r="H513" s="545" t="s">
        <v>430</v>
      </c>
      <c r="I513" s="545" t="s">
        <v>1645</v>
      </c>
      <c r="J513" s="545" t="s">
        <v>552</v>
      </c>
      <c r="K513" s="545" t="s">
        <v>969</v>
      </c>
      <c r="L513" s="548">
        <v>182.22</v>
      </c>
      <c r="M513" s="548">
        <v>364.44</v>
      </c>
      <c r="N513" s="545">
        <v>2</v>
      </c>
      <c r="O513" s="549">
        <v>2</v>
      </c>
      <c r="P513" s="548">
        <v>182.22</v>
      </c>
      <c r="Q513" s="550">
        <v>0.5</v>
      </c>
      <c r="R513" s="545">
        <v>1</v>
      </c>
      <c r="S513" s="550">
        <v>0.5</v>
      </c>
      <c r="T513" s="549">
        <v>1</v>
      </c>
      <c r="U513" s="551">
        <v>0.5</v>
      </c>
    </row>
    <row r="514" spans="1:21" ht="14.4" customHeight="1" x14ac:dyDescent="0.3">
      <c r="A514" s="544">
        <v>27</v>
      </c>
      <c r="B514" s="545" t="s">
        <v>487</v>
      </c>
      <c r="C514" s="545" t="s">
        <v>504</v>
      </c>
      <c r="D514" s="546" t="s">
        <v>2199</v>
      </c>
      <c r="E514" s="547" t="s">
        <v>513</v>
      </c>
      <c r="F514" s="545" t="s">
        <v>497</v>
      </c>
      <c r="G514" s="545" t="s">
        <v>971</v>
      </c>
      <c r="H514" s="545" t="s">
        <v>482</v>
      </c>
      <c r="I514" s="545" t="s">
        <v>972</v>
      </c>
      <c r="J514" s="545" t="s">
        <v>973</v>
      </c>
      <c r="K514" s="545" t="s">
        <v>848</v>
      </c>
      <c r="L514" s="548">
        <v>394.64</v>
      </c>
      <c r="M514" s="548">
        <v>1973.1999999999998</v>
      </c>
      <c r="N514" s="545">
        <v>5</v>
      </c>
      <c r="O514" s="549">
        <v>2.5</v>
      </c>
      <c r="P514" s="548"/>
      <c r="Q514" s="550">
        <v>0</v>
      </c>
      <c r="R514" s="545"/>
      <c r="S514" s="550">
        <v>0</v>
      </c>
      <c r="T514" s="549"/>
      <c r="U514" s="551">
        <v>0</v>
      </c>
    </row>
    <row r="515" spans="1:21" ht="14.4" customHeight="1" x14ac:dyDescent="0.3">
      <c r="A515" s="544">
        <v>27</v>
      </c>
      <c r="B515" s="545" t="s">
        <v>487</v>
      </c>
      <c r="C515" s="545" t="s">
        <v>504</v>
      </c>
      <c r="D515" s="546" t="s">
        <v>2199</v>
      </c>
      <c r="E515" s="547" t="s">
        <v>513</v>
      </c>
      <c r="F515" s="545" t="s">
        <v>497</v>
      </c>
      <c r="G515" s="545" t="s">
        <v>971</v>
      </c>
      <c r="H515" s="545" t="s">
        <v>482</v>
      </c>
      <c r="I515" s="545" t="s">
        <v>974</v>
      </c>
      <c r="J515" s="545" t="s">
        <v>975</v>
      </c>
      <c r="K515" s="545" t="s">
        <v>976</v>
      </c>
      <c r="L515" s="548">
        <v>65.77</v>
      </c>
      <c r="M515" s="548">
        <v>591.92999999999995</v>
      </c>
      <c r="N515" s="545">
        <v>9</v>
      </c>
      <c r="O515" s="549">
        <v>2</v>
      </c>
      <c r="P515" s="548">
        <v>131.54</v>
      </c>
      <c r="Q515" s="550">
        <v>0.22222222222222224</v>
      </c>
      <c r="R515" s="545">
        <v>2</v>
      </c>
      <c r="S515" s="550">
        <v>0.22222222222222221</v>
      </c>
      <c r="T515" s="549">
        <v>0.5</v>
      </c>
      <c r="U515" s="551">
        <v>0.25</v>
      </c>
    </row>
    <row r="516" spans="1:21" ht="14.4" customHeight="1" x14ac:dyDescent="0.3">
      <c r="A516" s="544">
        <v>27</v>
      </c>
      <c r="B516" s="545" t="s">
        <v>487</v>
      </c>
      <c r="C516" s="545" t="s">
        <v>504</v>
      </c>
      <c r="D516" s="546" t="s">
        <v>2199</v>
      </c>
      <c r="E516" s="547" t="s">
        <v>513</v>
      </c>
      <c r="F516" s="545" t="s">
        <v>497</v>
      </c>
      <c r="G516" s="545" t="s">
        <v>971</v>
      </c>
      <c r="H516" s="545" t="s">
        <v>482</v>
      </c>
      <c r="I516" s="545" t="s">
        <v>977</v>
      </c>
      <c r="J516" s="545" t="s">
        <v>973</v>
      </c>
      <c r="K516" s="545" t="s">
        <v>978</v>
      </c>
      <c r="L516" s="548">
        <v>131.54</v>
      </c>
      <c r="M516" s="548">
        <v>1183.8599999999999</v>
      </c>
      <c r="N516" s="545">
        <v>9</v>
      </c>
      <c r="O516" s="549">
        <v>4</v>
      </c>
      <c r="P516" s="548">
        <v>657.69999999999993</v>
      </c>
      <c r="Q516" s="550">
        <v>0.55555555555555558</v>
      </c>
      <c r="R516" s="545">
        <v>5</v>
      </c>
      <c r="S516" s="550">
        <v>0.55555555555555558</v>
      </c>
      <c r="T516" s="549">
        <v>2.5</v>
      </c>
      <c r="U516" s="551">
        <v>0.625</v>
      </c>
    </row>
    <row r="517" spans="1:21" ht="14.4" customHeight="1" x14ac:dyDescent="0.3">
      <c r="A517" s="544">
        <v>27</v>
      </c>
      <c r="B517" s="545" t="s">
        <v>487</v>
      </c>
      <c r="C517" s="545" t="s">
        <v>504</v>
      </c>
      <c r="D517" s="546" t="s">
        <v>2199</v>
      </c>
      <c r="E517" s="547" t="s">
        <v>513</v>
      </c>
      <c r="F517" s="545" t="s">
        <v>497</v>
      </c>
      <c r="G517" s="545" t="s">
        <v>971</v>
      </c>
      <c r="H517" s="545" t="s">
        <v>430</v>
      </c>
      <c r="I517" s="545" t="s">
        <v>1646</v>
      </c>
      <c r="J517" s="545" t="s">
        <v>1647</v>
      </c>
      <c r="K517" s="545" t="s">
        <v>1648</v>
      </c>
      <c r="L517" s="548">
        <v>0</v>
      </c>
      <c r="M517" s="548">
        <v>0</v>
      </c>
      <c r="N517" s="545">
        <v>2</v>
      </c>
      <c r="O517" s="549">
        <v>1</v>
      </c>
      <c r="P517" s="548">
        <v>0</v>
      </c>
      <c r="Q517" s="550"/>
      <c r="R517" s="545">
        <v>1</v>
      </c>
      <c r="S517" s="550">
        <v>0.5</v>
      </c>
      <c r="T517" s="549">
        <v>0.5</v>
      </c>
      <c r="U517" s="551">
        <v>0.5</v>
      </c>
    </row>
    <row r="518" spans="1:21" ht="14.4" customHeight="1" x14ac:dyDescent="0.3">
      <c r="A518" s="544">
        <v>27</v>
      </c>
      <c r="B518" s="545" t="s">
        <v>487</v>
      </c>
      <c r="C518" s="545" t="s">
        <v>504</v>
      </c>
      <c r="D518" s="546" t="s">
        <v>2199</v>
      </c>
      <c r="E518" s="547" t="s">
        <v>513</v>
      </c>
      <c r="F518" s="545" t="s">
        <v>497</v>
      </c>
      <c r="G518" s="545" t="s">
        <v>1649</v>
      </c>
      <c r="H518" s="545" t="s">
        <v>430</v>
      </c>
      <c r="I518" s="545" t="s">
        <v>1650</v>
      </c>
      <c r="J518" s="545" t="s">
        <v>1651</v>
      </c>
      <c r="K518" s="545" t="s">
        <v>1652</v>
      </c>
      <c r="L518" s="548">
        <v>0</v>
      </c>
      <c r="M518" s="548">
        <v>0</v>
      </c>
      <c r="N518" s="545">
        <v>6</v>
      </c>
      <c r="O518" s="549">
        <v>1.5</v>
      </c>
      <c r="P518" s="548">
        <v>0</v>
      </c>
      <c r="Q518" s="550"/>
      <c r="R518" s="545">
        <v>2</v>
      </c>
      <c r="S518" s="550">
        <v>0.33333333333333331</v>
      </c>
      <c r="T518" s="549">
        <v>0.5</v>
      </c>
      <c r="U518" s="551">
        <v>0.33333333333333331</v>
      </c>
    </row>
    <row r="519" spans="1:21" ht="14.4" customHeight="1" x14ac:dyDescent="0.3">
      <c r="A519" s="544">
        <v>27</v>
      </c>
      <c r="B519" s="545" t="s">
        <v>487</v>
      </c>
      <c r="C519" s="545" t="s">
        <v>504</v>
      </c>
      <c r="D519" s="546" t="s">
        <v>2199</v>
      </c>
      <c r="E519" s="547" t="s">
        <v>513</v>
      </c>
      <c r="F519" s="545" t="s">
        <v>497</v>
      </c>
      <c r="G519" s="545" t="s">
        <v>1653</v>
      </c>
      <c r="H519" s="545" t="s">
        <v>430</v>
      </c>
      <c r="I519" s="545" t="s">
        <v>1654</v>
      </c>
      <c r="J519" s="545" t="s">
        <v>1655</v>
      </c>
      <c r="K519" s="545" t="s">
        <v>1656</v>
      </c>
      <c r="L519" s="548">
        <v>76</v>
      </c>
      <c r="M519" s="548">
        <v>152</v>
      </c>
      <c r="N519" s="545">
        <v>2</v>
      </c>
      <c r="O519" s="549">
        <v>1</v>
      </c>
      <c r="P519" s="548"/>
      <c r="Q519" s="550">
        <v>0</v>
      </c>
      <c r="R519" s="545"/>
      <c r="S519" s="550">
        <v>0</v>
      </c>
      <c r="T519" s="549"/>
      <c r="U519" s="551">
        <v>0</v>
      </c>
    </row>
    <row r="520" spans="1:21" ht="14.4" customHeight="1" x14ac:dyDescent="0.3">
      <c r="A520" s="544">
        <v>27</v>
      </c>
      <c r="B520" s="545" t="s">
        <v>487</v>
      </c>
      <c r="C520" s="545" t="s">
        <v>504</v>
      </c>
      <c r="D520" s="546" t="s">
        <v>2199</v>
      </c>
      <c r="E520" s="547" t="s">
        <v>513</v>
      </c>
      <c r="F520" s="545" t="s">
        <v>497</v>
      </c>
      <c r="G520" s="545" t="s">
        <v>979</v>
      </c>
      <c r="H520" s="545" t="s">
        <v>430</v>
      </c>
      <c r="I520" s="545" t="s">
        <v>1657</v>
      </c>
      <c r="J520" s="545" t="s">
        <v>1658</v>
      </c>
      <c r="K520" s="545" t="s">
        <v>1176</v>
      </c>
      <c r="L520" s="548">
        <v>255.47</v>
      </c>
      <c r="M520" s="548">
        <v>255.47</v>
      </c>
      <c r="N520" s="545">
        <v>1</v>
      </c>
      <c r="O520" s="549">
        <v>0.5</v>
      </c>
      <c r="P520" s="548">
        <v>255.47</v>
      </c>
      <c r="Q520" s="550">
        <v>1</v>
      </c>
      <c r="R520" s="545">
        <v>1</v>
      </c>
      <c r="S520" s="550">
        <v>1</v>
      </c>
      <c r="T520" s="549">
        <v>0.5</v>
      </c>
      <c r="U520" s="551">
        <v>1</v>
      </c>
    </row>
    <row r="521" spans="1:21" ht="14.4" customHeight="1" x14ac:dyDescent="0.3">
      <c r="A521" s="544">
        <v>27</v>
      </c>
      <c r="B521" s="545" t="s">
        <v>487</v>
      </c>
      <c r="C521" s="545" t="s">
        <v>504</v>
      </c>
      <c r="D521" s="546" t="s">
        <v>2199</v>
      </c>
      <c r="E521" s="547" t="s">
        <v>513</v>
      </c>
      <c r="F521" s="545" t="s">
        <v>497</v>
      </c>
      <c r="G521" s="545" t="s">
        <v>979</v>
      </c>
      <c r="H521" s="545" t="s">
        <v>430</v>
      </c>
      <c r="I521" s="545" t="s">
        <v>1657</v>
      </c>
      <c r="J521" s="545" t="s">
        <v>1658</v>
      </c>
      <c r="K521" s="545" t="s">
        <v>1176</v>
      </c>
      <c r="L521" s="548">
        <v>395.98</v>
      </c>
      <c r="M521" s="548">
        <v>395.98</v>
      </c>
      <c r="N521" s="545">
        <v>1</v>
      </c>
      <c r="O521" s="549">
        <v>0.5</v>
      </c>
      <c r="P521" s="548">
        <v>395.98</v>
      </c>
      <c r="Q521" s="550">
        <v>1</v>
      </c>
      <c r="R521" s="545">
        <v>1</v>
      </c>
      <c r="S521" s="550">
        <v>1</v>
      </c>
      <c r="T521" s="549">
        <v>0.5</v>
      </c>
      <c r="U521" s="551">
        <v>1</v>
      </c>
    </row>
    <row r="522" spans="1:21" ht="14.4" customHeight="1" x14ac:dyDescent="0.3">
      <c r="A522" s="544">
        <v>27</v>
      </c>
      <c r="B522" s="545" t="s">
        <v>487</v>
      </c>
      <c r="C522" s="545" t="s">
        <v>504</v>
      </c>
      <c r="D522" s="546" t="s">
        <v>2199</v>
      </c>
      <c r="E522" s="547" t="s">
        <v>513</v>
      </c>
      <c r="F522" s="545" t="s">
        <v>497</v>
      </c>
      <c r="G522" s="545" t="s">
        <v>979</v>
      </c>
      <c r="H522" s="545" t="s">
        <v>430</v>
      </c>
      <c r="I522" s="545" t="s">
        <v>980</v>
      </c>
      <c r="J522" s="545" t="s">
        <v>981</v>
      </c>
      <c r="K522" s="545" t="s">
        <v>982</v>
      </c>
      <c r="L522" s="548">
        <v>0</v>
      </c>
      <c r="M522" s="548">
        <v>0</v>
      </c>
      <c r="N522" s="545">
        <v>1</v>
      </c>
      <c r="O522" s="549">
        <v>1</v>
      </c>
      <c r="P522" s="548">
        <v>0</v>
      </c>
      <c r="Q522" s="550"/>
      <c r="R522" s="545">
        <v>1</v>
      </c>
      <c r="S522" s="550">
        <v>1</v>
      </c>
      <c r="T522" s="549">
        <v>1</v>
      </c>
      <c r="U522" s="551">
        <v>1</v>
      </c>
    </row>
    <row r="523" spans="1:21" ht="14.4" customHeight="1" x14ac:dyDescent="0.3">
      <c r="A523" s="544">
        <v>27</v>
      </c>
      <c r="B523" s="545" t="s">
        <v>487</v>
      </c>
      <c r="C523" s="545" t="s">
        <v>504</v>
      </c>
      <c r="D523" s="546" t="s">
        <v>2199</v>
      </c>
      <c r="E523" s="547" t="s">
        <v>513</v>
      </c>
      <c r="F523" s="545" t="s">
        <v>497</v>
      </c>
      <c r="G523" s="545" t="s">
        <v>979</v>
      </c>
      <c r="H523" s="545" t="s">
        <v>430</v>
      </c>
      <c r="I523" s="545" t="s">
        <v>1659</v>
      </c>
      <c r="J523" s="545" t="s">
        <v>1658</v>
      </c>
      <c r="K523" s="545" t="s">
        <v>897</v>
      </c>
      <c r="L523" s="548">
        <v>0</v>
      </c>
      <c r="M523" s="548">
        <v>0</v>
      </c>
      <c r="N523" s="545">
        <v>1</v>
      </c>
      <c r="O523" s="549">
        <v>0.5</v>
      </c>
      <c r="P523" s="548"/>
      <c r="Q523" s="550"/>
      <c r="R523" s="545"/>
      <c r="S523" s="550">
        <v>0</v>
      </c>
      <c r="T523" s="549"/>
      <c r="U523" s="551">
        <v>0</v>
      </c>
    </row>
    <row r="524" spans="1:21" ht="14.4" customHeight="1" x14ac:dyDescent="0.3">
      <c r="A524" s="544">
        <v>27</v>
      </c>
      <c r="B524" s="545" t="s">
        <v>487</v>
      </c>
      <c r="C524" s="545" t="s">
        <v>504</v>
      </c>
      <c r="D524" s="546" t="s">
        <v>2199</v>
      </c>
      <c r="E524" s="547" t="s">
        <v>513</v>
      </c>
      <c r="F524" s="545" t="s">
        <v>497</v>
      </c>
      <c r="G524" s="545" t="s">
        <v>979</v>
      </c>
      <c r="H524" s="545" t="s">
        <v>430</v>
      </c>
      <c r="I524" s="545" t="s">
        <v>1660</v>
      </c>
      <c r="J524" s="545" t="s">
        <v>1661</v>
      </c>
      <c r="K524" s="545" t="s">
        <v>1662</v>
      </c>
      <c r="L524" s="548">
        <v>0</v>
      </c>
      <c r="M524" s="548">
        <v>0</v>
      </c>
      <c r="N524" s="545">
        <v>3</v>
      </c>
      <c r="O524" s="549">
        <v>1</v>
      </c>
      <c r="P524" s="548">
        <v>0</v>
      </c>
      <c r="Q524" s="550"/>
      <c r="R524" s="545">
        <v>3</v>
      </c>
      <c r="S524" s="550">
        <v>1</v>
      </c>
      <c r="T524" s="549">
        <v>1</v>
      </c>
      <c r="U524" s="551">
        <v>1</v>
      </c>
    </row>
    <row r="525" spans="1:21" ht="14.4" customHeight="1" x14ac:dyDescent="0.3">
      <c r="A525" s="544">
        <v>27</v>
      </c>
      <c r="B525" s="545" t="s">
        <v>487</v>
      </c>
      <c r="C525" s="545" t="s">
        <v>504</v>
      </c>
      <c r="D525" s="546" t="s">
        <v>2199</v>
      </c>
      <c r="E525" s="547" t="s">
        <v>513</v>
      </c>
      <c r="F525" s="545" t="s">
        <v>497</v>
      </c>
      <c r="G525" s="545" t="s">
        <v>1663</v>
      </c>
      <c r="H525" s="545" t="s">
        <v>482</v>
      </c>
      <c r="I525" s="545" t="s">
        <v>1664</v>
      </c>
      <c r="J525" s="545" t="s">
        <v>1665</v>
      </c>
      <c r="K525" s="545" t="s">
        <v>619</v>
      </c>
      <c r="L525" s="548">
        <v>57.64</v>
      </c>
      <c r="M525" s="548">
        <v>57.64</v>
      </c>
      <c r="N525" s="545">
        <v>1</v>
      </c>
      <c r="O525" s="549">
        <v>1</v>
      </c>
      <c r="P525" s="548">
        <v>57.64</v>
      </c>
      <c r="Q525" s="550">
        <v>1</v>
      </c>
      <c r="R525" s="545">
        <v>1</v>
      </c>
      <c r="S525" s="550">
        <v>1</v>
      </c>
      <c r="T525" s="549">
        <v>1</v>
      </c>
      <c r="U525" s="551">
        <v>1</v>
      </c>
    </row>
    <row r="526" spans="1:21" ht="14.4" customHeight="1" x14ac:dyDescent="0.3">
      <c r="A526" s="544">
        <v>27</v>
      </c>
      <c r="B526" s="545" t="s">
        <v>487</v>
      </c>
      <c r="C526" s="545" t="s">
        <v>504</v>
      </c>
      <c r="D526" s="546" t="s">
        <v>2199</v>
      </c>
      <c r="E526" s="547" t="s">
        <v>513</v>
      </c>
      <c r="F526" s="545" t="s">
        <v>497</v>
      </c>
      <c r="G526" s="545" t="s">
        <v>1663</v>
      </c>
      <c r="H526" s="545" t="s">
        <v>482</v>
      </c>
      <c r="I526" s="545" t="s">
        <v>1666</v>
      </c>
      <c r="J526" s="545" t="s">
        <v>1665</v>
      </c>
      <c r="K526" s="545" t="s">
        <v>1163</v>
      </c>
      <c r="L526" s="548">
        <v>0</v>
      </c>
      <c r="M526" s="548">
        <v>0</v>
      </c>
      <c r="N526" s="545">
        <v>2</v>
      </c>
      <c r="O526" s="549">
        <v>1</v>
      </c>
      <c r="P526" s="548">
        <v>0</v>
      </c>
      <c r="Q526" s="550"/>
      <c r="R526" s="545">
        <v>2</v>
      </c>
      <c r="S526" s="550">
        <v>1</v>
      </c>
      <c r="T526" s="549">
        <v>1</v>
      </c>
      <c r="U526" s="551">
        <v>1</v>
      </c>
    </row>
    <row r="527" spans="1:21" ht="14.4" customHeight="1" x14ac:dyDescent="0.3">
      <c r="A527" s="544">
        <v>27</v>
      </c>
      <c r="B527" s="545" t="s">
        <v>487</v>
      </c>
      <c r="C527" s="545" t="s">
        <v>504</v>
      </c>
      <c r="D527" s="546" t="s">
        <v>2199</v>
      </c>
      <c r="E527" s="547" t="s">
        <v>513</v>
      </c>
      <c r="F527" s="545" t="s">
        <v>497</v>
      </c>
      <c r="G527" s="545" t="s">
        <v>983</v>
      </c>
      <c r="H527" s="545" t="s">
        <v>430</v>
      </c>
      <c r="I527" s="545" t="s">
        <v>984</v>
      </c>
      <c r="J527" s="545" t="s">
        <v>985</v>
      </c>
      <c r="K527" s="545" t="s">
        <v>986</v>
      </c>
      <c r="L527" s="548">
        <v>0</v>
      </c>
      <c r="M527" s="548">
        <v>0</v>
      </c>
      <c r="N527" s="545">
        <v>3</v>
      </c>
      <c r="O527" s="549">
        <v>2.5</v>
      </c>
      <c r="P527" s="548">
        <v>0</v>
      </c>
      <c r="Q527" s="550"/>
      <c r="R527" s="545">
        <v>1</v>
      </c>
      <c r="S527" s="550">
        <v>0.33333333333333331</v>
      </c>
      <c r="T527" s="549">
        <v>1</v>
      </c>
      <c r="U527" s="551">
        <v>0.4</v>
      </c>
    </row>
    <row r="528" spans="1:21" ht="14.4" customHeight="1" x14ac:dyDescent="0.3">
      <c r="A528" s="544">
        <v>27</v>
      </c>
      <c r="B528" s="545" t="s">
        <v>487</v>
      </c>
      <c r="C528" s="545" t="s">
        <v>504</v>
      </c>
      <c r="D528" s="546" t="s">
        <v>2199</v>
      </c>
      <c r="E528" s="547" t="s">
        <v>513</v>
      </c>
      <c r="F528" s="545" t="s">
        <v>497</v>
      </c>
      <c r="G528" s="545" t="s">
        <v>983</v>
      </c>
      <c r="H528" s="545" t="s">
        <v>430</v>
      </c>
      <c r="I528" s="545" t="s">
        <v>1667</v>
      </c>
      <c r="J528" s="545" t="s">
        <v>985</v>
      </c>
      <c r="K528" s="545" t="s">
        <v>1668</v>
      </c>
      <c r="L528" s="548">
        <v>0</v>
      </c>
      <c r="M528" s="548">
        <v>0</v>
      </c>
      <c r="N528" s="545">
        <v>1</v>
      </c>
      <c r="O528" s="549">
        <v>0.5</v>
      </c>
      <c r="P528" s="548"/>
      <c r="Q528" s="550"/>
      <c r="R528" s="545"/>
      <c r="S528" s="550">
        <v>0</v>
      </c>
      <c r="T528" s="549"/>
      <c r="U528" s="551">
        <v>0</v>
      </c>
    </row>
    <row r="529" spans="1:21" ht="14.4" customHeight="1" x14ac:dyDescent="0.3">
      <c r="A529" s="544">
        <v>27</v>
      </c>
      <c r="B529" s="545" t="s">
        <v>487</v>
      </c>
      <c r="C529" s="545" t="s">
        <v>504</v>
      </c>
      <c r="D529" s="546" t="s">
        <v>2199</v>
      </c>
      <c r="E529" s="547" t="s">
        <v>513</v>
      </c>
      <c r="F529" s="545" t="s">
        <v>497</v>
      </c>
      <c r="G529" s="545" t="s">
        <v>983</v>
      </c>
      <c r="H529" s="545" t="s">
        <v>430</v>
      </c>
      <c r="I529" s="545" t="s">
        <v>987</v>
      </c>
      <c r="J529" s="545" t="s">
        <v>985</v>
      </c>
      <c r="K529" s="545" t="s">
        <v>988</v>
      </c>
      <c r="L529" s="548">
        <v>3480.65</v>
      </c>
      <c r="M529" s="548">
        <v>6961.3</v>
      </c>
      <c r="N529" s="545">
        <v>2</v>
      </c>
      <c r="O529" s="549">
        <v>0.5</v>
      </c>
      <c r="P529" s="548"/>
      <c r="Q529" s="550">
        <v>0</v>
      </c>
      <c r="R529" s="545"/>
      <c r="S529" s="550">
        <v>0</v>
      </c>
      <c r="T529" s="549"/>
      <c r="U529" s="551">
        <v>0</v>
      </c>
    </row>
    <row r="530" spans="1:21" ht="14.4" customHeight="1" x14ac:dyDescent="0.3">
      <c r="A530" s="544">
        <v>27</v>
      </c>
      <c r="B530" s="545" t="s">
        <v>487</v>
      </c>
      <c r="C530" s="545" t="s">
        <v>504</v>
      </c>
      <c r="D530" s="546" t="s">
        <v>2199</v>
      </c>
      <c r="E530" s="547" t="s">
        <v>513</v>
      </c>
      <c r="F530" s="545" t="s">
        <v>497</v>
      </c>
      <c r="G530" s="545" t="s">
        <v>1519</v>
      </c>
      <c r="H530" s="545" t="s">
        <v>430</v>
      </c>
      <c r="I530" s="545" t="s">
        <v>1669</v>
      </c>
      <c r="J530" s="545" t="s">
        <v>1670</v>
      </c>
      <c r="K530" s="545" t="s">
        <v>1671</v>
      </c>
      <c r="L530" s="548">
        <v>31.09</v>
      </c>
      <c r="M530" s="548">
        <v>186.54</v>
      </c>
      <c r="N530" s="545">
        <v>6</v>
      </c>
      <c r="O530" s="549">
        <v>1</v>
      </c>
      <c r="P530" s="548">
        <v>124.36</v>
      </c>
      <c r="Q530" s="550">
        <v>0.66666666666666674</v>
      </c>
      <c r="R530" s="545">
        <v>4</v>
      </c>
      <c r="S530" s="550">
        <v>0.66666666666666663</v>
      </c>
      <c r="T530" s="549">
        <v>0.5</v>
      </c>
      <c r="U530" s="551">
        <v>0.5</v>
      </c>
    </row>
    <row r="531" spans="1:21" ht="14.4" customHeight="1" x14ac:dyDescent="0.3">
      <c r="A531" s="544">
        <v>27</v>
      </c>
      <c r="B531" s="545" t="s">
        <v>487</v>
      </c>
      <c r="C531" s="545" t="s">
        <v>504</v>
      </c>
      <c r="D531" s="546" t="s">
        <v>2199</v>
      </c>
      <c r="E531" s="547" t="s">
        <v>513</v>
      </c>
      <c r="F531" s="545" t="s">
        <v>497</v>
      </c>
      <c r="G531" s="545" t="s">
        <v>1519</v>
      </c>
      <c r="H531" s="545" t="s">
        <v>430</v>
      </c>
      <c r="I531" s="545" t="s">
        <v>1672</v>
      </c>
      <c r="J531" s="545" t="s">
        <v>1670</v>
      </c>
      <c r="K531" s="545" t="s">
        <v>1673</v>
      </c>
      <c r="L531" s="548">
        <v>0</v>
      </c>
      <c r="M531" s="548">
        <v>0</v>
      </c>
      <c r="N531" s="545">
        <v>1</v>
      </c>
      <c r="O531" s="549">
        <v>1</v>
      </c>
      <c r="P531" s="548"/>
      <c r="Q531" s="550"/>
      <c r="R531" s="545"/>
      <c r="S531" s="550">
        <v>0</v>
      </c>
      <c r="T531" s="549"/>
      <c r="U531" s="551">
        <v>0</v>
      </c>
    </row>
    <row r="532" spans="1:21" ht="14.4" customHeight="1" x14ac:dyDescent="0.3">
      <c r="A532" s="544">
        <v>27</v>
      </c>
      <c r="B532" s="545" t="s">
        <v>487</v>
      </c>
      <c r="C532" s="545" t="s">
        <v>504</v>
      </c>
      <c r="D532" s="546" t="s">
        <v>2199</v>
      </c>
      <c r="E532" s="547" t="s">
        <v>513</v>
      </c>
      <c r="F532" s="545" t="s">
        <v>497</v>
      </c>
      <c r="G532" s="545" t="s">
        <v>1430</v>
      </c>
      <c r="H532" s="545" t="s">
        <v>482</v>
      </c>
      <c r="I532" s="545" t="s">
        <v>1431</v>
      </c>
      <c r="J532" s="545" t="s">
        <v>1432</v>
      </c>
      <c r="K532" s="545" t="s">
        <v>1433</v>
      </c>
      <c r="L532" s="548">
        <v>556.04</v>
      </c>
      <c r="M532" s="548">
        <v>2780.2</v>
      </c>
      <c r="N532" s="545">
        <v>5</v>
      </c>
      <c r="O532" s="549">
        <v>2.5</v>
      </c>
      <c r="P532" s="548">
        <v>1668.12</v>
      </c>
      <c r="Q532" s="550">
        <v>0.6</v>
      </c>
      <c r="R532" s="545">
        <v>3</v>
      </c>
      <c r="S532" s="550">
        <v>0.6</v>
      </c>
      <c r="T532" s="549">
        <v>1.5</v>
      </c>
      <c r="U532" s="551">
        <v>0.6</v>
      </c>
    </row>
    <row r="533" spans="1:21" ht="14.4" customHeight="1" x14ac:dyDescent="0.3">
      <c r="A533" s="544">
        <v>27</v>
      </c>
      <c r="B533" s="545" t="s">
        <v>487</v>
      </c>
      <c r="C533" s="545" t="s">
        <v>504</v>
      </c>
      <c r="D533" s="546" t="s">
        <v>2199</v>
      </c>
      <c r="E533" s="547" t="s">
        <v>513</v>
      </c>
      <c r="F533" s="545" t="s">
        <v>497</v>
      </c>
      <c r="G533" s="545" t="s">
        <v>993</v>
      </c>
      <c r="H533" s="545" t="s">
        <v>430</v>
      </c>
      <c r="I533" s="545" t="s">
        <v>994</v>
      </c>
      <c r="J533" s="545" t="s">
        <v>995</v>
      </c>
      <c r="K533" s="545" t="s">
        <v>996</v>
      </c>
      <c r="L533" s="548">
        <v>79.48</v>
      </c>
      <c r="M533" s="548">
        <v>238.44</v>
      </c>
      <c r="N533" s="545">
        <v>3</v>
      </c>
      <c r="O533" s="549">
        <v>1</v>
      </c>
      <c r="P533" s="548">
        <v>238.44</v>
      </c>
      <c r="Q533" s="550">
        <v>1</v>
      </c>
      <c r="R533" s="545">
        <v>3</v>
      </c>
      <c r="S533" s="550">
        <v>1</v>
      </c>
      <c r="T533" s="549">
        <v>1</v>
      </c>
      <c r="U533" s="551">
        <v>1</v>
      </c>
    </row>
    <row r="534" spans="1:21" ht="14.4" customHeight="1" x14ac:dyDescent="0.3">
      <c r="A534" s="544">
        <v>27</v>
      </c>
      <c r="B534" s="545" t="s">
        <v>487</v>
      </c>
      <c r="C534" s="545" t="s">
        <v>504</v>
      </c>
      <c r="D534" s="546" t="s">
        <v>2199</v>
      </c>
      <c r="E534" s="547" t="s">
        <v>513</v>
      </c>
      <c r="F534" s="545" t="s">
        <v>497</v>
      </c>
      <c r="G534" s="545" t="s">
        <v>1674</v>
      </c>
      <c r="H534" s="545" t="s">
        <v>430</v>
      </c>
      <c r="I534" s="545" t="s">
        <v>1675</v>
      </c>
      <c r="J534" s="545" t="s">
        <v>1676</v>
      </c>
      <c r="K534" s="545" t="s">
        <v>1677</v>
      </c>
      <c r="L534" s="548">
        <v>0</v>
      </c>
      <c r="M534" s="548">
        <v>0</v>
      </c>
      <c r="N534" s="545">
        <v>2</v>
      </c>
      <c r="O534" s="549">
        <v>1</v>
      </c>
      <c r="P534" s="548"/>
      <c r="Q534" s="550"/>
      <c r="R534" s="545"/>
      <c r="S534" s="550">
        <v>0</v>
      </c>
      <c r="T534" s="549"/>
      <c r="U534" s="551">
        <v>0</v>
      </c>
    </row>
    <row r="535" spans="1:21" ht="14.4" customHeight="1" x14ac:dyDescent="0.3">
      <c r="A535" s="544">
        <v>27</v>
      </c>
      <c r="B535" s="545" t="s">
        <v>487</v>
      </c>
      <c r="C535" s="545" t="s">
        <v>504</v>
      </c>
      <c r="D535" s="546" t="s">
        <v>2199</v>
      </c>
      <c r="E535" s="547" t="s">
        <v>513</v>
      </c>
      <c r="F535" s="545" t="s">
        <v>497</v>
      </c>
      <c r="G535" s="545" t="s">
        <v>997</v>
      </c>
      <c r="H535" s="545" t="s">
        <v>430</v>
      </c>
      <c r="I535" s="545" t="s">
        <v>1678</v>
      </c>
      <c r="J535" s="545" t="s">
        <v>999</v>
      </c>
      <c r="K535" s="545" t="s">
        <v>1679</v>
      </c>
      <c r="L535" s="548">
        <v>0</v>
      </c>
      <c r="M535" s="548">
        <v>0</v>
      </c>
      <c r="N535" s="545">
        <v>3</v>
      </c>
      <c r="O535" s="549">
        <v>2</v>
      </c>
      <c r="P535" s="548"/>
      <c r="Q535" s="550"/>
      <c r="R535" s="545"/>
      <c r="S535" s="550">
        <v>0</v>
      </c>
      <c r="T535" s="549"/>
      <c r="U535" s="551">
        <v>0</v>
      </c>
    </row>
    <row r="536" spans="1:21" ht="14.4" customHeight="1" x14ac:dyDescent="0.3">
      <c r="A536" s="544">
        <v>27</v>
      </c>
      <c r="B536" s="545" t="s">
        <v>487</v>
      </c>
      <c r="C536" s="545" t="s">
        <v>504</v>
      </c>
      <c r="D536" s="546" t="s">
        <v>2199</v>
      </c>
      <c r="E536" s="547" t="s">
        <v>513</v>
      </c>
      <c r="F536" s="545" t="s">
        <v>497</v>
      </c>
      <c r="G536" s="545" t="s">
        <v>997</v>
      </c>
      <c r="H536" s="545" t="s">
        <v>430</v>
      </c>
      <c r="I536" s="545" t="s">
        <v>998</v>
      </c>
      <c r="J536" s="545" t="s">
        <v>999</v>
      </c>
      <c r="K536" s="545" t="s">
        <v>1000</v>
      </c>
      <c r="L536" s="548">
        <v>63.7</v>
      </c>
      <c r="M536" s="548">
        <v>1082.9000000000001</v>
      </c>
      <c r="N536" s="545">
        <v>17</v>
      </c>
      <c r="O536" s="549">
        <v>6.5</v>
      </c>
      <c r="P536" s="548">
        <v>700.7</v>
      </c>
      <c r="Q536" s="550">
        <v>0.6470588235294118</v>
      </c>
      <c r="R536" s="545">
        <v>11</v>
      </c>
      <c r="S536" s="550">
        <v>0.6470588235294118</v>
      </c>
      <c r="T536" s="549">
        <v>4.5</v>
      </c>
      <c r="U536" s="551">
        <v>0.69230769230769229</v>
      </c>
    </row>
    <row r="537" spans="1:21" ht="14.4" customHeight="1" x14ac:dyDescent="0.3">
      <c r="A537" s="544">
        <v>27</v>
      </c>
      <c r="B537" s="545" t="s">
        <v>487</v>
      </c>
      <c r="C537" s="545" t="s">
        <v>504</v>
      </c>
      <c r="D537" s="546" t="s">
        <v>2199</v>
      </c>
      <c r="E537" s="547" t="s">
        <v>513</v>
      </c>
      <c r="F537" s="545" t="s">
        <v>497</v>
      </c>
      <c r="G537" s="545" t="s">
        <v>997</v>
      </c>
      <c r="H537" s="545" t="s">
        <v>430</v>
      </c>
      <c r="I537" s="545" t="s">
        <v>998</v>
      </c>
      <c r="J537" s="545" t="s">
        <v>999</v>
      </c>
      <c r="K537" s="545" t="s">
        <v>1000</v>
      </c>
      <c r="L537" s="548">
        <v>42.51</v>
      </c>
      <c r="M537" s="548">
        <v>467.61</v>
      </c>
      <c r="N537" s="545">
        <v>11</v>
      </c>
      <c r="O537" s="549">
        <v>3</v>
      </c>
      <c r="P537" s="548">
        <v>127.53</v>
      </c>
      <c r="Q537" s="550">
        <v>0.27272727272727271</v>
      </c>
      <c r="R537" s="545">
        <v>3</v>
      </c>
      <c r="S537" s="550">
        <v>0.27272727272727271</v>
      </c>
      <c r="T537" s="549">
        <v>1</v>
      </c>
      <c r="U537" s="551">
        <v>0.33333333333333331</v>
      </c>
    </row>
    <row r="538" spans="1:21" ht="14.4" customHeight="1" x14ac:dyDescent="0.3">
      <c r="A538" s="544">
        <v>27</v>
      </c>
      <c r="B538" s="545" t="s">
        <v>487</v>
      </c>
      <c r="C538" s="545" t="s">
        <v>504</v>
      </c>
      <c r="D538" s="546" t="s">
        <v>2199</v>
      </c>
      <c r="E538" s="547" t="s">
        <v>513</v>
      </c>
      <c r="F538" s="545" t="s">
        <v>497</v>
      </c>
      <c r="G538" s="545" t="s">
        <v>663</v>
      </c>
      <c r="H538" s="545" t="s">
        <v>482</v>
      </c>
      <c r="I538" s="545" t="s">
        <v>664</v>
      </c>
      <c r="J538" s="545" t="s">
        <v>665</v>
      </c>
      <c r="K538" s="545" t="s">
        <v>666</v>
      </c>
      <c r="L538" s="548">
        <v>537.12</v>
      </c>
      <c r="M538" s="548">
        <v>2148.48</v>
      </c>
      <c r="N538" s="545">
        <v>4</v>
      </c>
      <c r="O538" s="549">
        <v>1.5</v>
      </c>
      <c r="P538" s="548"/>
      <c r="Q538" s="550">
        <v>0</v>
      </c>
      <c r="R538" s="545"/>
      <c r="S538" s="550">
        <v>0</v>
      </c>
      <c r="T538" s="549"/>
      <c r="U538" s="551">
        <v>0</v>
      </c>
    </row>
    <row r="539" spans="1:21" ht="14.4" customHeight="1" x14ac:dyDescent="0.3">
      <c r="A539" s="544">
        <v>27</v>
      </c>
      <c r="B539" s="545" t="s">
        <v>487</v>
      </c>
      <c r="C539" s="545" t="s">
        <v>504</v>
      </c>
      <c r="D539" s="546" t="s">
        <v>2199</v>
      </c>
      <c r="E539" s="547" t="s">
        <v>513</v>
      </c>
      <c r="F539" s="545" t="s">
        <v>497</v>
      </c>
      <c r="G539" s="545" t="s">
        <v>663</v>
      </c>
      <c r="H539" s="545" t="s">
        <v>482</v>
      </c>
      <c r="I539" s="545" t="s">
        <v>1680</v>
      </c>
      <c r="J539" s="545" t="s">
        <v>665</v>
      </c>
      <c r="K539" s="545" t="s">
        <v>1681</v>
      </c>
      <c r="L539" s="548">
        <v>848.49</v>
      </c>
      <c r="M539" s="548">
        <v>848.49</v>
      </c>
      <c r="N539" s="545">
        <v>1</v>
      </c>
      <c r="O539" s="549">
        <v>1</v>
      </c>
      <c r="P539" s="548"/>
      <c r="Q539" s="550">
        <v>0</v>
      </c>
      <c r="R539" s="545"/>
      <c r="S539" s="550">
        <v>0</v>
      </c>
      <c r="T539" s="549"/>
      <c r="U539" s="551">
        <v>0</v>
      </c>
    </row>
    <row r="540" spans="1:21" ht="14.4" customHeight="1" x14ac:dyDescent="0.3">
      <c r="A540" s="544">
        <v>27</v>
      </c>
      <c r="B540" s="545" t="s">
        <v>487</v>
      </c>
      <c r="C540" s="545" t="s">
        <v>504</v>
      </c>
      <c r="D540" s="546" t="s">
        <v>2199</v>
      </c>
      <c r="E540" s="547" t="s">
        <v>513</v>
      </c>
      <c r="F540" s="545" t="s">
        <v>497</v>
      </c>
      <c r="G540" s="545" t="s">
        <v>1682</v>
      </c>
      <c r="H540" s="545" t="s">
        <v>430</v>
      </c>
      <c r="I540" s="545" t="s">
        <v>1683</v>
      </c>
      <c r="J540" s="545" t="s">
        <v>1684</v>
      </c>
      <c r="K540" s="545" t="s">
        <v>1685</v>
      </c>
      <c r="L540" s="548">
        <v>0</v>
      </c>
      <c r="M540" s="548">
        <v>0</v>
      </c>
      <c r="N540" s="545">
        <v>15</v>
      </c>
      <c r="O540" s="549">
        <v>2</v>
      </c>
      <c r="P540" s="548">
        <v>0</v>
      </c>
      <c r="Q540" s="550"/>
      <c r="R540" s="545">
        <v>9</v>
      </c>
      <c r="S540" s="550">
        <v>0.6</v>
      </c>
      <c r="T540" s="549">
        <v>1</v>
      </c>
      <c r="U540" s="551">
        <v>0.5</v>
      </c>
    </row>
    <row r="541" spans="1:21" ht="14.4" customHeight="1" x14ac:dyDescent="0.3">
      <c r="A541" s="544">
        <v>27</v>
      </c>
      <c r="B541" s="545" t="s">
        <v>487</v>
      </c>
      <c r="C541" s="545" t="s">
        <v>504</v>
      </c>
      <c r="D541" s="546" t="s">
        <v>2199</v>
      </c>
      <c r="E541" s="547" t="s">
        <v>513</v>
      </c>
      <c r="F541" s="545" t="s">
        <v>497</v>
      </c>
      <c r="G541" s="545" t="s">
        <v>1434</v>
      </c>
      <c r="H541" s="545" t="s">
        <v>482</v>
      </c>
      <c r="I541" s="545" t="s">
        <v>1686</v>
      </c>
      <c r="J541" s="545" t="s">
        <v>1436</v>
      </c>
      <c r="K541" s="545" t="s">
        <v>976</v>
      </c>
      <c r="L541" s="548">
        <v>30.83</v>
      </c>
      <c r="M541" s="548">
        <v>462.44999999999993</v>
      </c>
      <c r="N541" s="545">
        <v>15</v>
      </c>
      <c r="O541" s="549">
        <v>2.5</v>
      </c>
      <c r="P541" s="548">
        <v>277.46999999999997</v>
      </c>
      <c r="Q541" s="550">
        <v>0.6</v>
      </c>
      <c r="R541" s="545">
        <v>9</v>
      </c>
      <c r="S541" s="550">
        <v>0.6</v>
      </c>
      <c r="T541" s="549">
        <v>2</v>
      </c>
      <c r="U541" s="551">
        <v>0.8</v>
      </c>
    </row>
    <row r="542" spans="1:21" ht="14.4" customHeight="1" x14ac:dyDescent="0.3">
      <c r="A542" s="544">
        <v>27</v>
      </c>
      <c r="B542" s="545" t="s">
        <v>487</v>
      </c>
      <c r="C542" s="545" t="s">
        <v>504</v>
      </c>
      <c r="D542" s="546" t="s">
        <v>2199</v>
      </c>
      <c r="E542" s="547" t="s">
        <v>513</v>
      </c>
      <c r="F542" s="545" t="s">
        <v>497</v>
      </c>
      <c r="G542" s="545" t="s">
        <v>1434</v>
      </c>
      <c r="H542" s="545" t="s">
        <v>430</v>
      </c>
      <c r="I542" s="545" t="s">
        <v>1687</v>
      </c>
      <c r="J542" s="545" t="s">
        <v>1688</v>
      </c>
      <c r="K542" s="545" t="s">
        <v>1689</v>
      </c>
      <c r="L542" s="548">
        <v>123.33</v>
      </c>
      <c r="M542" s="548">
        <v>123.33</v>
      </c>
      <c r="N542" s="545">
        <v>1</v>
      </c>
      <c r="O542" s="549">
        <v>0.5</v>
      </c>
      <c r="P542" s="548"/>
      <c r="Q542" s="550">
        <v>0</v>
      </c>
      <c r="R542" s="545"/>
      <c r="S542" s="550">
        <v>0</v>
      </c>
      <c r="T542" s="549"/>
      <c r="U542" s="551">
        <v>0</v>
      </c>
    </row>
    <row r="543" spans="1:21" ht="14.4" customHeight="1" x14ac:dyDescent="0.3">
      <c r="A543" s="544">
        <v>27</v>
      </c>
      <c r="B543" s="545" t="s">
        <v>487</v>
      </c>
      <c r="C543" s="545" t="s">
        <v>504</v>
      </c>
      <c r="D543" s="546" t="s">
        <v>2199</v>
      </c>
      <c r="E543" s="547" t="s">
        <v>513</v>
      </c>
      <c r="F543" s="545" t="s">
        <v>497</v>
      </c>
      <c r="G543" s="545" t="s">
        <v>1001</v>
      </c>
      <c r="H543" s="545" t="s">
        <v>430</v>
      </c>
      <c r="I543" s="545" t="s">
        <v>1002</v>
      </c>
      <c r="J543" s="545" t="s">
        <v>1003</v>
      </c>
      <c r="K543" s="545" t="s">
        <v>1004</v>
      </c>
      <c r="L543" s="548">
        <v>101.92</v>
      </c>
      <c r="M543" s="548">
        <v>101.92</v>
      </c>
      <c r="N543" s="545">
        <v>1</v>
      </c>
      <c r="O543" s="549">
        <v>0.5</v>
      </c>
      <c r="P543" s="548"/>
      <c r="Q543" s="550">
        <v>0</v>
      </c>
      <c r="R543" s="545"/>
      <c r="S543" s="550">
        <v>0</v>
      </c>
      <c r="T543" s="549"/>
      <c r="U543" s="551">
        <v>0</v>
      </c>
    </row>
    <row r="544" spans="1:21" ht="14.4" customHeight="1" x14ac:dyDescent="0.3">
      <c r="A544" s="544">
        <v>27</v>
      </c>
      <c r="B544" s="545" t="s">
        <v>487</v>
      </c>
      <c r="C544" s="545" t="s">
        <v>504</v>
      </c>
      <c r="D544" s="546" t="s">
        <v>2199</v>
      </c>
      <c r="E544" s="547" t="s">
        <v>513</v>
      </c>
      <c r="F544" s="545" t="s">
        <v>497</v>
      </c>
      <c r="G544" s="545" t="s">
        <v>1690</v>
      </c>
      <c r="H544" s="545" t="s">
        <v>430</v>
      </c>
      <c r="I544" s="545" t="s">
        <v>1691</v>
      </c>
      <c r="J544" s="545" t="s">
        <v>1692</v>
      </c>
      <c r="K544" s="545" t="s">
        <v>1693</v>
      </c>
      <c r="L544" s="548">
        <v>0</v>
      </c>
      <c r="M544" s="548">
        <v>0</v>
      </c>
      <c r="N544" s="545">
        <v>1</v>
      </c>
      <c r="O544" s="549">
        <v>1</v>
      </c>
      <c r="P544" s="548">
        <v>0</v>
      </c>
      <c r="Q544" s="550"/>
      <c r="R544" s="545">
        <v>1</v>
      </c>
      <c r="S544" s="550">
        <v>1</v>
      </c>
      <c r="T544" s="549">
        <v>1</v>
      </c>
      <c r="U544" s="551">
        <v>1</v>
      </c>
    </row>
    <row r="545" spans="1:21" ht="14.4" customHeight="1" x14ac:dyDescent="0.3">
      <c r="A545" s="544">
        <v>27</v>
      </c>
      <c r="B545" s="545" t="s">
        <v>487</v>
      </c>
      <c r="C545" s="545" t="s">
        <v>504</v>
      </c>
      <c r="D545" s="546" t="s">
        <v>2199</v>
      </c>
      <c r="E545" s="547" t="s">
        <v>513</v>
      </c>
      <c r="F545" s="545" t="s">
        <v>497</v>
      </c>
      <c r="G545" s="545" t="s">
        <v>558</v>
      </c>
      <c r="H545" s="545" t="s">
        <v>430</v>
      </c>
      <c r="I545" s="545" t="s">
        <v>559</v>
      </c>
      <c r="J545" s="545" t="s">
        <v>560</v>
      </c>
      <c r="K545" s="545" t="s">
        <v>561</v>
      </c>
      <c r="L545" s="548">
        <v>107.27</v>
      </c>
      <c r="M545" s="548">
        <v>12979.670000000004</v>
      </c>
      <c r="N545" s="545">
        <v>121</v>
      </c>
      <c r="O545" s="549">
        <v>30.5</v>
      </c>
      <c r="P545" s="548">
        <v>4827.1500000000005</v>
      </c>
      <c r="Q545" s="550">
        <v>0.37190082644628092</v>
      </c>
      <c r="R545" s="545">
        <v>45</v>
      </c>
      <c r="S545" s="550">
        <v>0.37190082644628097</v>
      </c>
      <c r="T545" s="549">
        <v>14</v>
      </c>
      <c r="U545" s="551">
        <v>0.45901639344262296</v>
      </c>
    </row>
    <row r="546" spans="1:21" ht="14.4" customHeight="1" x14ac:dyDescent="0.3">
      <c r="A546" s="544">
        <v>27</v>
      </c>
      <c r="B546" s="545" t="s">
        <v>487</v>
      </c>
      <c r="C546" s="545" t="s">
        <v>504</v>
      </c>
      <c r="D546" s="546" t="s">
        <v>2199</v>
      </c>
      <c r="E546" s="547" t="s">
        <v>513</v>
      </c>
      <c r="F546" s="545" t="s">
        <v>497</v>
      </c>
      <c r="G546" s="545" t="s">
        <v>558</v>
      </c>
      <c r="H546" s="545" t="s">
        <v>430</v>
      </c>
      <c r="I546" s="545" t="s">
        <v>785</v>
      </c>
      <c r="J546" s="545" t="s">
        <v>560</v>
      </c>
      <c r="K546" s="545" t="s">
        <v>561</v>
      </c>
      <c r="L546" s="548">
        <v>107.27</v>
      </c>
      <c r="M546" s="548">
        <v>214.54</v>
      </c>
      <c r="N546" s="545">
        <v>2</v>
      </c>
      <c r="O546" s="549">
        <v>0.5</v>
      </c>
      <c r="P546" s="548">
        <v>214.54</v>
      </c>
      <c r="Q546" s="550">
        <v>1</v>
      </c>
      <c r="R546" s="545">
        <v>2</v>
      </c>
      <c r="S546" s="550">
        <v>1</v>
      </c>
      <c r="T546" s="549">
        <v>0.5</v>
      </c>
      <c r="U546" s="551">
        <v>1</v>
      </c>
    </row>
    <row r="547" spans="1:21" ht="14.4" customHeight="1" x14ac:dyDescent="0.3">
      <c r="A547" s="544">
        <v>27</v>
      </c>
      <c r="B547" s="545" t="s">
        <v>487</v>
      </c>
      <c r="C547" s="545" t="s">
        <v>504</v>
      </c>
      <c r="D547" s="546" t="s">
        <v>2199</v>
      </c>
      <c r="E547" s="547" t="s">
        <v>513</v>
      </c>
      <c r="F547" s="545" t="s">
        <v>497</v>
      </c>
      <c r="G547" s="545" t="s">
        <v>1005</v>
      </c>
      <c r="H547" s="545" t="s">
        <v>430</v>
      </c>
      <c r="I547" s="545" t="s">
        <v>1006</v>
      </c>
      <c r="J547" s="545" t="s">
        <v>1007</v>
      </c>
      <c r="K547" s="545" t="s">
        <v>1008</v>
      </c>
      <c r="L547" s="548">
        <v>30.56</v>
      </c>
      <c r="M547" s="548">
        <v>611.19999999999993</v>
      </c>
      <c r="N547" s="545">
        <v>20</v>
      </c>
      <c r="O547" s="549">
        <v>2.5</v>
      </c>
      <c r="P547" s="548"/>
      <c r="Q547" s="550">
        <v>0</v>
      </c>
      <c r="R547" s="545"/>
      <c r="S547" s="550">
        <v>0</v>
      </c>
      <c r="T547" s="549"/>
      <c r="U547" s="551">
        <v>0</v>
      </c>
    </row>
    <row r="548" spans="1:21" ht="14.4" customHeight="1" x14ac:dyDescent="0.3">
      <c r="A548" s="544">
        <v>27</v>
      </c>
      <c r="B548" s="545" t="s">
        <v>487</v>
      </c>
      <c r="C548" s="545" t="s">
        <v>504</v>
      </c>
      <c r="D548" s="546" t="s">
        <v>2199</v>
      </c>
      <c r="E548" s="547" t="s">
        <v>513</v>
      </c>
      <c r="F548" s="545" t="s">
        <v>497</v>
      </c>
      <c r="G548" s="545" t="s">
        <v>1005</v>
      </c>
      <c r="H548" s="545" t="s">
        <v>430</v>
      </c>
      <c r="I548" s="545" t="s">
        <v>1006</v>
      </c>
      <c r="J548" s="545" t="s">
        <v>1007</v>
      </c>
      <c r="K548" s="545" t="s">
        <v>1008</v>
      </c>
      <c r="L548" s="548">
        <v>32.81</v>
      </c>
      <c r="M548" s="548">
        <v>1049.92</v>
      </c>
      <c r="N548" s="545">
        <v>32</v>
      </c>
      <c r="O548" s="549">
        <v>3</v>
      </c>
      <c r="P548" s="548">
        <v>590.58000000000004</v>
      </c>
      <c r="Q548" s="550">
        <v>0.5625</v>
      </c>
      <c r="R548" s="545">
        <v>18</v>
      </c>
      <c r="S548" s="550">
        <v>0.5625</v>
      </c>
      <c r="T548" s="549">
        <v>1.5</v>
      </c>
      <c r="U548" s="551">
        <v>0.5</v>
      </c>
    </row>
    <row r="549" spans="1:21" ht="14.4" customHeight="1" x14ac:dyDescent="0.3">
      <c r="A549" s="544">
        <v>27</v>
      </c>
      <c r="B549" s="545" t="s">
        <v>487</v>
      </c>
      <c r="C549" s="545" t="s">
        <v>504</v>
      </c>
      <c r="D549" s="546" t="s">
        <v>2199</v>
      </c>
      <c r="E549" s="547" t="s">
        <v>513</v>
      </c>
      <c r="F549" s="545" t="s">
        <v>497</v>
      </c>
      <c r="G549" s="545" t="s">
        <v>1009</v>
      </c>
      <c r="H549" s="545" t="s">
        <v>430</v>
      </c>
      <c r="I549" s="545" t="s">
        <v>1694</v>
      </c>
      <c r="J549" s="545" t="s">
        <v>1524</v>
      </c>
      <c r="K549" s="545" t="s">
        <v>1695</v>
      </c>
      <c r="L549" s="548">
        <v>84.39</v>
      </c>
      <c r="M549" s="548">
        <v>168.78</v>
      </c>
      <c r="N549" s="545">
        <v>2</v>
      </c>
      <c r="O549" s="549">
        <v>0.5</v>
      </c>
      <c r="P549" s="548">
        <v>168.78</v>
      </c>
      <c r="Q549" s="550">
        <v>1</v>
      </c>
      <c r="R549" s="545">
        <v>2</v>
      </c>
      <c r="S549" s="550">
        <v>1</v>
      </c>
      <c r="T549" s="549">
        <v>0.5</v>
      </c>
      <c r="U549" s="551">
        <v>1</v>
      </c>
    </row>
    <row r="550" spans="1:21" ht="14.4" customHeight="1" x14ac:dyDescent="0.3">
      <c r="A550" s="544">
        <v>27</v>
      </c>
      <c r="B550" s="545" t="s">
        <v>487</v>
      </c>
      <c r="C550" s="545" t="s">
        <v>504</v>
      </c>
      <c r="D550" s="546" t="s">
        <v>2199</v>
      </c>
      <c r="E550" s="547" t="s">
        <v>513</v>
      </c>
      <c r="F550" s="545" t="s">
        <v>497</v>
      </c>
      <c r="G550" s="545" t="s">
        <v>1009</v>
      </c>
      <c r="H550" s="545" t="s">
        <v>430</v>
      </c>
      <c r="I550" s="545" t="s">
        <v>1010</v>
      </c>
      <c r="J550" s="545" t="s">
        <v>1011</v>
      </c>
      <c r="K550" s="545" t="s">
        <v>1012</v>
      </c>
      <c r="L550" s="548">
        <v>50.64</v>
      </c>
      <c r="M550" s="548">
        <v>151.92000000000002</v>
      </c>
      <c r="N550" s="545">
        <v>3</v>
      </c>
      <c r="O550" s="549">
        <v>0.5</v>
      </c>
      <c r="P550" s="548"/>
      <c r="Q550" s="550">
        <v>0</v>
      </c>
      <c r="R550" s="545"/>
      <c r="S550" s="550">
        <v>0</v>
      </c>
      <c r="T550" s="549"/>
      <c r="U550" s="551">
        <v>0</v>
      </c>
    </row>
    <row r="551" spans="1:21" ht="14.4" customHeight="1" x14ac:dyDescent="0.3">
      <c r="A551" s="544">
        <v>27</v>
      </c>
      <c r="B551" s="545" t="s">
        <v>487</v>
      </c>
      <c r="C551" s="545" t="s">
        <v>504</v>
      </c>
      <c r="D551" s="546" t="s">
        <v>2199</v>
      </c>
      <c r="E551" s="547" t="s">
        <v>513</v>
      </c>
      <c r="F551" s="545" t="s">
        <v>497</v>
      </c>
      <c r="G551" s="545" t="s">
        <v>1009</v>
      </c>
      <c r="H551" s="545" t="s">
        <v>430</v>
      </c>
      <c r="I551" s="545" t="s">
        <v>1696</v>
      </c>
      <c r="J551" s="545" t="s">
        <v>1697</v>
      </c>
      <c r="K551" s="545" t="s">
        <v>1698</v>
      </c>
      <c r="L551" s="548">
        <v>0</v>
      </c>
      <c r="M551" s="548">
        <v>0</v>
      </c>
      <c r="N551" s="545">
        <v>1</v>
      </c>
      <c r="O551" s="549">
        <v>1</v>
      </c>
      <c r="P551" s="548">
        <v>0</v>
      </c>
      <c r="Q551" s="550"/>
      <c r="R551" s="545">
        <v>1</v>
      </c>
      <c r="S551" s="550">
        <v>1</v>
      </c>
      <c r="T551" s="549">
        <v>1</v>
      </c>
      <c r="U551" s="551">
        <v>1</v>
      </c>
    </row>
    <row r="552" spans="1:21" ht="14.4" customHeight="1" x14ac:dyDescent="0.3">
      <c r="A552" s="544">
        <v>27</v>
      </c>
      <c r="B552" s="545" t="s">
        <v>487</v>
      </c>
      <c r="C552" s="545" t="s">
        <v>504</v>
      </c>
      <c r="D552" s="546" t="s">
        <v>2199</v>
      </c>
      <c r="E552" s="547" t="s">
        <v>513</v>
      </c>
      <c r="F552" s="545" t="s">
        <v>497</v>
      </c>
      <c r="G552" s="545" t="s">
        <v>1699</v>
      </c>
      <c r="H552" s="545" t="s">
        <v>430</v>
      </c>
      <c r="I552" s="545" t="s">
        <v>1700</v>
      </c>
      <c r="J552" s="545" t="s">
        <v>1701</v>
      </c>
      <c r="K552" s="545" t="s">
        <v>1702</v>
      </c>
      <c r="L552" s="548">
        <v>18.809999999999999</v>
      </c>
      <c r="M552" s="548">
        <v>56.429999999999993</v>
      </c>
      <c r="N552" s="545">
        <v>3</v>
      </c>
      <c r="O552" s="549">
        <v>1</v>
      </c>
      <c r="P552" s="548"/>
      <c r="Q552" s="550">
        <v>0</v>
      </c>
      <c r="R552" s="545"/>
      <c r="S552" s="550">
        <v>0</v>
      </c>
      <c r="T552" s="549"/>
      <c r="U552" s="551">
        <v>0</v>
      </c>
    </row>
    <row r="553" spans="1:21" ht="14.4" customHeight="1" x14ac:dyDescent="0.3">
      <c r="A553" s="544">
        <v>27</v>
      </c>
      <c r="B553" s="545" t="s">
        <v>487</v>
      </c>
      <c r="C553" s="545" t="s">
        <v>504</v>
      </c>
      <c r="D553" s="546" t="s">
        <v>2199</v>
      </c>
      <c r="E553" s="547" t="s">
        <v>513</v>
      </c>
      <c r="F553" s="545" t="s">
        <v>497</v>
      </c>
      <c r="G553" s="545" t="s">
        <v>1703</v>
      </c>
      <c r="H553" s="545" t="s">
        <v>430</v>
      </c>
      <c r="I553" s="545" t="s">
        <v>1704</v>
      </c>
      <c r="J553" s="545" t="s">
        <v>1705</v>
      </c>
      <c r="K553" s="545" t="s">
        <v>1706</v>
      </c>
      <c r="L553" s="548">
        <v>33</v>
      </c>
      <c r="M553" s="548">
        <v>726</v>
      </c>
      <c r="N553" s="545">
        <v>22</v>
      </c>
      <c r="O553" s="549">
        <v>4.5</v>
      </c>
      <c r="P553" s="548">
        <v>132</v>
      </c>
      <c r="Q553" s="550">
        <v>0.18181818181818182</v>
      </c>
      <c r="R553" s="545">
        <v>4</v>
      </c>
      <c r="S553" s="550">
        <v>0.18181818181818182</v>
      </c>
      <c r="T553" s="549">
        <v>1.5</v>
      </c>
      <c r="U553" s="551">
        <v>0.33333333333333331</v>
      </c>
    </row>
    <row r="554" spans="1:21" ht="14.4" customHeight="1" x14ac:dyDescent="0.3">
      <c r="A554" s="544">
        <v>27</v>
      </c>
      <c r="B554" s="545" t="s">
        <v>487</v>
      </c>
      <c r="C554" s="545" t="s">
        <v>504</v>
      </c>
      <c r="D554" s="546" t="s">
        <v>2199</v>
      </c>
      <c r="E554" s="547" t="s">
        <v>513</v>
      </c>
      <c r="F554" s="545" t="s">
        <v>497</v>
      </c>
      <c r="G554" s="545" t="s">
        <v>570</v>
      </c>
      <c r="H554" s="545" t="s">
        <v>430</v>
      </c>
      <c r="I554" s="545" t="s">
        <v>1707</v>
      </c>
      <c r="J554" s="545" t="s">
        <v>1708</v>
      </c>
      <c r="K554" s="545" t="s">
        <v>1709</v>
      </c>
      <c r="L554" s="548">
        <v>0</v>
      </c>
      <c r="M554" s="548">
        <v>0</v>
      </c>
      <c r="N554" s="545">
        <v>2</v>
      </c>
      <c r="O554" s="549">
        <v>1.5</v>
      </c>
      <c r="P554" s="548"/>
      <c r="Q554" s="550"/>
      <c r="R554" s="545"/>
      <c r="S554" s="550">
        <v>0</v>
      </c>
      <c r="T554" s="549"/>
      <c r="U554" s="551">
        <v>0</v>
      </c>
    </row>
    <row r="555" spans="1:21" ht="14.4" customHeight="1" x14ac:dyDescent="0.3">
      <c r="A555" s="544">
        <v>27</v>
      </c>
      <c r="B555" s="545" t="s">
        <v>487</v>
      </c>
      <c r="C555" s="545" t="s">
        <v>504</v>
      </c>
      <c r="D555" s="546" t="s">
        <v>2199</v>
      </c>
      <c r="E555" s="547" t="s">
        <v>513</v>
      </c>
      <c r="F555" s="545" t="s">
        <v>497</v>
      </c>
      <c r="G555" s="545" t="s">
        <v>1017</v>
      </c>
      <c r="H555" s="545" t="s">
        <v>430</v>
      </c>
      <c r="I555" s="545" t="s">
        <v>1018</v>
      </c>
      <c r="J555" s="545" t="s">
        <v>1019</v>
      </c>
      <c r="K555" s="545" t="s">
        <v>1020</v>
      </c>
      <c r="L555" s="548">
        <v>0</v>
      </c>
      <c r="M555" s="548">
        <v>0</v>
      </c>
      <c r="N555" s="545">
        <v>5</v>
      </c>
      <c r="O555" s="549">
        <v>2</v>
      </c>
      <c r="P555" s="548">
        <v>0</v>
      </c>
      <c r="Q555" s="550"/>
      <c r="R555" s="545">
        <v>1</v>
      </c>
      <c r="S555" s="550">
        <v>0.2</v>
      </c>
      <c r="T555" s="549">
        <v>0.5</v>
      </c>
      <c r="U555" s="551">
        <v>0.25</v>
      </c>
    </row>
    <row r="556" spans="1:21" ht="14.4" customHeight="1" x14ac:dyDescent="0.3">
      <c r="A556" s="544">
        <v>27</v>
      </c>
      <c r="B556" s="545" t="s">
        <v>487</v>
      </c>
      <c r="C556" s="545" t="s">
        <v>504</v>
      </c>
      <c r="D556" s="546" t="s">
        <v>2199</v>
      </c>
      <c r="E556" s="547" t="s">
        <v>513</v>
      </c>
      <c r="F556" s="545" t="s">
        <v>497</v>
      </c>
      <c r="G556" s="545" t="s">
        <v>1017</v>
      </c>
      <c r="H556" s="545" t="s">
        <v>430</v>
      </c>
      <c r="I556" s="545" t="s">
        <v>1326</v>
      </c>
      <c r="J556" s="545" t="s">
        <v>1327</v>
      </c>
      <c r="K556" s="545" t="s">
        <v>1328</v>
      </c>
      <c r="L556" s="548">
        <v>152.84</v>
      </c>
      <c r="M556" s="548">
        <v>152.84</v>
      </c>
      <c r="N556" s="545">
        <v>1</v>
      </c>
      <c r="O556" s="549">
        <v>0.5</v>
      </c>
      <c r="P556" s="548">
        <v>152.84</v>
      </c>
      <c r="Q556" s="550">
        <v>1</v>
      </c>
      <c r="R556" s="545">
        <v>1</v>
      </c>
      <c r="S556" s="550">
        <v>1</v>
      </c>
      <c r="T556" s="549">
        <v>0.5</v>
      </c>
      <c r="U556" s="551">
        <v>1</v>
      </c>
    </row>
    <row r="557" spans="1:21" ht="14.4" customHeight="1" x14ac:dyDescent="0.3">
      <c r="A557" s="544">
        <v>27</v>
      </c>
      <c r="B557" s="545" t="s">
        <v>487</v>
      </c>
      <c r="C557" s="545" t="s">
        <v>504</v>
      </c>
      <c r="D557" s="546" t="s">
        <v>2199</v>
      </c>
      <c r="E557" s="547" t="s">
        <v>513</v>
      </c>
      <c r="F557" s="545" t="s">
        <v>497</v>
      </c>
      <c r="G557" s="545" t="s">
        <v>1017</v>
      </c>
      <c r="H557" s="545" t="s">
        <v>430</v>
      </c>
      <c r="I557" s="545" t="s">
        <v>1710</v>
      </c>
      <c r="J557" s="545" t="s">
        <v>1327</v>
      </c>
      <c r="K557" s="545" t="s">
        <v>1711</v>
      </c>
      <c r="L557" s="548">
        <v>49.2</v>
      </c>
      <c r="M557" s="548">
        <v>98.4</v>
      </c>
      <c r="N557" s="545">
        <v>2</v>
      </c>
      <c r="O557" s="549">
        <v>0.5</v>
      </c>
      <c r="P557" s="548"/>
      <c r="Q557" s="550">
        <v>0</v>
      </c>
      <c r="R557" s="545"/>
      <c r="S557" s="550">
        <v>0</v>
      </c>
      <c r="T557" s="549"/>
      <c r="U557" s="551">
        <v>0</v>
      </c>
    </row>
    <row r="558" spans="1:21" ht="14.4" customHeight="1" x14ac:dyDescent="0.3">
      <c r="A558" s="544">
        <v>27</v>
      </c>
      <c r="B558" s="545" t="s">
        <v>487</v>
      </c>
      <c r="C558" s="545" t="s">
        <v>504</v>
      </c>
      <c r="D558" s="546" t="s">
        <v>2199</v>
      </c>
      <c r="E558" s="547" t="s">
        <v>513</v>
      </c>
      <c r="F558" s="545" t="s">
        <v>497</v>
      </c>
      <c r="G558" s="545" t="s">
        <v>1017</v>
      </c>
      <c r="H558" s="545" t="s">
        <v>430</v>
      </c>
      <c r="I558" s="545" t="s">
        <v>1712</v>
      </c>
      <c r="J558" s="545" t="s">
        <v>1713</v>
      </c>
      <c r="K558" s="545" t="s">
        <v>1714</v>
      </c>
      <c r="L558" s="548">
        <v>0</v>
      </c>
      <c r="M558" s="548">
        <v>0</v>
      </c>
      <c r="N558" s="545">
        <v>21</v>
      </c>
      <c r="O558" s="549">
        <v>0.5</v>
      </c>
      <c r="P558" s="548">
        <v>0</v>
      </c>
      <c r="Q558" s="550"/>
      <c r="R558" s="545">
        <v>21</v>
      </c>
      <c r="S558" s="550">
        <v>1</v>
      </c>
      <c r="T558" s="549">
        <v>0.5</v>
      </c>
      <c r="U558" s="551">
        <v>1</v>
      </c>
    </row>
    <row r="559" spans="1:21" ht="14.4" customHeight="1" x14ac:dyDescent="0.3">
      <c r="A559" s="544">
        <v>27</v>
      </c>
      <c r="B559" s="545" t="s">
        <v>487</v>
      </c>
      <c r="C559" s="545" t="s">
        <v>504</v>
      </c>
      <c r="D559" s="546" t="s">
        <v>2199</v>
      </c>
      <c r="E559" s="547" t="s">
        <v>513</v>
      </c>
      <c r="F559" s="545" t="s">
        <v>497</v>
      </c>
      <c r="G559" s="545" t="s">
        <v>1715</v>
      </c>
      <c r="H559" s="545" t="s">
        <v>430</v>
      </c>
      <c r="I559" s="545" t="s">
        <v>1716</v>
      </c>
      <c r="J559" s="545" t="s">
        <v>1717</v>
      </c>
      <c r="K559" s="545" t="s">
        <v>1718</v>
      </c>
      <c r="L559" s="548">
        <v>151.51</v>
      </c>
      <c r="M559" s="548">
        <v>151.51</v>
      </c>
      <c r="N559" s="545">
        <v>1</v>
      </c>
      <c r="O559" s="549">
        <v>1</v>
      </c>
      <c r="P559" s="548">
        <v>151.51</v>
      </c>
      <c r="Q559" s="550">
        <v>1</v>
      </c>
      <c r="R559" s="545">
        <v>1</v>
      </c>
      <c r="S559" s="550">
        <v>1</v>
      </c>
      <c r="T559" s="549">
        <v>1</v>
      </c>
      <c r="U559" s="551">
        <v>1</v>
      </c>
    </row>
    <row r="560" spans="1:21" ht="14.4" customHeight="1" x14ac:dyDescent="0.3">
      <c r="A560" s="544">
        <v>27</v>
      </c>
      <c r="B560" s="545" t="s">
        <v>487</v>
      </c>
      <c r="C560" s="545" t="s">
        <v>504</v>
      </c>
      <c r="D560" s="546" t="s">
        <v>2199</v>
      </c>
      <c r="E560" s="547" t="s">
        <v>513</v>
      </c>
      <c r="F560" s="545" t="s">
        <v>497</v>
      </c>
      <c r="G560" s="545" t="s">
        <v>1719</v>
      </c>
      <c r="H560" s="545" t="s">
        <v>430</v>
      </c>
      <c r="I560" s="545" t="s">
        <v>1720</v>
      </c>
      <c r="J560" s="545" t="s">
        <v>1721</v>
      </c>
      <c r="K560" s="545" t="s">
        <v>1722</v>
      </c>
      <c r="L560" s="548">
        <v>0</v>
      </c>
      <c r="M560" s="548">
        <v>0</v>
      </c>
      <c r="N560" s="545">
        <v>1</v>
      </c>
      <c r="O560" s="549">
        <v>0.5</v>
      </c>
      <c r="P560" s="548">
        <v>0</v>
      </c>
      <c r="Q560" s="550"/>
      <c r="R560" s="545">
        <v>1</v>
      </c>
      <c r="S560" s="550">
        <v>1</v>
      </c>
      <c r="T560" s="549">
        <v>0.5</v>
      </c>
      <c r="U560" s="551">
        <v>1</v>
      </c>
    </row>
    <row r="561" spans="1:21" ht="14.4" customHeight="1" x14ac:dyDescent="0.3">
      <c r="A561" s="544">
        <v>27</v>
      </c>
      <c r="B561" s="545" t="s">
        <v>487</v>
      </c>
      <c r="C561" s="545" t="s">
        <v>504</v>
      </c>
      <c r="D561" s="546" t="s">
        <v>2199</v>
      </c>
      <c r="E561" s="547" t="s">
        <v>513</v>
      </c>
      <c r="F561" s="545" t="s">
        <v>497</v>
      </c>
      <c r="G561" s="545" t="s">
        <v>1438</v>
      </c>
      <c r="H561" s="545" t="s">
        <v>430</v>
      </c>
      <c r="I561" s="545" t="s">
        <v>1723</v>
      </c>
      <c r="J561" s="545" t="s">
        <v>1724</v>
      </c>
      <c r="K561" s="545" t="s">
        <v>1725</v>
      </c>
      <c r="L561" s="548">
        <v>0</v>
      </c>
      <c r="M561" s="548">
        <v>0</v>
      </c>
      <c r="N561" s="545">
        <v>1</v>
      </c>
      <c r="O561" s="549">
        <v>0.5</v>
      </c>
      <c r="P561" s="548">
        <v>0</v>
      </c>
      <c r="Q561" s="550"/>
      <c r="R561" s="545">
        <v>1</v>
      </c>
      <c r="S561" s="550">
        <v>1</v>
      </c>
      <c r="T561" s="549">
        <v>0.5</v>
      </c>
      <c r="U561" s="551">
        <v>1</v>
      </c>
    </row>
    <row r="562" spans="1:21" ht="14.4" customHeight="1" x14ac:dyDescent="0.3">
      <c r="A562" s="544">
        <v>27</v>
      </c>
      <c r="B562" s="545" t="s">
        <v>487</v>
      </c>
      <c r="C562" s="545" t="s">
        <v>504</v>
      </c>
      <c r="D562" s="546" t="s">
        <v>2199</v>
      </c>
      <c r="E562" s="547" t="s">
        <v>513</v>
      </c>
      <c r="F562" s="545" t="s">
        <v>497</v>
      </c>
      <c r="G562" s="545" t="s">
        <v>1438</v>
      </c>
      <c r="H562" s="545" t="s">
        <v>430</v>
      </c>
      <c r="I562" s="545" t="s">
        <v>1726</v>
      </c>
      <c r="J562" s="545" t="s">
        <v>1727</v>
      </c>
      <c r="K562" s="545" t="s">
        <v>1725</v>
      </c>
      <c r="L562" s="548">
        <v>296.62</v>
      </c>
      <c r="M562" s="548">
        <v>593.24</v>
      </c>
      <c r="N562" s="545">
        <v>2</v>
      </c>
      <c r="O562" s="549">
        <v>0.5</v>
      </c>
      <c r="P562" s="548">
        <v>593.24</v>
      </c>
      <c r="Q562" s="550">
        <v>1</v>
      </c>
      <c r="R562" s="545">
        <v>2</v>
      </c>
      <c r="S562" s="550">
        <v>1</v>
      </c>
      <c r="T562" s="549">
        <v>0.5</v>
      </c>
      <c r="U562" s="551">
        <v>1</v>
      </c>
    </row>
    <row r="563" spans="1:21" ht="14.4" customHeight="1" x14ac:dyDescent="0.3">
      <c r="A563" s="544">
        <v>27</v>
      </c>
      <c r="B563" s="545" t="s">
        <v>487</v>
      </c>
      <c r="C563" s="545" t="s">
        <v>504</v>
      </c>
      <c r="D563" s="546" t="s">
        <v>2199</v>
      </c>
      <c r="E563" s="547" t="s">
        <v>513</v>
      </c>
      <c r="F563" s="545" t="s">
        <v>497</v>
      </c>
      <c r="G563" s="545" t="s">
        <v>1438</v>
      </c>
      <c r="H563" s="545" t="s">
        <v>430</v>
      </c>
      <c r="I563" s="545" t="s">
        <v>1728</v>
      </c>
      <c r="J563" s="545" t="s">
        <v>1727</v>
      </c>
      <c r="K563" s="545" t="s">
        <v>963</v>
      </c>
      <c r="L563" s="548">
        <v>593.25</v>
      </c>
      <c r="M563" s="548">
        <v>2966.25</v>
      </c>
      <c r="N563" s="545">
        <v>5</v>
      </c>
      <c r="O563" s="549">
        <v>2.5</v>
      </c>
      <c r="P563" s="548"/>
      <c r="Q563" s="550">
        <v>0</v>
      </c>
      <c r="R563" s="545"/>
      <c r="S563" s="550">
        <v>0</v>
      </c>
      <c r="T563" s="549"/>
      <c r="U563" s="551">
        <v>0</v>
      </c>
    </row>
    <row r="564" spans="1:21" ht="14.4" customHeight="1" x14ac:dyDescent="0.3">
      <c r="A564" s="544">
        <v>27</v>
      </c>
      <c r="B564" s="545" t="s">
        <v>487</v>
      </c>
      <c r="C564" s="545" t="s">
        <v>504</v>
      </c>
      <c r="D564" s="546" t="s">
        <v>2199</v>
      </c>
      <c r="E564" s="547" t="s">
        <v>513</v>
      </c>
      <c r="F564" s="545" t="s">
        <v>497</v>
      </c>
      <c r="G564" s="545" t="s">
        <v>1729</v>
      </c>
      <c r="H564" s="545" t="s">
        <v>430</v>
      </c>
      <c r="I564" s="545" t="s">
        <v>1730</v>
      </c>
      <c r="J564" s="545" t="s">
        <v>1731</v>
      </c>
      <c r="K564" s="545" t="s">
        <v>1596</v>
      </c>
      <c r="L564" s="548">
        <v>926.34</v>
      </c>
      <c r="M564" s="548">
        <v>2779.02</v>
      </c>
      <c r="N564" s="545">
        <v>3</v>
      </c>
      <c r="O564" s="549">
        <v>0.5</v>
      </c>
      <c r="P564" s="548"/>
      <c r="Q564" s="550">
        <v>0</v>
      </c>
      <c r="R564" s="545"/>
      <c r="S564" s="550">
        <v>0</v>
      </c>
      <c r="T564" s="549"/>
      <c r="U564" s="551">
        <v>0</v>
      </c>
    </row>
    <row r="565" spans="1:21" ht="14.4" customHeight="1" x14ac:dyDescent="0.3">
      <c r="A565" s="544">
        <v>27</v>
      </c>
      <c r="B565" s="545" t="s">
        <v>487</v>
      </c>
      <c r="C565" s="545" t="s">
        <v>504</v>
      </c>
      <c r="D565" s="546" t="s">
        <v>2199</v>
      </c>
      <c r="E565" s="547" t="s">
        <v>513</v>
      </c>
      <c r="F565" s="545" t="s">
        <v>497</v>
      </c>
      <c r="G565" s="545" t="s">
        <v>1729</v>
      </c>
      <c r="H565" s="545" t="s">
        <v>430</v>
      </c>
      <c r="I565" s="545" t="s">
        <v>1732</v>
      </c>
      <c r="J565" s="545" t="s">
        <v>1731</v>
      </c>
      <c r="K565" s="545" t="s">
        <v>1733</v>
      </c>
      <c r="L565" s="548">
        <v>0</v>
      </c>
      <c r="M565" s="548">
        <v>0</v>
      </c>
      <c r="N565" s="545">
        <v>1</v>
      </c>
      <c r="O565" s="549">
        <v>1</v>
      </c>
      <c r="P565" s="548"/>
      <c r="Q565" s="550"/>
      <c r="R565" s="545"/>
      <c r="S565" s="550">
        <v>0</v>
      </c>
      <c r="T565" s="549"/>
      <c r="U565" s="551">
        <v>0</v>
      </c>
    </row>
    <row r="566" spans="1:21" ht="14.4" customHeight="1" x14ac:dyDescent="0.3">
      <c r="A566" s="544">
        <v>27</v>
      </c>
      <c r="B566" s="545" t="s">
        <v>487</v>
      </c>
      <c r="C566" s="545" t="s">
        <v>504</v>
      </c>
      <c r="D566" s="546" t="s">
        <v>2199</v>
      </c>
      <c r="E566" s="547" t="s">
        <v>513</v>
      </c>
      <c r="F566" s="545" t="s">
        <v>497</v>
      </c>
      <c r="G566" s="545" t="s">
        <v>660</v>
      </c>
      <c r="H566" s="545" t="s">
        <v>430</v>
      </c>
      <c r="I566" s="545" t="s">
        <v>1712</v>
      </c>
      <c r="J566" s="545" t="s">
        <v>662</v>
      </c>
      <c r="K566" s="545"/>
      <c r="L566" s="548">
        <v>0</v>
      </c>
      <c r="M566" s="548">
        <v>0</v>
      </c>
      <c r="N566" s="545">
        <v>21</v>
      </c>
      <c r="O566" s="549">
        <v>0.5</v>
      </c>
      <c r="P566" s="548">
        <v>0</v>
      </c>
      <c r="Q566" s="550"/>
      <c r="R566" s="545">
        <v>21</v>
      </c>
      <c r="S566" s="550">
        <v>1</v>
      </c>
      <c r="T566" s="549">
        <v>0.5</v>
      </c>
      <c r="U566" s="551">
        <v>1</v>
      </c>
    </row>
    <row r="567" spans="1:21" ht="14.4" customHeight="1" x14ac:dyDescent="0.3">
      <c r="A567" s="544">
        <v>27</v>
      </c>
      <c r="B567" s="545" t="s">
        <v>487</v>
      </c>
      <c r="C567" s="545" t="s">
        <v>504</v>
      </c>
      <c r="D567" s="546" t="s">
        <v>2199</v>
      </c>
      <c r="E567" s="547" t="s">
        <v>513</v>
      </c>
      <c r="F567" s="545" t="s">
        <v>497</v>
      </c>
      <c r="G567" s="545" t="s">
        <v>1314</v>
      </c>
      <c r="H567" s="545" t="s">
        <v>430</v>
      </c>
      <c r="I567" s="545" t="s">
        <v>1734</v>
      </c>
      <c r="J567" s="545" t="s">
        <v>1316</v>
      </c>
      <c r="K567" s="545" t="s">
        <v>1735</v>
      </c>
      <c r="L567" s="548">
        <v>0</v>
      </c>
      <c r="M567" s="548">
        <v>0</v>
      </c>
      <c r="N567" s="545">
        <v>1</v>
      </c>
      <c r="O567" s="549">
        <v>1</v>
      </c>
      <c r="P567" s="548"/>
      <c r="Q567" s="550"/>
      <c r="R567" s="545"/>
      <c r="S567" s="550">
        <v>0</v>
      </c>
      <c r="T567" s="549"/>
      <c r="U567" s="551">
        <v>0</v>
      </c>
    </row>
    <row r="568" spans="1:21" ht="14.4" customHeight="1" x14ac:dyDescent="0.3">
      <c r="A568" s="544">
        <v>27</v>
      </c>
      <c r="B568" s="545" t="s">
        <v>487</v>
      </c>
      <c r="C568" s="545" t="s">
        <v>504</v>
      </c>
      <c r="D568" s="546" t="s">
        <v>2199</v>
      </c>
      <c r="E568" s="547" t="s">
        <v>513</v>
      </c>
      <c r="F568" s="545" t="s">
        <v>497</v>
      </c>
      <c r="G568" s="545" t="s">
        <v>1736</v>
      </c>
      <c r="H568" s="545" t="s">
        <v>430</v>
      </c>
      <c r="I568" s="545" t="s">
        <v>1737</v>
      </c>
      <c r="J568" s="545" t="s">
        <v>1738</v>
      </c>
      <c r="K568" s="545" t="s">
        <v>1739</v>
      </c>
      <c r="L568" s="548">
        <v>0</v>
      </c>
      <c r="M568" s="548">
        <v>0</v>
      </c>
      <c r="N568" s="545">
        <v>1</v>
      </c>
      <c r="O568" s="549">
        <v>1</v>
      </c>
      <c r="P568" s="548"/>
      <c r="Q568" s="550"/>
      <c r="R568" s="545"/>
      <c r="S568" s="550">
        <v>0</v>
      </c>
      <c r="T568" s="549"/>
      <c r="U568" s="551">
        <v>0</v>
      </c>
    </row>
    <row r="569" spans="1:21" ht="14.4" customHeight="1" x14ac:dyDescent="0.3">
      <c r="A569" s="544">
        <v>27</v>
      </c>
      <c r="B569" s="545" t="s">
        <v>487</v>
      </c>
      <c r="C569" s="545" t="s">
        <v>504</v>
      </c>
      <c r="D569" s="546" t="s">
        <v>2199</v>
      </c>
      <c r="E569" s="547" t="s">
        <v>513</v>
      </c>
      <c r="F569" s="545" t="s">
        <v>497</v>
      </c>
      <c r="G569" s="545" t="s">
        <v>1736</v>
      </c>
      <c r="H569" s="545" t="s">
        <v>430</v>
      </c>
      <c r="I569" s="545" t="s">
        <v>1740</v>
      </c>
      <c r="J569" s="545" t="s">
        <v>1741</v>
      </c>
      <c r="K569" s="545" t="s">
        <v>1742</v>
      </c>
      <c r="L569" s="548">
        <v>0</v>
      </c>
      <c r="M569" s="548">
        <v>0</v>
      </c>
      <c r="N569" s="545">
        <v>2</v>
      </c>
      <c r="O569" s="549">
        <v>0.5</v>
      </c>
      <c r="P569" s="548"/>
      <c r="Q569" s="550"/>
      <c r="R569" s="545"/>
      <c r="S569" s="550">
        <v>0</v>
      </c>
      <c r="T569" s="549"/>
      <c r="U569" s="551">
        <v>0</v>
      </c>
    </row>
    <row r="570" spans="1:21" ht="14.4" customHeight="1" x14ac:dyDescent="0.3">
      <c r="A570" s="544">
        <v>27</v>
      </c>
      <c r="B570" s="545" t="s">
        <v>487</v>
      </c>
      <c r="C570" s="545" t="s">
        <v>504</v>
      </c>
      <c r="D570" s="546" t="s">
        <v>2199</v>
      </c>
      <c r="E570" s="547" t="s">
        <v>513</v>
      </c>
      <c r="F570" s="545" t="s">
        <v>497</v>
      </c>
      <c r="G570" s="545" t="s">
        <v>1743</v>
      </c>
      <c r="H570" s="545" t="s">
        <v>430</v>
      </c>
      <c r="I570" s="545" t="s">
        <v>1744</v>
      </c>
      <c r="J570" s="545" t="s">
        <v>1745</v>
      </c>
      <c r="K570" s="545" t="s">
        <v>1746</v>
      </c>
      <c r="L570" s="548">
        <v>0</v>
      </c>
      <c r="M570" s="548">
        <v>0</v>
      </c>
      <c r="N570" s="545">
        <v>1</v>
      </c>
      <c r="O570" s="549">
        <v>1</v>
      </c>
      <c r="P570" s="548">
        <v>0</v>
      </c>
      <c r="Q570" s="550"/>
      <c r="R570" s="545">
        <v>1</v>
      </c>
      <c r="S570" s="550">
        <v>1</v>
      </c>
      <c r="T570" s="549">
        <v>1</v>
      </c>
      <c r="U570" s="551">
        <v>1</v>
      </c>
    </row>
    <row r="571" spans="1:21" ht="14.4" customHeight="1" x14ac:dyDescent="0.3">
      <c r="A571" s="544">
        <v>27</v>
      </c>
      <c r="B571" s="545" t="s">
        <v>487</v>
      </c>
      <c r="C571" s="545" t="s">
        <v>504</v>
      </c>
      <c r="D571" s="546" t="s">
        <v>2199</v>
      </c>
      <c r="E571" s="547" t="s">
        <v>513</v>
      </c>
      <c r="F571" s="545" t="s">
        <v>497</v>
      </c>
      <c r="G571" s="545" t="s">
        <v>1029</v>
      </c>
      <c r="H571" s="545" t="s">
        <v>430</v>
      </c>
      <c r="I571" s="545" t="s">
        <v>1747</v>
      </c>
      <c r="J571" s="545" t="s">
        <v>1748</v>
      </c>
      <c r="K571" s="545" t="s">
        <v>1749</v>
      </c>
      <c r="L571" s="548">
        <v>0</v>
      </c>
      <c r="M571" s="548">
        <v>0</v>
      </c>
      <c r="N571" s="545">
        <v>1</v>
      </c>
      <c r="O571" s="549">
        <v>1</v>
      </c>
      <c r="P571" s="548"/>
      <c r="Q571" s="550"/>
      <c r="R571" s="545"/>
      <c r="S571" s="550">
        <v>0</v>
      </c>
      <c r="T571" s="549"/>
      <c r="U571" s="551">
        <v>0</v>
      </c>
    </row>
    <row r="572" spans="1:21" ht="14.4" customHeight="1" x14ac:dyDescent="0.3">
      <c r="A572" s="544">
        <v>27</v>
      </c>
      <c r="B572" s="545" t="s">
        <v>487</v>
      </c>
      <c r="C572" s="545" t="s">
        <v>504</v>
      </c>
      <c r="D572" s="546" t="s">
        <v>2199</v>
      </c>
      <c r="E572" s="547" t="s">
        <v>513</v>
      </c>
      <c r="F572" s="545" t="s">
        <v>497</v>
      </c>
      <c r="G572" s="545" t="s">
        <v>1029</v>
      </c>
      <c r="H572" s="545" t="s">
        <v>430</v>
      </c>
      <c r="I572" s="545" t="s">
        <v>1030</v>
      </c>
      <c r="J572" s="545" t="s">
        <v>1031</v>
      </c>
      <c r="K572" s="545" t="s">
        <v>1032</v>
      </c>
      <c r="L572" s="548">
        <v>0</v>
      </c>
      <c r="M572" s="548">
        <v>0</v>
      </c>
      <c r="N572" s="545">
        <v>1</v>
      </c>
      <c r="O572" s="549">
        <v>1</v>
      </c>
      <c r="P572" s="548"/>
      <c r="Q572" s="550"/>
      <c r="R572" s="545"/>
      <c r="S572" s="550">
        <v>0</v>
      </c>
      <c r="T572" s="549"/>
      <c r="U572" s="551">
        <v>0</v>
      </c>
    </row>
    <row r="573" spans="1:21" ht="14.4" customHeight="1" x14ac:dyDescent="0.3">
      <c r="A573" s="544">
        <v>27</v>
      </c>
      <c r="B573" s="545" t="s">
        <v>487</v>
      </c>
      <c r="C573" s="545" t="s">
        <v>504</v>
      </c>
      <c r="D573" s="546" t="s">
        <v>2199</v>
      </c>
      <c r="E573" s="547" t="s">
        <v>513</v>
      </c>
      <c r="F573" s="545" t="s">
        <v>497</v>
      </c>
      <c r="G573" s="545" t="s">
        <v>1033</v>
      </c>
      <c r="H573" s="545" t="s">
        <v>430</v>
      </c>
      <c r="I573" s="545" t="s">
        <v>1034</v>
      </c>
      <c r="J573" s="545" t="s">
        <v>1035</v>
      </c>
      <c r="K573" s="545" t="s">
        <v>1036</v>
      </c>
      <c r="L573" s="548">
        <v>0</v>
      </c>
      <c r="M573" s="548">
        <v>0</v>
      </c>
      <c r="N573" s="545">
        <v>3</v>
      </c>
      <c r="O573" s="549">
        <v>1.5</v>
      </c>
      <c r="P573" s="548">
        <v>0</v>
      </c>
      <c r="Q573" s="550"/>
      <c r="R573" s="545">
        <v>3</v>
      </c>
      <c r="S573" s="550">
        <v>1</v>
      </c>
      <c r="T573" s="549">
        <v>1.5</v>
      </c>
      <c r="U573" s="551">
        <v>1</v>
      </c>
    </row>
    <row r="574" spans="1:21" ht="14.4" customHeight="1" x14ac:dyDescent="0.3">
      <c r="A574" s="544">
        <v>27</v>
      </c>
      <c r="B574" s="545" t="s">
        <v>487</v>
      </c>
      <c r="C574" s="545" t="s">
        <v>504</v>
      </c>
      <c r="D574" s="546" t="s">
        <v>2199</v>
      </c>
      <c r="E574" s="547" t="s">
        <v>513</v>
      </c>
      <c r="F574" s="545" t="s">
        <v>497</v>
      </c>
      <c r="G574" s="545" t="s">
        <v>1033</v>
      </c>
      <c r="H574" s="545" t="s">
        <v>430</v>
      </c>
      <c r="I574" s="545" t="s">
        <v>1750</v>
      </c>
      <c r="J574" s="545" t="s">
        <v>1035</v>
      </c>
      <c r="K574" s="545" t="s">
        <v>1751</v>
      </c>
      <c r="L574" s="548">
        <v>0</v>
      </c>
      <c r="M574" s="548">
        <v>0</v>
      </c>
      <c r="N574" s="545">
        <v>1</v>
      </c>
      <c r="O574" s="549">
        <v>0.5</v>
      </c>
      <c r="P574" s="548">
        <v>0</v>
      </c>
      <c r="Q574" s="550"/>
      <c r="R574" s="545">
        <v>1</v>
      </c>
      <c r="S574" s="550">
        <v>1</v>
      </c>
      <c r="T574" s="549">
        <v>0.5</v>
      </c>
      <c r="U574" s="551">
        <v>1</v>
      </c>
    </row>
    <row r="575" spans="1:21" ht="14.4" customHeight="1" x14ac:dyDescent="0.3">
      <c r="A575" s="544">
        <v>27</v>
      </c>
      <c r="B575" s="545" t="s">
        <v>487</v>
      </c>
      <c r="C575" s="545" t="s">
        <v>504</v>
      </c>
      <c r="D575" s="546" t="s">
        <v>2199</v>
      </c>
      <c r="E575" s="547" t="s">
        <v>513</v>
      </c>
      <c r="F575" s="545" t="s">
        <v>497</v>
      </c>
      <c r="G575" s="545" t="s">
        <v>1033</v>
      </c>
      <c r="H575" s="545" t="s">
        <v>430</v>
      </c>
      <c r="I575" s="545" t="s">
        <v>1752</v>
      </c>
      <c r="J575" s="545" t="s">
        <v>1035</v>
      </c>
      <c r="K575" s="545" t="s">
        <v>1753</v>
      </c>
      <c r="L575" s="548">
        <v>0</v>
      </c>
      <c r="M575" s="548">
        <v>0</v>
      </c>
      <c r="N575" s="545">
        <v>2</v>
      </c>
      <c r="O575" s="549">
        <v>0.5</v>
      </c>
      <c r="P575" s="548">
        <v>0</v>
      </c>
      <c r="Q575" s="550"/>
      <c r="R575" s="545">
        <v>2</v>
      </c>
      <c r="S575" s="550">
        <v>1</v>
      </c>
      <c r="T575" s="549">
        <v>0.5</v>
      </c>
      <c r="U575" s="551">
        <v>1</v>
      </c>
    </row>
    <row r="576" spans="1:21" ht="14.4" customHeight="1" x14ac:dyDescent="0.3">
      <c r="A576" s="544">
        <v>27</v>
      </c>
      <c r="B576" s="545" t="s">
        <v>487</v>
      </c>
      <c r="C576" s="545" t="s">
        <v>504</v>
      </c>
      <c r="D576" s="546" t="s">
        <v>2199</v>
      </c>
      <c r="E576" s="547" t="s">
        <v>513</v>
      </c>
      <c r="F576" s="545" t="s">
        <v>497</v>
      </c>
      <c r="G576" s="545" t="s">
        <v>1039</v>
      </c>
      <c r="H576" s="545" t="s">
        <v>430</v>
      </c>
      <c r="I576" s="545" t="s">
        <v>1040</v>
      </c>
      <c r="J576" s="545" t="s">
        <v>1041</v>
      </c>
      <c r="K576" s="545" t="s">
        <v>1042</v>
      </c>
      <c r="L576" s="548">
        <v>0</v>
      </c>
      <c r="M576" s="548">
        <v>0</v>
      </c>
      <c r="N576" s="545">
        <v>2</v>
      </c>
      <c r="O576" s="549">
        <v>0.5</v>
      </c>
      <c r="P576" s="548"/>
      <c r="Q576" s="550"/>
      <c r="R576" s="545"/>
      <c r="S576" s="550">
        <v>0</v>
      </c>
      <c r="T576" s="549"/>
      <c r="U576" s="551">
        <v>0</v>
      </c>
    </row>
    <row r="577" spans="1:21" ht="14.4" customHeight="1" x14ac:dyDescent="0.3">
      <c r="A577" s="544">
        <v>27</v>
      </c>
      <c r="B577" s="545" t="s">
        <v>487</v>
      </c>
      <c r="C577" s="545" t="s">
        <v>504</v>
      </c>
      <c r="D577" s="546" t="s">
        <v>2199</v>
      </c>
      <c r="E577" s="547" t="s">
        <v>513</v>
      </c>
      <c r="F577" s="545" t="s">
        <v>497</v>
      </c>
      <c r="G577" s="545" t="s">
        <v>1039</v>
      </c>
      <c r="H577" s="545" t="s">
        <v>430</v>
      </c>
      <c r="I577" s="545" t="s">
        <v>1043</v>
      </c>
      <c r="J577" s="545" t="s">
        <v>1044</v>
      </c>
      <c r="K577" s="545" t="s">
        <v>1045</v>
      </c>
      <c r="L577" s="548">
        <v>486.58</v>
      </c>
      <c r="M577" s="548">
        <v>486.58</v>
      </c>
      <c r="N577" s="545">
        <v>1</v>
      </c>
      <c r="O577" s="549">
        <v>0.5</v>
      </c>
      <c r="P577" s="548"/>
      <c r="Q577" s="550">
        <v>0</v>
      </c>
      <c r="R577" s="545"/>
      <c r="S577" s="550">
        <v>0</v>
      </c>
      <c r="T577" s="549"/>
      <c r="U577" s="551">
        <v>0</v>
      </c>
    </row>
    <row r="578" spans="1:21" ht="14.4" customHeight="1" x14ac:dyDescent="0.3">
      <c r="A578" s="544">
        <v>27</v>
      </c>
      <c r="B578" s="545" t="s">
        <v>487</v>
      </c>
      <c r="C578" s="545" t="s">
        <v>504</v>
      </c>
      <c r="D578" s="546" t="s">
        <v>2199</v>
      </c>
      <c r="E578" s="547" t="s">
        <v>513</v>
      </c>
      <c r="F578" s="545" t="s">
        <v>497</v>
      </c>
      <c r="G578" s="545" t="s">
        <v>1039</v>
      </c>
      <c r="H578" s="545" t="s">
        <v>430</v>
      </c>
      <c r="I578" s="545" t="s">
        <v>1754</v>
      </c>
      <c r="J578" s="545" t="s">
        <v>1044</v>
      </c>
      <c r="K578" s="545" t="s">
        <v>1755</v>
      </c>
      <c r="L578" s="548">
        <v>0</v>
      </c>
      <c r="M578" s="548">
        <v>0</v>
      </c>
      <c r="N578" s="545">
        <v>1</v>
      </c>
      <c r="O578" s="549">
        <v>0.5</v>
      </c>
      <c r="P578" s="548"/>
      <c r="Q578" s="550"/>
      <c r="R578" s="545"/>
      <c r="S578" s="550">
        <v>0</v>
      </c>
      <c r="T578" s="549"/>
      <c r="U578" s="551">
        <v>0</v>
      </c>
    </row>
    <row r="579" spans="1:21" ht="14.4" customHeight="1" x14ac:dyDescent="0.3">
      <c r="A579" s="544">
        <v>27</v>
      </c>
      <c r="B579" s="545" t="s">
        <v>487</v>
      </c>
      <c r="C579" s="545" t="s">
        <v>504</v>
      </c>
      <c r="D579" s="546" t="s">
        <v>2199</v>
      </c>
      <c r="E579" s="547" t="s">
        <v>513</v>
      </c>
      <c r="F579" s="545" t="s">
        <v>497</v>
      </c>
      <c r="G579" s="545" t="s">
        <v>1046</v>
      </c>
      <c r="H579" s="545" t="s">
        <v>430</v>
      </c>
      <c r="I579" s="545" t="s">
        <v>1047</v>
      </c>
      <c r="J579" s="545" t="s">
        <v>1048</v>
      </c>
      <c r="K579" s="545" t="s">
        <v>1049</v>
      </c>
      <c r="L579" s="548">
        <v>0</v>
      </c>
      <c r="M579" s="548">
        <v>0</v>
      </c>
      <c r="N579" s="545">
        <v>3</v>
      </c>
      <c r="O579" s="549">
        <v>1.5</v>
      </c>
      <c r="P579" s="548"/>
      <c r="Q579" s="550"/>
      <c r="R579" s="545"/>
      <c r="S579" s="550">
        <v>0</v>
      </c>
      <c r="T579" s="549"/>
      <c r="U579" s="551">
        <v>0</v>
      </c>
    </row>
    <row r="580" spans="1:21" ht="14.4" customHeight="1" x14ac:dyDescent="0.3">
      <c r="A580" s="544">
        <v>27</v>
      </c>
      <c r="B580" s="545" t="s">
        <v>487</v>
      </c>
      <c r="C580" s="545" t="s">
        <v>504</v>
      </c>
      <c r="D580" s="546" t="s">
        <v>2199</v>
      </c>
      <c r="E580" s="547" t="s">
        <v>513</v>
      </c>
      <c r="F580" s="545" t="s">
        <v>497</v>
      </c>
      <c r="G580" s="545" t="s">
        <v>786</v>
      </c>
      <c r="H580" s="545" t="s">
        <v>482</v>
      </c>
      <c r="I580" s="545" t="s">
        <v>1756</v>
      </c>
      <c r="J580" s="545" t="s">
        <v>1757</v>
      </c>
      <c r="K580" s="545" t="s">
        <v>1758</v>
      </c>
      <c r="L580" s="548">
        <v>29.27</v>
      </c>
      <c r="M580" s="548">
        <v>117.08</v>
      </c>
      <c r="N580" s="545">
        <v>4</v>
      </c>
      <c r="O580" s="549">
        <v>1.5</v>
      </c>
      <c r="P580" s="548">
        <v>58.54</v>
      </c>
      <c r="Q580" s="550">
        <v>0.5</v>
      </c>
      <c r="R580" s="545">
        <v>2</v>
      </c>
      <c r="S580" s="550">
        <v>0.5</v>
      </c>
      <c r="T580" s="549">
        <v>1</v>
      </c>
      <c r="U580" s="551">
        <v>0.66666666666666663</v>
      </c>
    </row>
    <row r="581" spans="1:21" ht="14.4" customHeight="1" x14ac:dyDescent="0.3">
      <c r="A581" s="544">
        <v>27</v>
      </c>
      <c r="B581" s="545" t="s">
        <v>487</v>
      </c>
      <c r="C581" s="545" t="s">
        <v>504</v>
      </c>
      <c r="D581" s="546" t="s">
        <v>2199</v>
      </c>
      <c r="E581" s="547" t="s">
        <v>513</v>
      </c>
      <c r="F581" s="545" t="s">
        <v>497</v>
      </c>
      <c r="G581" s="545" t="s">
        <v>786</v>
      </c>
      <c r="H581" s="545" t="s">
        <v>482</v>
      </c>
      <c r="I581" s="545" t="s">
        <v>1050</v>
      </c>
      <c r="J581" s="545" t="s">
        <v>1051</v>
      </c>
      <c r="K581" s="545" t="s">
        <v>1052</v>
      </c>
      <c r="L581" s="548">
        <v>35.11</v>
      </c>
      <c r="M581" s="548">
        <v>140.44</v>
      </c>
      <c r="N581" s="545">
        <v>4</v>
      </c>
      <c r="O581" s="549">
        <v>0.5</v>
      </c>
      <c r="P581" s="548">
        <v>140.44</v>
      </c>
      <c r="Q581" s="550">
        <v>1</v>
      </c>
      <c r="R581" s="545">
        <v>4</v>
      </c>
      <c r="S581" s="550">
        <v>1</v>
      </c>
      <c r="T581" s="549">
        <v>0.5</v>
      </c>
      <c r="U581" s="551">
        <v>1</v>
      </c>
    </row>
    <row r="582" spans="1:21" ht="14.4" customHeight="1" x14ac:dyDescent="0.3">
      <c r="A582" s="544">
        <v>27</v>
      </c>
      <c r="B582" s="545" t="s">
        <v>487</v>
      </c>
      <c r="C582" s="545" t="s">
        <v>504</v>
      </c>
      <c r="D582" s="546" t="s">
        <v>2199</v>
      </c>
      <c r="E582" s="547" t="s">
        <v>513</v>
      </c>
      <c r="F582" s="545" t="s">
        <v>497</v>
      </c>
      <c r="G582" s="545" t="s">
        <v>786</v>
      </c>
      <c r="H582" s="545" t="s">
        <v>430</v>
      </c>
      <c r="I582" s="545" t="s">
        <v>1759</v>
      </c>
      <c r="J582" s="545" t="s">
        <v>1760</v>
      </c>
      <c r="K582" s="545" t="s">
        <v>1761</v>
      </c>
      <c r="L582" s="548">
        <v>5.71</v>
      </c>
      <c r="M582" s="548">
        <v>34.26</v>
      </c>
      <c r="N582" s="545">
        <v>6</v>
      </c>
      <c r="O582" s="549">
        <v>1</v>
      </c>
      <c r="P582" s="548"/>
      <c r="Q582" s="550">
        <v>0</v>
      </c>
      <c r="R582" s="545"/>
      <c r="S582" s="550">
        <v>0</v>
      </c>
      <c r="T582" s="549"/>
      <c r="U582" s="551">
        <v>0</v>
      </c>
    </row>
    <row r="583" spans="1:21" ht="14.4" customHeight="1" x14ac:dyDescent="0.3">
      <c r="A583" s="544">
        <v>27</v>
      </c>
      <c r="B583" s="545" t="s">
        <v>487</v>
      </c>
      <c r="C583" s="545" t="s">
        <v>504</v>
      </c>
      <c r="D583" s="546" t="s">
        <v>2199</v>
      </c>
      <c r="E583" s="547" t="s">
        <v>513</v>
      </c>
      <c r="F583" s="545" t="s">
        <v>497</v>
      </c>
      <c r="G583" s="545" t="s">
        <v>786</v>
      </c>
      <c r="H583" s="545" t="s">
        <v>430</v>
      </c>
      <c r="I583" s="545" t="s">
        <v>1762</v>
      </c>
      <c r="J583" s="545" t="s">
        <v>1763</v>
      </c>
      <c r="K583" s="545" t="s">
        <v>1764</v>
      </c>
      <c r="L583" s="548">
        <v>0</v>
      </c>
      <c r="M583" s="548">
        <v>0</v>
      </c>
      <c r="N583" s="545">
        <v>4</v>
      </c>
      <c r="O583" s="549">
        <v>1.5</v>
      </c>
      <c r="P583" s="548"/>
      <c r="Q583" s="550"/>
      <c r="R583" s="545"/>
      <c r="S583" s="550">
        <v>0</v>
      </c>
      <c r="T583" s="549"/>
      <c r="U583" s="551">
        <v>0</v>
      </c>
    </row>
    <row r="584" spans="1:21" ht="14.4" customHeight="1" x14ac:dyDescent="0.3">
      <c r="A584" s="544">
        <v>27</v>
      </c>
      <c r="B584" s="545" t="s">
        <v>487</v>
      </c>
      <c r="C584" s="545" t="s">
        <v>504</v>
      </c>
      <c r="D584" s="546" t="s">
        <v>2199</v>
      </c>
      <c r="E584" s="547" t="s">
        <v>513</v>
      </c>
      <c r="F584" s="545" t="s">
        <v>497</v>
      </c>
      <c r="G584" s="545" t="s">
        <v>709</v>
      </c>
      <c r="H584" s="545" t="s">
        <v>430</v>
      </c>
      <c r="I584" s="545" t="s">
        <v>1765</v>
      </c>
      <c r="J584" s="545" t="s">
        <v>1766</v>
      </c>
      <c r="K584" s="545" t="s">
        <v>1767</v>
      </c>
      <c r="L584" s="548">
        <v>69.37</v>
      </c>
      <c r="M584" s="548">
        <v>208.11</v>
      </c>
      <c r="N584" s="545">
        <v>3</v>
      </c>
      <c r="O584" s="549">
        <v>1.5</v>
      </c>
      <c r="P584" s="548"/>
      <c r="Q584" s="550">
        <v>0</v>
      </c>
      <c r="R584" s="545"/>
      <c r="S584" s="550">
        <v>0</v>
      </c>
      <c r="T584" s="549"/>
      <c r="U584" s="551">
        <v>0</v>
      </c>
    </row>
    <row r="585" spans="1:21" ht="14.4" customHeight="1" x14ac:dyDescent="0.3">
      <c r="A585" s="544">
        <v>27</v>
      </c>
      <c r="B585" s="545" t="s">
        <v>487</v>
      </c>
      <c r="C585" s="545" t="s">
        <v>504</v>
      </c>
      <c r="D585" s="546" t="s">
        <v>2199</v>
      </c>
      <c r="E585" s="547" t="s">
        <v>513</v>
      </c>
      <c r="F585" s="545" t="s">
        <v>497</v>
      </c>
      <c r="G585" s="545" t="s">
        <v>574</v>
      </c>
      <c r="H585" s="545" t="s">
        <v>430</v>
      </c>
      <c r="I585" s="545" t="s">
        <v>575</v>
      </c>
      <c r="J585" s="545" t="s">
        <v>576</v>
      </c>
      <c r="K585" s="545" t="s">
        <v>577</v>
      </c>
      <c r="L585" s="548">
        <v>36.94</v>
      </c>
      <c r="M585" s="548">
        <v>36.94</v>
      </c>
      <c r="N585" s="545">
        <v>1</v>
      </c>
      <c r="O585" s="549">
        <v>0.33333333333333331</v>
      </c>
      <c r="P585" s="548">
        <v>36.94</v>
      </c>
      <c r="Q585" s="550">
        <v>1</v>
      </c>
      <c r="R585" s="545">
        <v>1</v>
      </c>
      <c r="S585" s="550">
        <v>1</v>
      </c>
      <c r="T585" s="549">
        <v>0.33333333333333331</v>
      </c>
      <c r="U585" s="551">
        <v>1</v>
      </c>
    </row>
    <row r="586" spans="1:21" ht="14.4" customHeight="1" x14ac:dyDescent="0.3">
      <c r="A586" s="544">
        <v>27</v>
      </c>
      <c r="B586" s="545" t="s">
        <v>487</v>
      </c>
      <c r="C586" s="545" t="s">
        <v>504</v>
      </c>
      <c r="D586" s="546" t="s">
        <v>2199</v>
      </c>
      <c r="E586" s="547" t="s">
        <v>513</v>
      </c>
      <c r="F586" s="545" t="s">
        <v>497</v>
      </c>
      <c r="G586" s="545" t="s">
        <v>1053</v>
      </c>
      <c r="H586" s="545" t="s">
        <v>430</v>
      </c>
      <c r="I586" s="545" t="s">
        <v>1054</v>
      </c>
      <c r="J586" s="545" t="s">
        <v>1055</v>
      </c>
      <c r="K586" s="545" t="s">
        <v>1056</v>
      </c>
      <c r="L586" s="548">
        <v>300.33</v>
      </c>
      <c r="M586" s="548">
        <v>1501.65</v>
      </c>
      <c r="N586" s="545">
        <v>5</v>
      </c>
      <c r="O586" s="549">
        <v>1.5</v>
      </c>
      <c r="P586" s="548">
        <v>600.66</v>
      </c>
      <c r="Q586" s="550">
        <v>0.39999999999999997</v>
      </c>
      <c r="R586" s="545">
        <v>2</v>
      </c>
      <c r="S586" s="550">
        <v>0.4</v>
      </c>
      <c r="T586" s="549">
        <v>1</v>
      </c>
      <c r="U586" s="551">
        <v>0.66666666666666663</v>
      </c>
    </row>
    <row r="587" spans="1:21" ht="14.4" customHeight="1" x14ac:dyDescent="0.3">
      <c r="A587" s="544">
        <v>27</v>
      </c>
      <c r="B587" s="545" t="s">
        <v>487</v>
      </c>
      <c r="C587" s="545" t="s">
        <v>504</v>
      </c>
      <c r="D587" s="546" t="s">
        <v>2199</v>
      </c>
      <c r="E587" s="547" t="s">
        <v>513</v>
      </c>
      <c r="F587" s="545" t="s">
        <v>497</v>
      </c>
      <c r="G587" s="545" t="s">
        <v>1053</v>
      </c>
      <c r="H587" s="545" t="s">
        <v>482</v>
      </c>
      <c r="I587" s="545" t="s">
        <v>1333</v>
      </c>
      <c r="J587" s="545" t="s">
        <v>1334</v>
      </c>
      <c r="K587" s="545" t="s">
        <v>1335</v>
      </c>
      <c r="L587" s="548">
        <v>93.43</v>
      </c>
      <c r="M587" s="548">
        <v>373.72</v>
      </c>
      <c r="N587" s="545">
        <v>4</v>
      </c>
      <c r="O587" s="549">
        <v>2.5</v>
      </c>
      <c r="P587" s="548">
        <v>186.86</v>
      </c>
      <c r="Q587" s="550">
        <v>0.5</v>
      </c>
      <c r="R587" s="545">
        <v>2</v>
      </c>
      <c r="S587" s="550">
        <v>0.5</v>
      </c>
      <c r="T587" s="549">
        <v>2</v>
      </c>
      <c r="U587" s="551">
        <v>0.8</v>
      </c>
    </row>
    <row r="588" spans="1:21" ht="14.4" customHeight="1" x14ac:dyDescent="0.3">
      <c r="A588" s="544">
        <v>27</v>
      </c>
      <c r="B588" s="545" t="s">
        <v>487</v>
      </c>
      <c r="C588" s="545" t="s">
        <v>504</v>
      </c>
      <c r="D588" s="546" t="s">
        <v>2199</v>
      </c>
      <c r="E588" s="547" t="s">
        <v>513</v>
      </c>
      <c r="F588" s="545" t="s">
        <v>497</v>
      </c>
      <c r="G588" s="545" t="s">
        <v>1053</v>
      </c>
      <c r="H588" s="545" t="s">
        <v>430</v>
      </c>
      <c r="I588" s="545" t="s">
        <v>1768</v>
      </c>
      <c r="J588" s="545" t="s">
        <v>1055</v>
      </c>
      <c r="K588" s="545" t="s">
        <v>1769</v>
      </c>
      <c r="L588" s="548">
        <v>0</v>
      </c>
      <c r="M588" s="548">
        <v>0</v>
      </c>
      <c r="N588" s="545">
        <v>2</v>
      </c>
      <c r="O588" s="549">
        <v>1.5</v>
      </c>
      <c r="P588" s="548"/>
      <c r="Q588" s="550"/>
      <c r="R588" s="545"/>
      <c r="S588" s="550">
        <v>0</v>
      </c>
      <c r="T588" s="549"/>
      <c r="U588" s="551">
        <v>0</v>
      </c>
    </row>
    <row r="589" spans="1:21" ht="14.4" customHeight="1" x14ac:dyDescent="0.3">
      <c r="A589" s="544">
        <v>27</v>
      </c>
      <c r="B589" s="545" t="s">
        <v>487</v>
      </c>
      <c r="C589" s="545" t="s">
        <v>504</v>
      </c>
      <c r="D589" s="546" t="s">
        <v>2199</v>
      </c>
      <c r="E589" s="547" t="s">
        <v>513</v>
      </c>
      <c r="F589" s="545" t="s">
        <v>497</v>
      </c>
      <c r="G589" s="545" t="s">
        <v>1053</v>
      </c>
      <c r="H589" s="545" t="s">
        <v>482</v>
      </c>
      <c r="I589" s="545" t="s">
        <v>1770</v>
      </c>
      <c r="J589" s="545" t="s">
        <v>1334</v>
      </c>
      <c r="K589" s="545" t="s">
        <v>1771</v>
      </c>
      <c r="L589" s="548">
        <v>186.87</v>
      </c>
      <c r="M589" s="548">
        <v>747.48</v>
      </c>
      <c r="N589" s="545">
        <v>4</v>
      </c>
      <c r="O589" s="549">
        <v>1</v>
      </c>
      <c r="P589" s="548"/>
      <c r="Q589" s="550">
        <v>0</v>
      </c>
      <c r="R589" s="545"/>
      <c r="S589" s="550">
        <v>0</v>
      </c>
      <c r="T589" s="549"/>
      <c r="U589" s="551">
        <v>0</v>
      </c>
    </row>
    <row r="590" spans="1:21" ht="14.4" customHeight="1" x14ac:dyDescent="0.3">
      <c r="A590" s="544">
        <v>27</v>
      </c>
      <c r="B590" s="545" t="s">
        <v>487</v>
      </c>
      <c r="C590" s="545" t="s">
        <v>504</v>
      </c>
      <c r="D590" s="546" t="s">
        <v>2199</v>
      </c>
      <c r="E590" s="547" t="s">
        <v>513</v>
      </c>
      <c r="F590" s="545" t="s">
        <v>497</v>
      </c>
      <c r="G590" s="545" t="s">
        <v>1772</v>
      </c>
      <c r="H590" s="545" t="s">
        <v>430</v>
      </c>
      <c r="I590" s="545" t="s">
        <v>1773</v>
      </c>
      <c r="J590" s="545" t="s">
        <v>1774</v>
      </c>
      <c r="K590" s="545" t="s">
        <v>1775</v>
      </c>
      <c r="L590" s="548">
        <v>0</v>
      </c>
      <c r="M590" s="548">
        <v>0</v>
      </c>
      <c r="N590" s="545">
        <v>2</v>
      </c>
      <c r="O590" s="549">
        <v>0.66666666666666663</v>
      </c>
      <c r="P590" s="548">
        <v>0</v>
      </c>
      <c r="Q590" s="550"/>
      <c r="R590" s="545">
        <v>2</v>
      </c>
      <c r="S590" s="550">
        <v>1</v>
      </c>
      <c r="T590" s="549">
        <v>0.66666666666666663</v>
      </c>
      <c r="U590" s="551">
        <v>1</v>
      </c>
    </row>
    <row r="591" spans="1:21" ht="14.4" customHeight="1" x14ac:dyDescent="0.3">
      <c r="A591" s="544">
        <v>27</v>
      </c>
      <c r="B591" s="545" t="s">
        <v>487</v>
      </c>
      <c r="C591" s="545" t="s">
        <v>504</v>
      </c>
      <c r="D591" s="546" t="s">
        <v>2199</v>
      </c>
      <c r="E591" s="547" t="s">
        <v>513</v>
      </c>
      <c r="F591" s="545" t="s">
        <v>497</v>
      </c>
      <c r="G591" s="545" t="s">
        <v>835</v>
      </c>
      <c r="H591" s="545" t="s">
        <v>430</v>
      </c>
      <c r="I591" s="545" t="s">
        <v>836</v>
      </c>
      <c r="J591" s="545" t="s">
        <v>837</v>
      </c>
      <c r="K591" s="545" t="s">
        <v>838</v>
      </c>
      <c r="L591" s="548">
        <v>0</v>
      </c>
      <c r="M591" s="548">
        <v>0</v>
      </c>
      <c r="N591" s="545">
        <v>5</v>
      </c>
      <c r="O591" s="549">
        <v>1</v>
      </c>
      <c r="P591" s="548"/>
      <c r="Q591" s="550"/>
      <c r="R591" s="545"/>
      <c r="S591" s="550">
        <v>0</v>
      </c>
      <c r="T591" s="549"/>
      <c r="U591" s="551">
        <v>0</v>
      </c>
    </row>
    <row r="592" spans="1:21" ht="14.4" customHeight="1" x14ac:dyDescent="0.3">
      <c r="A592" s="544">
        <v>27</v>
      </c>
      <c r="B592" s="545" t="s">
        <v>487</v>
      </c>
      <c r="C592" s="545" t="s">
        <v>504</v>
      </c>
      <c r="D592" s="546" t="s">
        <v>2199</v>
      </c>
      <c r="E592" s="547" t="s">
        <v>513</v>
      </c>
      <c r="F592" s="545" t="s">
        <v>497</v>
      </c>
      <c r="G592" s="545" t="s">
        <v>1776</v>
      </c>
      <c r="H592" s="545" t="s">
        <v>430</v>
      </c>
      <c r="I592" s="545" t="s">
        <v>1777</v>
      </c>
      <c r="J592" s="545" t="s">
        <v>1778</v>
      </c>
      <c r="K592" s="545" t="s">
        <v>1779</v>
      </c>
      <c r="L592" s="548">
        <v>44.59</v>
      </c>
      <c r="M592" s="548">
        <v>222.95000000000002</v>
      </c>
      <c r="N592" s="545">
        <v>5</v>
      </c>
      <c r="O592" s="549">
        <v>2.5</v>
      </c>
      <c r="P592" s="548"/>
      <c r="Q592" s="550">
        <v>0</v>
      </c>
      <c r="R592" s="545"/>
      <c r="S592" s="550">
        <v>0</v>
      </c>
      <c r="T592" s="549"/>
      <c r="U592" s="551">
        <v>0</v>
      </c>
    </row>
    <row r="593" spans="1:21" ht="14.4" customHeight="1" x14ac:dyDescent="0.3">
      <c r="A593" s="544">
        <v>27</v>
      </c>
      <c r="B593" s="545" t="s">
        <v>487</v>
      </c>
      <c r="C593" s="545" t="s">
        <v>504</v>
      </c>
      <c r="D593" s="546" t="s">
        <v>2199</v>
      </c>
      <c r="E593" s="547" t="s">
        <v>513</v>
      </c>
      <c r="F593" s="545" t="s">
        <v>497</v>
      </c>
      <c r="G593" s="545" t="s">
        <v>578</v>
      </c>
      <c r="H593" s="545" t="s">
        <v>430</v>
      </c>
      <c r="I593" s="545" t="s">
        <v>1780</v>
      </c>
      <c r="J593" s="545" t="s">
        <v>1062</v>
      </c>
      <c r="K593" s="545" t="s">
        <v>1781</v>
      </c>
      <c r="L593" s="548">
        <v>26.37</v>
      </c>
      <c r="M593" s="548">
        <v>26.37</v>
      </c>
      <c r="N593" s="545">
        <v>1</v>
      </c>
      <c r="O593" s="549">
        <v>0.5</v>
      </c>
      <c r="P593" s="548">
        <v>26.37</v>
      </c>
      <c r="Q593" s="550">
        <v>1</v>
      </c>
      <c r="R593" s="545">
        <v>1</v>
      </c>
      <c r="S593" s="550">
        <v>1</v>
      </c>
      <c r="T593" s="549">
        <v>0.5</v>
      </c>
      <c r="U593" s="551">
        <v>1</v>
      </c>
    </row>
    <row r="594" spans="1:21" ht="14.4" customHeight="1" x14ac:dyDescent="0.3">
      <c r="A594" s="544">
        <v>27</v>
      </c>
      <c r="B594" s="545" t="s">
        <v>487</v>
      </c>
      <c r="C594" s="545" t="s">
        <v>504</v>
      </c>
      <c r="D594" s="546" t="s">
        <v>2199</v>
      </c>
      <c r="E594" s="547" t="s">
        <v>513</v>
      </c>
      <c r="F594" s="545" t="s">
        <v>497</v>
      </c>
      <c r="G594" s="545" t="s">
        <v>578</v>
      </c>
      <c r="H594" s="545" t="s">
        <v>430</v>
      </c>
      <c r="I594" s="545" t="s">
        <v>1780</v>
      </c>
      <c r="J594" s="545" t="s">
        <v>1062</v>
      </c>
      <c r="K594" s="545" t="s">
        <v>1781</v>
      </c>
      <c r="L594" s="548">
        <v>29.31</v>
      </c>
      <c r="M594" s="548">
        <v>29.31</v>
      </c>
      <c r="N594" s="545">
        <v>1</v>
      </c>
      <c r="O594" s="549">
        <v>0.5</v>
      </c>
      <c r="P594" s="548">
        <v>29.31</v>
      </c>
      <c r="Q594" s="550">
        <v>1</v>
      </c>
      <c r="R594" s="545">
        <v>1</v>
      </c>
      <c r="S594" s="550">
        <v>1</v>
      </c>
      <c r="T594" s="549">
        <v>0.5</v>
      </c>
      <c r="U594" s="551">
        <v>1</v>
      </c>
    </row>
    <row r="595" spans="1:21" ht="14.4" customHeight="1" x14ac:dyDescent="0.3">
      <c r="A595" s="544">
        <v>27</v>
      </c>
      <c r="B595" s="545" t="s">
        <v>487</v>
      </c>
      <c r="C595" s="545" t="s">
        <v>504</v>
      </c>
      <c r="D595" s="546" t="s">
        <v>2199</v>
      </c>
      <c r="E595" s="547" t="s">
        <v>513</v>
      </c>
      <c r="F595" s="545" t="s">
        <v>497</v>
      </c>
      <c r="G595" s="545" t="s">
        <v>578</v>
      </c>
      <c r="H595" s="545" t="s">
        <v>430</v>
      </c>
      <c r="I595" s="545" t="s">
        <v>1061</v>
      </c>
      <c r="J595" s="545" t="s">
        <v>1062</v>
      </c>
      <c r="K595" s="545" t="s">
        <v>1063</v>
      </c>
      <c r="L595" s="548">
        <v>52.75</v>
      </c>
      <c r="M595" s="548">
        <v>316.5</v>
      </c>
      <c r="N595" s="545">
        <v>6</v>
      </c>
      <c r="O595" s="549">
        <v>3</v>
      </c>
      <c r="P595" s="548"/>
      <c r="Q595" s="550">
        <v>0</v>
      </c>
      <c r="R595" s="545"/>
      <c r="S595" s="550">
        <v>0</v>
      </c>
      <c r="T595" s="549"/>
      <c r="U595" s="551">
        <v>0</v>
      </c>
    </row>
    <row r="596" spans="1:21" ht="14.4" customHeight="1" x14ac:dyDescent="0.3">
      <c r="A596" s="544">
        <v>27</v>
      </c>
      <c r="B596" s="545" t="s">
        <v>487</v>
      </c>
      <c r="C596" s="545" t="s">
        <v>504</v>
      </c>
      <c r="D596" s="546" t="s">
        <v>2199</v>
      </c>
      <c r="E596" s="547" t="s">
        <v>513</v>
      </c>
      <c r="F596" s="545" t="s">
        <v>497</v>
      </c>
      <c r="G596" s="545" t="s">
        <v>578</v>
      </c>
      <c r="H596" s="545" t="s">
        <v>430</v>
      </c>
      <c r="I596" s="545" t="s">
        <v>1061</v>
      </c>
      <c r="J596" s="545" t="s">
        <v>1062</v>
      </c>
      <c r="K596" s="545" t="s">
        <v>1063</v>
      </c>
      <c r="L596" s="548">
        <v>58.63</v>
      </c>
      <c r="M596" s="548">
        <v>586.30000000000007</v>
      </c>
      <c r="N596" s="545">
        <v>10</v>
      </c>
      <c r="O596" s="549">
        <v>4</v>
      </c>
      <c r="P596" s="548">
        <v>293.15000000000003</v>
      </c>
      <c r="Q596" s="550">
        <v>0.5</v>
      </c>
      <c r="R596" s="545">
        <v>5</v>
      </c>
      <c r="S596" s="550">
        <v>0.5</v>
      </c>
      <c r="T596" s="549">
        <v>2</v>
      </c>
      <c r="U596" s="551">
        <v>0.5</v>
      </c>
    </row>
    <row r="597" spans="1:21" ht="14.4" customHeight="1" x14ac:dyDescent="0.3">
      <c r="A597" s="544">
        <v>27</v>
      </c>
      <c r="B597" s="545" t="s">
        <v>487</v>
      </c>
      <c r="C597" s="545" t="s">
        <v>504</v>
      </c>
      <c r="D597" s="546" t="s">
        <v>2199</v>
      </c>
      <c r="E597" s="547" t="s">
        <v>513</v>
      </c>
      <c r="F597" s="545" t="s">
        <v>497</v>
      </c>
      <c r="G597" s="545" t="s">
        <v>578</v>
      </c>
      <c r="H597" s="545" t="s">
        <v>430</v>
      </c>
      <c r="I597" s="545" t="s">
        <v>1066</v>
      </c>
      <c r="J597" s="545" t="s">
        <v>767</v>
      </c>
      <c r="K597" s="545" t="s">
        <v>1067</v>
      </c>
      <c r="L597" s="548">
        <v>0</v>
      </c>
      <c r="M597" s="548">
        <v>0</v>
      </c>
      <c r="N597" s="545">
        <v>30</v>
      </c>
      <c r="O597" s="549">
        <v>7.5</v>
      </c>
      <c r="P597" s="548">
        <v>0</v>
      </c>
      <c r="Q597" s="550"/>
      <c r="R597" s="545">
        <v>12</v>
      </c>
      <c r="S597" s="550">
        <v>0.4</v>
      </c>
      <c r="T597" s="549">
        <v>2.5</v>
      </c>
      <c r="U597" s="551">
        <v>0.33333333333333331</v>
      </c>
    </row>
    <row r="598" spans="1:21" ht="14.4" customHeight="1" x14ac:dyDescent="0.3">
      <c r="A598" s="544">
        <v>27</v>
      </c>
      <c r="B598" s="545" t="s">
        <v>487</v>
      </c>
      <c r="C598" s="545" t="s">
        <v>504</v>
      </c>
      <c r="D598" s="546" t="s">
        <v>2199</v>
      </c>
      <c r="E598" s="547" t="s">
        <v>513</v>
      </c>
      <c r="F598" s="545" t="s">
        <v>497</v>
      </c>
      <c r="G598" s="545" t="s">
        <v>578</v>
      </c>
      <c r="H598" s="545" t="s">
        <v>430</v>
      </c>
      <c r="I598" s="545" t="s">
        <v>1068</v>
      </c>
      <c r="J598" s="545" t="s">
        <v>767</v>
      </c>
      <c r="K598" s="545" t="s">
        <v>765</v>
      </c>
      <c r="L598" s="548">
        <v>58.62</v>
      </c>
      <c r="M598" s="548">
        <v>351.71999999999997</v>
      </c>
      <c r="N598" s="545">
        <v>6</v>
      </c>
      <c r="O598" s="549">
        <v>3</v>
      </c>
      <c r="P598" s="548">
        <v>117.24</v>
      </c>
      <c r="Q598" s="550">
        <v>0.33333333333333337</v>
      </c>
      <c r="R598" s="545">
        <v>2</v>
      </c>
      <c r="S598" s="550">
        <v>0.33333333333333331</v>
      </c>
      <c r="T598" s="549">
        <v>1</v>
      </c>
      <c r="U598" s="551">
        <v>0.33333333333333331</v>
      </c>
    </row>
    <row r="599" spans="1:21" ht="14.4" customHeight="1" x14ac:dyDescent="0.3">
      <c r="A599" s="544">
        <v>27</v>
      </c>
      <c r="B599" s="545" t="s">
        <v>487</v>
      </c>
      <c r="C599" s="545" t="s">
        <v>504</v>
      </c>
      <c r="D599" s="546" t="s">
        <v>2199</v>
      </c>
      <c r="E599" s="547" t="s">
        <v>513</v>
      </c>
      <c r="F599" s="545" t="s">
        <v>497</v>
      </c>
      <c r="G599" s="545" t="s">
        <v>1069</v>
      </c>
      <c r="H599" s="545" t="s">
        <v>430</v>
      </c>
      <c r="I599" s="545" t="s">
        <v>1070</v>
      </c>
      <c r="J599" s="545" t="s">
        <v>1071</v>
      </c>
      <c r="K599" s="545" t="s">
        <v>1072</v>
      </c>
      <c r="L599" s="548">
        <v>88.76</v>
      </c>
      <c r="M599" s="548">
        <v>976.36000000000013</v>
      </c>
      <c r="N599" s="545">
        <v>11</v>
      </c>
      <c r="O599" s="549">
        <v>2.5</v>
      </c>
      <c r="P599" s="548"/>
      <c r="Q599" s="550">
        <v>0</v>
      </c>
      <c r="R599" s="545"/>
      <c r="S599" s="550">
        <v>0</v>
      </c>
      <c r="T599" s="549"/>
      <c r="U599" s="551">
        <v>0</v>
      </c>
    </row>
    <row r="600" spans="1:21" ht="14.4" customHeight="1" x14ac:dyDescent="0.3">
      <c r="A600" s="544">
        <v>27</v>
      </c>
      <c r="B600" s="545" t="s">
        <v>487</v>
      </c>
      <c r="C600" s="545" t="s">
        <v>504</v>
      </c>
      <c r="D600" s="546" t="s">
        <v>2199</v>
      </c>
      <c r="E600" s="547" t="s">
        <v>513</v>
      </c>
      <c r="F600" s="545" t="s">
        <v>497</v>
      </c>
      <c r="G600" s="545" t="s">
        <v>723</v>
      </c>
      <c r="H600" s="545" t="s">
        <v>430</v>
      </c>
      <c r="I600" s="545" t="s">
        <v>724</v>
      </c>
      <c r="J600" s="545" t="s">
        <v>725</v>
      </c>
      <c r="K600" s="545" t="s">
        <v>726</v>
      </c>
      <c r="L600" s="548">
        <v>760.22</v>
      </c>
      <c r="M600" s="548">
        <v>1520.44</v>
      </c>
      <c r="N600" s="545">
        <v>2</v>
      </c>
      <c r="O600" s="549">
        <v>0.5</v>
      </c>
      <c r="P600" s="548"/>
      <c r="Q600" s="550">
        <v>0</v>
      </c>
      <c r="R600" s="545"/>
      <c r="S600" s="550">
        <v>0</v>
      </c>
      <c r="T600" s="549"/>
      <c r="U600" s="551">
        <v>0</v>
      </c>
    </row>
    <row r="601" spans="1:21" ht="14.4" customHeight="1" x14ac:dyDescent="0.3">
      <c r="A601" s="544">
        <v>27</v>
      </c>
      <c r="B601" s="545" t="s">
        <v>487</v>
      </c>
      <c r="C601" s="545" t="s">
        <v>504</v>
      </c>
      <c r="D601" s="546" t="s">
        <v>2199</v>
      </c>
      <c r="E601" s="547" t="s">
        <v>513</v>
      </c>
      <c r="F601" s="545" t="s">
        <v>497</v>
      </c>
      <c r="G601" s="545" t="s">
        <v>1073</v>
      </c>
      <c r="H601" s="545" t="s">
        <v>430</v>
      </c>
      <c r="I601" s="545" t="s">
        <v>1074</v>
      </c>
      <c r="J601" s="545" t="s">
        <v>1075</v>
      </c>
      <c r="K601" s="545" t="s">
        <v>1076</v>
      </c>
      <c r="L601" s="548">
        <v>29.02</v>
      </c>
      <c r="M601" s="548">
        <v>812.56</v>
      </c>
      <c r="N601" s="545">
        <v>28</v>
      </c>
      <c r="O601" s="549">
        <v>2.5</v>
      </c>
      <c r="P601" s="548">
        <v>348.24</v>
      </c>
      <c r="Q601" s="550">
        <v>0.4285714285714286</v>
      </c>
      <c r="R601" s="545">
        <v>12</v>
      </c>
      <c r="S601" s="550">
        <v>0.42857142857142855</v>
      </c>
      <c r="T601" s="549">
        <v>1</v>
      </c>
      <c r="U601" s="551">
        <v>0.4</v>
      </c>
    </row>
    <row r="602" spans="1:21" ht="14.4" customHeight="1" x14ac:dyDescent="0.3">
      <c r="A602" s="544">
        <v>27</v>
      </c>
      <c r="B602" s="545" t="s">
        <v>487</v>
      </c>
      <c r="C602" s="545" t="s">
        <v>504</v>
      </c>
      <c r="D602" s="546" t="s">
        <v>2199</v>
      </c>
      <c r="E602" s="547" t="s">
        <v>513</v>
      </c>
      <c r="F602" s="545" t="s">
        <v>497</v>
      </c>
      <c r="G602" s="545" t="s">
        <v>1782</v>
      </c>
      <c r="H602" s="545" t="s">
        <v>430</v>
      </c>
      <c r="I602" s="545" t="s">
        <v>1783</v>
      </c>
      <c r="J602" s="545" t="s">
        <v>1784</v>
      </c>
      <c r="K602" s="545" t="s">
        <v>1785</v>
      </c>
      <c r="L602" s="548">
        <v>0</v>
      </c>
      <c r="M602" s="548">
        <v>0</v>
      </c>
      <c r="N602" s="545">
        <v>2</v>
      </c>
      <c r="O602" s="549">
        <v>1.5</v>
      </c>
      <c r="P602" s="548">
        <v>0</v>
      </c>
      <c r="Q602" s="550"/>
      <c r="R602" s="545">
        <v>2</v>
      </c>
      <c r="S602" s="550">
        <v>1</v>
      </c>
      <c r="T602" s="549">
        <v>1.5</v>
      </c>
      <c r="U602" s="551">
        <v>1</v>
      </c>
    </row>
    <row r="603" spans="1:21" ht="14.4" customHeight="1" x14ac:dyDescent="0.3">
      <c r="A603" s="544">
        <v>27</v>
      </c>
      <c r="B603" s="545" t="s">
        <v>487</v>
      </c>
      <c r="C603" s="545" t="s">
        <v>504</v>
      </c>
      <c r="D603" s="546" t="s">
        <v>2199</v>
      </c>
      <c r="E603" s="547" t="s">
        <v>513</v>
      </c>
      <c r="F603" s="545" t="s">
        <v>497</v>
      </c>
      <c r="G603" s="545" t="s">
        <v>1786</v>
      </c>
      <c r="H603" s="545" t="s">
        <v>482</v>
      </c>
      <c r="I603" s="545" t="s">
        <v>1787</v>
      </c>
      <c r="J603" s="545" t="s">
        <v>1788</v>
      </c>
      <c r="K603" s="545" t="s">
        <v>1789</v>
      </c>
      <c r="L603" s="548">
        <v>57.64</v>
      </c>
      <c r="M603" s="548">
        <v>115.28</v>
      </c>
      <c r="N603" s="545">
        <v>2</v>
      </c>
      <c r="O603" s="549">
        <v>1.5</v>
      </c>
      <c r="P603" s="548"/>
      <c r="Q603" s="550">
        <v>0</v>
      </c>
      <c r="R603" s="545"/>
      <c r="S603" s="550">
        <v>0</v>
      </c>
      <c r="T603" s="549"/>
      <c r="U603" s="551">
        <v>0</v>
      </c>
    </row>
    <row r="604" spans="1:21" ht="14.4" customHeight="1" x14ac:dyDescent="0.3">
      <c r="A604" s="544">
        <v>27</v>
      </c>
      <c r="B604" s="545" t="s">
        <v>487</v>
      </c>
      <c r="C604" s="545" t="s">
        <v>504</v>
      </c>
      <c r="D604" s="546" t="s">
        <v>2199</v>
      </c>
      <c r="E604" s="547" t="s">
        <v>513</v>
      </c>
      <c r="F604" s="545" t="s">
        <v>497</v>
      </c>
      <c r="G604" s="545" t="s">
        <v>1786</v>
      </c>
      <c r="H604" s="545" t="s">
        <v>482</v>
      </c>
      <c r="I604" s="545" t="s">
        <v>1790</v>
      </c>
      <c r="J604" s="545" t="s">
        <v>1788</v>
      </c>
      <c r="K604" s="545" t="s">
        <v>1791</v>
      </c>
      <c r="L604" s="548">
        <v>115.27</v>
      </c>
      <c r="M604" s="548">
        <v>576.35</v>
      </c>
      <c r="N604" s="545">
        <v>5</v>
      </c>
      <c r="O604" s="549">
        <v>1.5</v>
      </c>
      <c r="P604" s="548">
        <v>115.27</v>
      </c>
      <c r="Q604" s="550">
        <v>0.19999999999999998</v>
      </c>
      <c r="R604" s="545">
        <v>1</v>
      </c>
      <c r="S604" s="550">
        <v>0.2</v>
      </c>
      <c r="T604" s="549">
        <v>0.5</v>
      </c>
      <c r="U604" s="551">
        <v>0.33333333333333331</v>
      </c>
    </row>
    <row r="605" spans="1:21" ht="14.4" customHeight="1" x14ac:dyDescent="0.3">
      <c r="A605" s="544">
        <v>27</v>
      </c>
      <c r="B605" s="545" t="s">
        <v>487</v>
      </c>
      <c r="C605" s="545" t="s">
        <v>504</v>
      </c>
      <c r="D605" s="546" t="s">
        <v>2199</v>
      </c>
      <c r="E605" s="547" t="s">
        <v>513</v>
      </c>
      <c r="F605" s="545" t="s">
        <v>497</v>
      </c>
      <c r="G605" s="545" t="s">
        <v>1792</v>
      </c>
      <c r="H605" s="545" t="s">
        <v>430</v>
      </c>
      <c r="I605" s="545" t="s">
        <v>1793</v>
      </c>
      <c r="J605" s="545" t="s">
        <v>1794</v>
      </c>
      <c r="K605" s="545" t="s">
        <v>1681</v>
      </c>
      <c r="L605" s="548">
        <v>0</v>
      </c>
      <c r="M605" s="548">
        <v>0</v>
      </c>
      <c r="N605" s="545">
        <v>4</v>
      </c>
      <c r="O605" s="549">
        <v>1</v>
      </c>
      <c r="P605" s="548"/>
      <c r="Q605" s="550"/>
      <c r="R605" s="545"/>
      <c r="S605" s="550">
        <v>0</v>
      </c>
      <c r="T605" s="549"/>
      <c r="U605" s="551">
        <v>0</v>
      </c>
    </row>
    <row r="606" spans="1:21" ht="14.4" customHeight="1" x14ac:dyDescent="0.3">
      <c r="A606" s="544">
        <v>27</v>
      </c>
      <c r="B606" s="545" t="s">
        <v>487</v>
      </c>
      <c r="C606" s="545" t="s">
        <v>504</v>
      </c>
      <c r="D606" s="546" t="s">
        <v>2199</v>
      </c>
      <c r="E606" s="547" t="s">
        <v>513</v>
      </c>
      <c r="F606" s="545" t="s">
        <v>497</v>
      </c>
      <c r="G606" s="545" t="s">
        <v>1795</v>
      </c>
      <c r="H606" s="545" t="s">
        <v>430</v>
      </c>
      <c r="I606" s="545" t="s">
        <v>1796</v>
      </c>
      <c r="J606" s="545" t="s">
        <v>1797</v>
      </c>
      <c r="K606" s="545" t="s">
        <v>1798</v>
      </c>
      <c r="L606" s="548">
        <v>31.09</v>
      </c>
      <c r="M606" s="548">
        <v>93.27</v>
      </c>
      <c r="N606" s="545">
        <v>3</v>
      </c>
      <c r="O606" s="549">
        <v>0.5</v>
      </c>
      <c r="P606" s="548">
        <v>93.27</v>
      </c>
      <c r="Q606" s="550">
        <v>1</v>
      </c>
      <c r="R606" s="545">
        <v>3</v>
      </c>
      <c r="S606" s="550">
        <v>1</v>
      </c>
      <c r="T606" s="549">
        <v>0.5</v>
      </c>
      <c r="U606" s="551">
        <v>1</v>
      </c>
    </row>
    <row r="607" spans="1:21" ht="14.4" customHeight="1" x14ac:dyDescent="0.3">
      <c r="A607" s="544">
        <v>27</v>
      </c>
      <c r="B607" s="545" t="s">
        <v>487</v>
      </c>
      <c r="C607" s="545" t="s">
        <v>504</v>
      </c>
      <c r="D607" s="546" t="s">
        <v>2199</v>
      </c>
      <c r="E607" s="547" t="s">
        <v>513</v>
      </c>
      <c r="F607" s="545" t="s">
        <v>497</v>
      </c>
      <c r="G607" s="545" t="s">
        <v>839</v>
      </c>
      <c r="H607" s="545" t="s">
        <v>430</v>
      </c>
      <c r="I607" s="545" t="s">
        <v>1799</v>
      </c>
      <c r="J607" s="545" t="s">
        <v>1078</v>
      </c>
      <c r="K607" s="545" t="s">
        <v>1800</v>
      </c>
      <c r="L607" s="548">
        <v>0</v>
      </c>
      <c r="M607" s="548">
        <v>0</v>
      </c>
      <c r="N607" s="545">
        <v>1</v>
      </c>
      <c r="O607" s="549">
        <v>1</v>
      </c>
      <c r="P607" s="548">
        <v>0</v>
      </c>
      <c r="Q607" s="550"/>
      <c r="R607" s="545">
        <v>1</v>
      </c>
      <c r="S607" s="550">
        <v>1</v>
      </c>
      <c r="T607" s="549">
        <v>1</v>
      </c>
      <c r="U607" s="551">
        <v>1</v>
      </c>
    </row>
    <row r="608" spans="1:21" ht="14.4" customHeight="1" x14ac:dyDescent="0.3">
      <c r="A608" s="544">
        <v>27</v>
      </c>
      <c r="B608" s="545" t="s">
        <v>487</v>
      </c>
      <c r="C608" s="545" t="s">
        <v>504</v>
      </c>
      <c r="D608" s="546" t="s">
        <v>2199</v>
      </c>
      <c r="E608" s="547" t="s">
        <v>513</v>
      </c>
      <c r="F608" s="545" t="s">
        <v>497</v>
      </c>
      <c r="G608" s="545" t="s">
        <v>839</v>
      </c>
      <c r="H608" s="545" t="s">
        <v>482</v>
      </c>
      <c r="I608" s="545" t="s">
        <v>1801</v>
      </c>
      <c r="J608" s="545" t="s">
        <v>1078</v>
      </c>
      <c r="K608" s="545" t="s">
        <v>842</v>
      </c>
      <c r="L608" s="548">
        <v>207.45</v>
      </c>
      <c r="M608" s="548">
        <v>207.45</v>
      </c>
      <c r="N608" s="545">
        <v>1</v>
      </c>
      <c r="O608" s="549">
        <v>1</v>
      </c>
      <c r="P608" s="548">
        <v>207.45</v>
      </c>
      <c r="Q608" s="550">
        <v>1</v>
      </c>
      <c r="R608" s="545">
        <v>1</v>
      </c>
      <c r="S608" s="550">
        <v>1</v>
      </c>
      <c r="T608" s="549">
        <v>1</v>
      </c>
      <c r="U608" s="551">
        <v>1</v>
      </c>
    </row>
    <row r="609" spans="1:21" ht="14.4" customHeight="1" x14ac:dyDescent="0.3">
      <c r="A609" s="544">
        <v>27</v>
      </c>
      <c r="B609" s="545" t="s">
        <v>487</v>
      </c>
      <c r="C609" s="545" t="s">
        <v>504</v>
      </c>
      <c r="D609" s="546" t="s">
        <v>2199</v>
      </c>
      <c r="E609" s="547" t="s">
        <v>513</v>
      </c>
      <c r="F609" s="545" t="s">
        <v>497</v>
      </c>
      <c r="G609" s="545" t="s">
        <v>839</v>
      </c>
      <c r="H609" s="545" t="s">
        <v>430</v>
      </c>
      <c r="I609" s="545" t="s">
        <v>1802</v>
      </c>
      <c r="J609" s="545" t="s">
        <v>1078</v>
      </c>
      <c r="K609" s="545" t="s">
        <v>1803</v>
      </c>
      <c r="L609" s="548">
        <v>0</v>
      </c>
      <c r="M609" s="548">
        <v>0</v>
      </c>
      <c r="N609" s="545">
        <v>1</v>
      </c>
      <c r="O609" s="549">
        <v>1</v>
      </c>
      <c r="P609" s="548"/>
      <c r="Q609" s="550"/>
      <c r="R609" s="545"/>
      <c r="S609" s="550">
        <v>0</v>
      </c>
      <c r="T609" s="549"/>
      <c r="U609" s="551">
        <v>0</v>
      </c>
    </row>
    <row r="610" spans="1:21" ht="14.4" customHeight="1" x14ac:dyDescent="0.3">
      <c r="A610" s="544">
        <v>27</v>
      </c>
      <c r="B610" s="545" t="s">
        <v>487</v>
      </c>
      <c r="C610" s="545" t="s">
        <v>504</v>
      </c>
      <c r="D610" s="546" t="s">
        <v>2199</v>
      </c>
      <c r="E610" s="547" t="s">
        <v>513</v>
      </c>
      <c r="F610" s="545" t="s">
        <v>497</v>
      </c>
      <c r="G610" s="545" t="s">
        <v>582</v>
      </c>
      <c r="H610" s="545" t="s">
        <v>482</v>
      </c>
      <c r="I610" s="545" t="s">
        <v>1804</v>
      </c>
      <c r="J610" s="545" t="s">
        <v>587</v>
      </c>
      <c r="K610" s="545" t="s">
        <v>1805</v>
      </c>
      <c r="L610" s="548">
        <v>0</v>
      </c>
      <c r="M610" s="548">
        <v>0</v>
      </c>
      <c r="N610" s="545">
        <v>3</v>
      </c>
      <c r="O610" s="549">
        <v>1</v>
      </c>
      <c r="P610" s="548"/>
      <c r="Q610" s="550"/>
      <c r="R610" s="545"/>
      <c r="S610" s="550">
        <v>0</v>
      </c>
      <c r="T610" s="549"/>
      <c r="U610" s="551">
        <v>0</v>
      </c>
    </row>
    <row r="611" spans="1:21" ht="14.4" customHeight="1" x14ac:dyDescent="0.3">
      <c r="A611" s="544">
        <v>27</v>
      </c>
      <c r="B611" s="545" t="s">
        <v>487</v>
      </c>
      <c r="C611" s="545" t="s">
        <v>504</v>
      </c>
      <c r="D611" s="546" t="s">
        <v>2199</v>
      </c>
      <c r="E611" s="547" t="s">
        <v>513</v>
      </c>
      <c r="F611" s="545" t="s">
        <v>497</v>
      </c>
      <c r="G611" s="545" t="s">
        <v>582</v>
      </c>
      <c r="H611" s="545" t="s">
        <v>482</v>
      </c>
      <c r="I611" s="545" t="s">
        <v>1080</v>
      </c>
      <c r="J611" s="545" t="s">
        <v>1081</v>
      </c>
      <c r="K611" s="545" t="s">
        <v>1082</v>
      </c>
      <c r="L611" s="548">
        <v>98.78</v>
      </c>
      <c r="M611" s="548">
        <v>197.56</v>
      </c>
      <c r="N611" s="545">
        <v>2</v>
      </c>
      <c r="O611" s="549">
        <v>1</v>
      </c>
      <c r="P611" s="548"/>
      <c r="Q611" s="550">
        <v>0</v>
      </c>
      <c r="R611" s="545"/>
      <c r="S611" s="550">
        <v>0</v>
      </c>
      <c r="T611" s="549"/>
      <c r="U611" s="551">
        <v>0</v>
      </c>
    </row>
    <row r="612" spans="1:21" ht="14.4" customHeight="1" x14ac:dyDescent="0.3">
      <c r="A612" s="544">
        <v>27</v>
      </c>
      <c r="B612" s="545" t="s">
        <v>487</v>
      </c>
      <c r="C612" s="545" t="s">
        <v>504</v>
      </c>
      <c r="D612" s="546" t="s">
        <v>2199</v>
      </c>
      <c r="E612" s="547" t="s">
        <v>513</v>
      </c>
      <c r="F612" s="545" t="s">
        <v>497</v>
      </c>
      <c r="G612" s="545" t="s">
        <v>582</v>
      </c>
      <c r="H612" s="545" t="s">
        <v>482</v>
      </c>
      <c r="I612" s="545" t="s">
        <v>1083</v>
      </c>
      <c r="J612" s="545" t="s">
        <v>1084</v>
      </c>
      <c r="K612" s="545" t="s">
        <v>1085</v>
      </c>
      <c r="L612" s="548">
        <v>118.54</v>
      </c>
      <c r="M612" s="548">
        <v>118.54</v>
      </c>
      <c r="N612" s="545">
        <v>1</v>
      </c>
      <c r="O612" s="549">
        <v>0.5</v>
      </c>
      <c r="P612" s="548"/>
      <c r="Q612" s="550">
        <v>0</v>
      </c>
      <c r="R612" s="545"/>
      <c r="S612" s="550">
        <v>0</v>
      </c>
      <c r="T612" s="549"/>
      <c r="U612" s="551">
        <v>0</v>
      </c>
    </row>
    <row r="613" spans="1:21" ht="14.4" customHeight="1" x14ac:dyDescent="0.3">
      <c r="A613" s="544">
        <v>27</v>
      </c>
      <c r="B613" s="545" t="s">
        <v>487</v>
      </c>
      <c r="C613" s="545" t="s">
        <v>504</v>
      </c>
      <c r="D613" s="546" t="s">
        <v>2199</v>
      </c>
      <c r="E613" s="547" t="s">
        <v>513</v>
      </c>
      <c r="F613" s="545" t="s">
        <v>497</v>
      </c>
      <c r="G613" s="545" t="s">
        <v>582</v>
      </c>
      <c r="H613" s="545" t="s">
        <v>482</v>
      </c>
      <c r="I613" s="545" t="s">
        <v>731</v>
      </c>
      <c r="J613" s="545" t="s">
        <v>732</v>
      </c>
      <c r="K613" s="545" t="s">
        <v>733</v>
      </c>
      <c r="L613" s="548">
        <v>59.27</v>
      </c>
      <c r="M613" s="548">
        <v>177.81</v>
      </c>
      <c r="N613" s="545">
        <v>3</v>
      </c>
      <c r="O613" s="549">
        <v>2</v>
      </c>
      <c r="P613" s="548"/>
      <c r="Q613" s="550">
        <v>0</v>
      </c>
      <c r="R613" s="545"/>
      <c r="S613" s="550">
        <v>0</v>
      </c>
      <c r="T613" s="549"/>
      <c r="U613" s="551">
        <v>0</v>
      </c>
    </row>
    <row r="614" spans="1:21" ht="14.4" customHeight="1" x14ac:dyDescent="0.3">
      <c r="A614" s="544">
        <v>27</v>
      </c>
      <c r="B614" s="545" t="s">
        <v>487</v>
      </c>
      <c r="C614" s="545" t="s">
        <v>504</v>
      </c>
      <c r="D614" s="546" t="s">
        <v>2199</v>
      </c>
      <c r="E614" s="547" t="s">
        <v>513</v>
      </c>
      <c r="F614" s="545" t="s">
        <v>497</v>
      </c>
      <c r="G614" s="545" t="s">
        <v>582</v>
      </c>
      <c r="H614" s="545" t="s">
        <v>482</v>
      </c>
      <c r="I614" s="545" t="s">
        <v>583</v>
      </c>
      <c r="J614" s="545" t="s">
        <v>584</v>
      </c>
      <c r="K614" s="545" t="s">
        <v>585</v>
      </c>
      <c r="L614" s="548">
        <v>79.03</v>
      </c>
      <c r="M614" s="548">
        <v>395.15</v>
      </c>
      <c r="N614" s="545">
        <v>5</v>
      </c>
      <c r="O614" s="549">
        <v>3.5</v>
      </c>
      <c r="P614" s="548">
        <v>158.06</v>
      </c>
      <c r="Q614" s="550">
        <v>0.4</v>
      </c>
      <c r="R614" s="545">
        <v>2</v>
      </c>
      <c r="S614" s="550">
        <v>0.4</v>
      </c>
      <c r="T614" s="549">
        <v>2</v>
      </c>
      <c r="U614" s="551">
        <v>0.5714285714285714</v>
      </c>
    </row>
    <row r="615" spans="1:21" ht="14.4" customHeight="1" x14ac:dyDescent="0.3">
      <c r="A615" s="544">
        <v>27</v>
      </c>
      <c r="B615" s="545" t="s">
        <v>487</v>
      </c>
      <c r="C615" s="545" t="s">
        <v>504</v>
      </c>
      <c r="D615" s="546" t="s">
        <v>2199</v>
      </c>
      <c r="E615" s="547" t="s">
        <v>513</v>
      </c>
      <c r="F615" s="545" t="s">
        <v>497</v>
      </c>
      <c r="G615" s="545" t="s">
        <v>582</v>
      </c>
      <c r="H615" s="545" t="s">
        <v>482</v>
      </c>
      <c r="I615" s="545" t="s">
        <v>1806</v>
      </c>
      <c r="J615" s="545" t="s">
        <v>587</v>
      </c>
      <c r="K615" s="545" t="s">
        <v>1807</v>
      </c>
      <c r="L615" s="548">
        <v>59.27</v>
      </c>
      <c r="M615" s="548">
        <v>296.35000000000002</v>
      </c>
      <c r="N615" s="545">
        <v>5</v>
      </c>
      <c r="O615" s="549">
        <v>1</v>
      </c>
      <c r="P615" s="548"/>
      <c r="Q615" s="550">
        <v>0</v>
      </c>
      <c r="R615" s="545"/>
      <c r="S615" s="550">
        <v>0</v>
      </c>
      <c r="T615" s="549"/>
      <c r="U615" s="551">
        <v>0</v>
      </c>
    </row>
    <row r="616" spans="1:21" ht="14.4" customHeight="1" x14ac:dyDescent="0.3">
      <c r="A616" s="544">
        <v>27</v>
      </c>
      <c r="B616" s="545" t="s">
        <v>487</v>
      </c>
      <c r="C616" s="545" t="s">
        <v>504</v>
      </c>
      <c r="D616" s="546" t="s">
        <v>2199</v>
      </c>
      <c r="E616" s="547" t="s">
        <v>513</v>
      </c>
      <c r="F616" s="545" t="s">
        <v>497</v>
      </c>
      <c r="G616" s="545" t="s">
        <v>582</v>
      </c>
      <c r="H616" s="545" t="s">
        <v>482</v>
      </c>
      <c r="I616" s="545" t="s">
        <v>1808</v>
      </c>
      <c r="J616" s="545" t="s">
        <v>587</v>
      </c>
      <c r="K616" s="545" t="s">
        <v>1809</v>
      </c>
      <c r="L616" s="548">
        <v>118.54</v>
      </c>
      <c r="M616" s="548">
        <v>118.54</v>
      </c>
      <c r="N616" s="545">
        <v>1</v>
      </c>
      <c r="O616" s="549">
        <v>0.5</v>
      </c>
      <c r="P616" s="548"/>
      <c r="Q616" s="550">
        <v>0</v>
      </c>
      <c r="R616" s="545"/>
      <c r="S616" s="550">
        <v>0</v>
      </c>
      <c r="T616" s="549"/>
      <c r="U616" s="551">
        <v>0</v>
      </c>
    </row>
    <row r="617" spans="1:21" ht="14.4" customHeight="1" x14ac:dyDescent="0.3">
      <c r="A617" s="544">
        <v>27</v>
      </c>
      <c r="B617" s="545" t="s">
        <v>487</v>
      </c>
      <c r="C617" s="545" t="s">
        <v>504</v>
      </c>
      <c r="D617" s="546" t="s">
        <v>2199</v>
      </c>
      <c r="E617" s="547" t="s">
        <v>513</v>
      </c>
      <c r="F617" s="545" t="s">
        <v>497</v>
      </c>
      <c r="G617" s="545" t="s">
        <v>582</v>
      </c>
      <c r="H617" s="545" t="s">
        <v>430</v>
      </c>
      <c r="I617" s="545" t="s">
        <v>586</v>
      </c>
      <c r="J617" s="545" t="s">
        <v>587</v>
      </c>
      <c r="K617" s="545" t="s">
        <v>588</v>
      </c>
      <c r="L617" s="548">
        <v>79.03</v>
      </c>
      <c r="M617" s="548">
        <v>158.06</v>
      </c>
      <c r="N617" s="545">
        <v>2</v>
      </c>
      <c r="O617" s="549">
        <v>1</v>
      </c>
      <c r="P617" s="548">
        <v>79.03</v>
      </c>
      <c r="Q617" s="550">
        <v>0.5</v>
      </c>
      <c r="R617" s="545">
        <v>1</v>
      </c>
      <c r="S617" s="550">
        <v>0.5</v>
      </c>
      <c r="T617" s="549">
        <v>0.5</v>
      </c>
      <c r="U617" s="551">
        <v>0.5</v>
      </c>
    </row>
    <row r="618" spans="1:21" ht="14.4" customHeight="1" x14ac:dyDescent="0.3">
      <c r="A618" s="544">
        <v>27</v>
      </c>
      <c r="B618" s="545" t="s">
        <v>487</v>
      </c>
      <c r="C618" s="545" t="s">
        <v>504</v>
      </c>
      <c r="D618" s="546" t="s">
        <v>2199</v>
      </c>
      <c r="E618" s="547" t="s">
        <v>513</v>
      </c>
      <c r="F618" s="545" t="s">
        <v>497</v>
      </c>
      <c r="G618" s="545" t="s">
        <v>582</v>
      </c>
      <c r="H618" s="545" t="s">
        <v>482</v>
      </c>
      <c r="I618" s="545" t="s">
        <v>1089</v>
      </c>
      <c r="J618" s="545" t="s">
        <v>1087</v>
      </c>
      <c r="K618" s="545" t="s">
        <v>1090</v>
      </c>
      <c r="L618" s="548">
        <v>46.07</v>
      </c>
      <c r="M618" s="548">
        <v>598.91</v>
      </c>
      <c r="N618" s="545">
        <v>13</v>
      </c>
      <c r="O618" s="549">
        <v>8.5</v>
      </c>
      <c r="P618" s="548">
        <v>138.21</v>
      </c>
      <c r="Q618" s="550">
        <v>0.23076923076923078</v>
      </c>
      <c r="R618" s="545">
        <v>3</v>
      </c>
      <c r="S618" s="550">
        <v>0.23076923076923078</v>
      </c>
      <c r="T618" s="549">
        <v>2.5</v>
      </c>
      <c r="U618" s="551">
        <v>0.29411764705882354</v>
      </c>
    </row>
    <row r="619" spans="1:21" ht="14.4" customHeight="1" x14ac:dyDescent="0.3">
      <c r="A619" s="544">
        <v>27</v>
      </c>
      <c r="B619" s="545" t="s">
        <v>487</v>
      </c>
      <c r="C619" s="545" t="s">
        <v>504</v>
      </c>
      <c r="D619" s="546" t="s">
        <v>2199</v>
      </c>
      <c r="E619" s="547" t="s">
        <v>513</v>
      </c>
      <c r="F619" s="545" t="s">
        <v>497</v>
      </c>
      <c r="G619" s="545" t="s">
        <v>582</v>
      </c>
      <c r="H619" s="545" t="s">
        <v>430</v>
      </c>
      <c r="I619" s="545" t="s">
        <v>1810</v>
      </c>
      <c r="J619" s="545" t="s">
        <v>1811</v>
      </c>
      <c r="K619" s="545" t="s">
        <v>588</v>
      </c>
      <c r="L619" s="548">
        <v>79.03</v>
      </c>
      <c r="M619" s="548">
        <v>158.06</v>
      </c>
      <c r="N619" s="545">
        <v>2</v>
      </c>
      <c r="O619" s="549">
        <v>0.5</v>
      </c>
      <c r="P619" s="548">
        <v>158.06</v>
      </c>
      <c r="Q619" s="550">
        <v>1</v>
      </c>
      <c r="R619" s="545">
        <v>2</v>
      </c>
      <c r="S619" s="550">
        <v>1</v>
      </c>
      <c r="T619" s="549">
        <v>0.5</v>
      </c>
      <c r="U619" s="551">
        <v>1</v>
      </c>
    </row>
    <row r="620" spans="1:21" ht="14.4" customHeight="1" x14ac:dyDescent="0.3">
      <c r="A620" s="544">
        <v>27</v>
      </c>
      <c r="B620" s="545" t="s">
        <v>487</v>
      </c>
      <c r="C620" s="545" t="s">
        <v>504</v>
      </c>
      <c r="D620" s="546" t="s">
        <v>2199</v>
      </c>
      <c r="E620" s="547" t="s">
        <v>513</v>
      </c>
      <c r="F620" s="545" t="s">
        <v>497</v>
      </c>
      <c r="G620" s="545" t="s">
        <v>1091</v>
      </c>
      <c r="H620" s="545" t="s">
        <v>482</v>
      </c>
      <c r="I620" s="545" t="s">
        <v>1101</v>
      </c>
      <c r="J620" s="545" t="s">
        <v>1099</v>
      </c>
      <c r="K620" s="545" t="s">
        <v>1102</v>
      </c>
      <c r="L620" s="548">
        <v>46.73</v>
      </c>
      <c r="M620" s="548">
        <v>1121.52</v>
      </c>
      <c r="N620" s="545">
        <v>24</v>
      </c>
      <c r="O620" s="549">
        <v>4.5</v>
      </c>
      <c r="P620" s="548">
        <v>280.38</v>
      </c>
      <c r="Q620" s="550">
        <v>0.25</v>
      </c>
      <c r="R620" s="545">
        <v>6</v>
      </c>
      <c r="S620" s="550">
        <v>0.25</v>
      </c>
      <c r="T620" s="549">
        <v>1.5</v>
      </c>
      <c r="U620" s="551">
        <v>0.33333333333333331</v>
      </c>
    </row>
    <row r="621" spans="1:21" ht="14.4" customHeight="1" x14ac:dyDescent="0.3">
      <c r="A621" s="544">
        <v>27</v>
      </c>
      <c r="B621" s="545" t="s">
        <v>487</v>
      </c>
      <c r="C621" s="545" t="s">
        <v>504</v>
      </c>
      <c r="D621" s="546" t="s">
        <v>2199</v>
      </c>
      <c r="E621" s="547" t="s">
        <v>513</v>
      </c>
      <c r="F621" s="545" t="s">
        <v>497</v>
      </c>
      <c r="G621" s="545" t="s">
        <v>1091</v>
      </c>
      <c r="H621" s="545" t="s">
        <v>482</v>
      </c>
      <c r="I621" s="545" t="s">
        <v>1812</v>
      </c>
      <c r="J621" s="545" t="s">
        <v>1099</v>
      </c>
      <c r="K621" s="545" t="s">
        <v>1813</v>
      </c>
      <c r="L621" s="548">
        <v>0</v>
      </c>
      <c r="M621" s="548">
        <v>0</v>
      </c>
      <c r="N621" s="545">
        <v>9</v>
      </c>
      <c r="O621" s="549">
        <v>4.5</v>
      </c>
      <c r="P621" s="548">
        <v>0</v>
      </c>
      <c r="Q621" s="550"/>
      <c r="R621" s="545">
        <v>8</v>
      </c>
      <c r="S621" s="550">
        <v>0.88888888888888884</v>
      </c>
      <c r="T621" s="549">
        <v>4</v>
      </c>
      <c r="U621" s="551">
        <v>0.88888888888888884</v>
      </c>
    </row>
    <row r="622" spans="1:21" ht="14.4" customHeight="1" x14ac:dyDescent="0.3">
      <c r="A622" s="544">
        <v>27</v>
      </c>
      <c r="B622" s="545" t="s">
        <v>487</v>
      </c>
      <c r="C622" s="545" t="s">
        <v>504</v>
      </c>
      <c r="D622" s="546" t="s">
        <v>2199</v>
      </c>
      <c r="E622" s="547" t="s">
        <v>513</v>
      </c>
      <c r="F622" s="545" t="s">
        <v>497</v>
      </c>
      <c r="G622" s="545" t="s">
        <v>1103</v>
      </c>
      <c r="H622" s="545" t="s">
        <v>482</v>
      </c>
      <c r="I622" s="545" t="s">
        <v>1104</v>
      </c>
      <c r="J622" s="545" t="s">
        <v>1105</v>
      </c>
      <c r="K622" s="545" t="s">
        <v>1106</v>
      </c>
      <c r="L622" s="548">
        <v>25.94</v>
      </c>
      <c r="M622" s="548">
        <v>103.76</v>
      </c>
      <c r="N622" s="545">
        <v>4</v>
      </c>
      <c r="O622" s="549">
        <v>1</v>
      </c>
      <c r="P622" s="548">
        <v>103.76</v>
      </c>
      <c r="Q622" s="550">
        <v>1</v>
      </c>
      <c r="R622" s="545">
        <v>4</v>
      </c>
      <c r="S622" s="550">
        <v>1</v>
      </c>
      <c r="T622" s="549">
        <v>1</v>
      </c>
      <c r="U622" s="551">
        <v>1</v>
      </c>
    </row>
    <row r="623" spans="1:21" ht="14.4" customHeight="1" x14ac:dyDescent="0.3">
      <c r="A623" s="544">
        <v>27</v>
      </c>
      <c r="B623" s="545" t="s">
        <v>487</v>
      </c>
      <c r="C623" s="545" t="s">
        <v>504</v>
      </c>
      <c r="D623" s="546" t="s">
        <v>2199</v>
      </c>
      <c r="E623" s="547" t="s">
        <v>513</v>
      </c>
      <c r="F623" s="545" t="s">
        <v>497</v>
      </c>
      <c r="G623" s="545" t="s">
        <v>1103</v>
      </c>
      <c r="H623" s="545" t="s">
        <v>482</v>
      </c>
      <c r="I623" s="545" t="s">
        <v>1107</v>
      </c>
      <c r="J623" s="545" t="s">
        <v>1105</v>
      </c>
      <c r="K623" s="545" t="s">
        <v>1108</v>
      </c>
      <c r="L623" s="548">
        <v>77.790000000000006</v>
      </c>
      <c r="M623" s="548">
        <v>155.58000000000001</v>
      </c>
      <c r="N623" s="545">
        <v>2</v>
      </c>
      <c r="O623" s="549">
        <v>0.5</v>
      </c>
      <c r="P623" s="548"/>
      <c r="Q623" s="550">
        <v>0</v>
      </c>
      <c r="R623" s="545"/>
      <c r="S623" s="550">
        <v>0</v>
      </c>
      <c r="T623" s="549"/>
      <c r="U623" s="551">
        <v>0</v>
      </c>
    </row>
    <row r="624" spans="1:21" ht="14.4" customHeight="1" x14ac:dyDescent="0.3">
      <c r="A624" s="544">
        <v>27</v>
      </c>
      <c r="B624" s="545" t="s">
        <v>487</v>
      </c>
      <c r="C624" s="545" t="s">
        <v>504</v>
      </c>
      <c r="D624" s="546" t="s">
        <v>2199</v>
      </c>
      <c r="E624" s="547" t="s">
        <v>513</v>
      </c>
      <c r="F624" s="545" t="s">
        <v>497</v>
      </c>
      <c r="G624" s="545" t="s">
        <v>1103</v>
      </c>
      <c r="H624" s="545" t="s">
        <v>482</v>
      </c>
      <c r="I624" s="545" t="s">
        <v>1107</v>
      </c>
      <c r="J624" s="545" t="s">
        <v>1105</v>
      </c>
      <c r="K624" s="545" t="s">
        <v>1108</v>
      </c>
      <c r="L624" s="548">
        <v>145.66999999999999</v>
      </c>
      <c r="M624" s="548">
        <v>291.33999999999997</v>
      </c>
      <c r="N624" s="545">
        <v>2</v>
      </c>
      <c r="O624" s="549">
        <v>1.5</v>
      </c>
      <c r="P624" s="548"/>
      <c r="Q624" s="550">
        <v>0</v>
      </c>
      <c r="R624" s="545"/>
      <c r="S624" s="550">
        <v>0</v>
      </c>
      <c r="T624" s="549"/>
      <c r="U624" s="551">
        <v>0</v>
      </c>
    </row>
    <row r="625" spans="1:21" ht="14.4" customHeight="1" x14ac:dyDescent="0.3">
      <c r="A625" s="544">
        <v>27</v>
      </c>
      <c r="B625" s="545" t="s">
        <v>487</v>
      </c>
      <c r="C625" s="545" t="s">
        <v>504</v>
      </c>
      <c r="D625" s="546" t="s">
        <v>2199</v>
      </c>
      <c r="E625" s="547" t="s">
        <v>513</v>
      </c>
      <c r="F625" s="545" t="s">
        <v>497</v>
      </c>
      <c r="G625" s="545" t="s">
        <v>1814</v>
      </c>
      <c r="H625" s="545" t="s">
        <v>430</v>
      </c>
      <c r="I625" s="545" t="s">
        <v>1815</v>
      </c>
      <c r="J625" s="545" t="s">
        <v>1816</v>
      </c>
      <c r="K625" s="545" t="s">
        <v>1817</v>
      </c>
      <c r="L625" s="548">
        <v>0</v>
      </c>
      <c r="M625" s="548">
        <v>0</v>
      </c>
      <c r="N625" s="545">
        <v>3</v>
      </c>
      <c r="O625" s="549">
        <v>0.5</v>
      </c>
      <c r="P625" s="548">
        <v>0</v>
      </c>
      <c r="Q625" s="550"/>
      <c r="R625" s="545">
        <v>3</v>
      </c>
      <c r="S625" s="550">
        <v>1</v>
      </c>
      <c r="T625" s="549">
        <v>0.5</v>
      </c>
      <c r="U625" s="551">
        <v>1</v>
      </c>
    </row>
    <row r="626" spans="1:21" ht="14.4" customHeight="1" x14ac:dyDescent="0.3">
      <c r="A626" s="544">
        <v>27</v>
      </c>
      <c r="B626" s="545" t="s">
        <v>487</v>
      </c>
      <c r="C626" s="545" t="s">
        <v>504</v>
      </c>
      <c r="D626" s="546" t="s">
        <v>2199</v>
      </c>
      <c r="E626" s="547" t="s">
        <v>513</v>
      </c>
      <c r="F626" s="545" t="s">
        <v>497</v>
      </c>
      <c r="G626" s="545" t="s">
        <v>1814</v>
      </c>
      <c r="H626" s="545" t="s">
        <v>430</v>
      </c>
      <c r="I626" s="545" t="s">
        <v>1818</v>
      </c>
      <c r="J626" s="545" t="s">
        <v>1819</v>
      </c>
      <c r="K626" s="545" t="s">
        <v>1820</v>
      </c>
      <c r="L626" s="548">
        <v>0</v>
      </c>
      <c r="M626" s="548">
        <v>0</v>
      </c>
      <c r="N626" s="545">
        <v>6</v>
      </c>
      <c r="O626" s="549">
        <v>1.5</v>
      </c>
      <c r="P626" s="548">
        <v>0</v>
      </c>
      <c r="Q626" s="550"/>
      <c r="R626" s="545">
        <v>4</v>
      </c>
      <c r="S626" s="550">
        <v>0.66666666666666663</v>
      </c>
      <c r="T626" s="549">
        <v>1</v>
      </c>
      <c r="U626" s="551">
        <v>0.66666666666666663</v>
      </c>
    </row>
    <row r="627" spans="1:21" ht="14.4" customHeight="1" x14ac:dyDescent="0.3">
      <c r="A627" s="544">
        <v>27</v>
      </c>
      <c r="B627" s="545" t="s">
        <v>487</v>
      </c>
      <c r="C627" s="545" t="s">
        <v>504</v>
      </c>
      <c r="D627" s="546" t="s">
        <v>2199</v>
      </c>
      <c r="E627" s="547" t="s">
        <v>513</v>
      </c>
      <c r="F627" s="545" t="s">
        <v>497</v>
      </c>
      <c r="G627" s="545" t="s">
        <v>1814</v>
      </c>
      <c r="H627" s="545" t="s">
        <v>430</v>
      </c>
      <c r="I627" s="545" t="s">
        <v>1821</v>
      </c>
      <c r="J627" s="545" t="s">
        <v>1822</v>
      </c>
      <c r="K627" s="545" t="s">
        <v>1817</v>
      </c>
      <c r="L627" s="548">
        <v>49.96</v>
      </c>
      <c r="M627" s="548">
        <v>199.84</v>
      </c>
      <c r="N627" s="545">
        <v>4</v>
      </c>
      <c r="O627" s="549">
        <v>1</v>
      </c>
      <c r="P627" s="548"/>
      <c r="Q627" s="550">
        <v>0</v>
      </c>
      <c r="R627" s="545"/>
      <c r="S627" s="550">
        <v>0</v>
      </c>
      <c r="T627" s="549"/>
      <c r="U627" s="551">
        <v>0</v>
      </c>
    </row>
    <row r="628" spans="1:21" ht="14.4" customHeight="1" x14ac:dyDescent="0.3">
      <c r="A628" s="544">
        <v>27</v>
      </c>
      <c r="B628" s="545" t="s">
        <v>487</v>
      </c>
      <c r="C628" s="545" t="s">
        <v>504</v>
      </c>
      <c r="D628" s="546" t="s">
        <v>2199</v>
      </c>
      <c r="E628" s="547" t="s">
        <v>513</v>
      </c>
      <c r="F628" s="545" t="s">
        <v>497</v>
      </c>
      <c r="G628" s="545" t="s">
        <v>1823</v>
      </c>
      <c r="H628" s="545" t="s">
        <v>482</v>
      </c>
      <c r="I628" s="545" t="s">
        <v>1824</v>
      </c>
      <c r="J628" s="545" t="s">
        <v>1825</v>
      </c>
      <c r="K628" s="545" t="s">
        <v>1826</v>
      </c>
      <c r="L628" s="548">
        <v>73.069999999999993</v>
      </c>
      <c r="M628" s="548">
        <v>219.20999999999998</v>
      </c>
      <c r="N628" s="545">
        <v>3</v>
      </c>
      <c r="O628" s="549">
        <v>1</v>
      </c>
      <c r="P628" s="548"/>
      <c r="Q628" s="550">
        <v>0</v>
      </c>
      <c r="R628" s="545"/>
      <c r="S628" s="550">
        <v>0</v>
      </c>
      <c r="T628" s="549"/>
      <c r="U628" s="551">
        <v>0</v>
      </c>
    </row>
    <row r="629" spans="1:21" ht="14.4" customHeight="1" x14ac:dyDescent="0.3">
      <c r="A629" s="544">
        <v>27</v>
      </c>
      <c r="B629" s="545" t="s">
        <v>487</v>
      </c>
      <c r="C629" s="545" t="s">
        <v>504</v>
      </c>
      <c r="D629" s="546" t="s">
        <v>2199</v>
      </c>
      <c r="E629" s="547" t="s">
        <v>513</v>
      </c>
      <c r="F629" s="545" t="s">
        <v>497</v>
      </c>
      <c r="G629" s="545" t="s">
        <v>1827</v>
      </c>
      <c r="H629" s="545" t="s">
        <v>430</v>
      </c>
      <c r="I629" s="545" t="s">
        <v>1828</v>
      </c>
      <c r="J629" s="545" t="s">
        <v>1829</v>
      </c>
      <c r="K629" s="545" t="s">
        <v>1830</v>
      </c>
      <c r="L629" s="548">
        <v>122.73</v>
      </c>
      <c r="M629" s="548">
        <v>245.46</v>
      </c>
      <c r="N629" s="545">
        <v>2</v>
      </c>
      <c r="O629" s="549">
        <v>1</v>
      </c>
      <c r="P629" s="548"/>
      <c r="Q629" s="550">
        <v>0</v>
      </c>
      <c r="R629" s="545"/>
      <c r="S629" s="550">
        <v>0</v>
      </c>
      <c r="T629" s="549"/>
      <c r="U629" s="551">
        <v>0</v>
      </c>
    </row>
    <row r="630" spans="1:21" ht="14.4" customHeight="1" x14ac:dyDescent="0.3">
      <c r="A630" s="544">
        <v>27</v>
      </c>
      <c r="B630" s="545" t="s">
        <v>487</v>
      </c>
      <c r="C630" s="545" t="s">
        <v>504</v>
      </c>
      <c r="D630" s="546" t="s">
        <v>2199</v>
      </c>
      <c r="E630" s="547" t="s">
        <v>513</v>
      </c>
      <c r="F630" s="545" t="s">
        <v>497</v>
      </c>
      <c r="G630" s="545" t="s">
        <v>589</v>
      </c>
      <c r="H630" s="545" t="s">
        <v>482</v>
      </c>
      <c r="I630" s="545" t="s">
        <v>1117</v>
      </c>
      <c r="J630" s="545" t="s">
        <v>1118</v>
      </c>
      <c r="K630" s="545" t="s">
        <v>1119</v>
      </c>
      <c r="L630" s="548">
        <v>86.43</v>
      </c>
      <c r="M630" s="548">
        <v>86.43</v>
      </c>
      <c r="N630" s="545">
        <v>1</v>
      </c>
      <c r="O630" s="549">
        <v>1</v>
      </c>
      <c r="P630" s="548">
        <v>86.43</v>
      </c>
      <c r="Q630" s="550">
        <v>1</v>
      </c>
      <c r="R630" s="545">
        <v>1</v>
      </c>
      <c r="S630" s="550">
        <v>1</v>
      </c>
      <c r="T630" s="549">
        <v>1</v>
      </c>
      <c r="U630" s="551">
        <v>1</v>
      </c>
    </row>
    <row r="631" spans="1:21" ht="14.4" customHeight="1" x14ac:dyDescent="0.3">
      <c r="A631" s="544">
        <v>27</v>
      </c>
      <c r="B631" s="545" t="s">
        <v>487</v>
      </c>
      <c r="C631" s="545" t="s">
        <v>504</v>
      </c>
      <c r="D631" s="546" t="s">
        <v>2199</v>
      </c>
      <c r="E631" s="547" t="s">
        <v>513</v>
      </c>
      <c r="F631" s="545" t="s">
        <v>497</v>
      </c>
      <c r="G631" s="545" t="s">
        <v>589</v>
      </c>
      <c r="H631" s="545" t="s">
        <v>430</v>
      </c>
      <c r="I631" s="545" t="s">
        <v>1831</v>
      </c>
      <c r="J631" s="545" t="s">
        <v>1832</v>
      </c>
      <c r="K631" s="545" t="s">
        <v>1833</v>
      </c>
      <c r="L631" s="548">
        <v>64.819999999999993</v>
      </c>
      <c r="M631" s="548">
        <v>64.819999999999993</v>
      </c>
      <c r="N631" s="545">
        <v>1</v>
      </c>
      <c r="O631" s="549">
        <v>0.5</v>
      </c>
      <c r="P631" s="548"/>
      <c r="Q631" s="550">
        <v>0</v>
      </c>
      <c r="R631" s="545"/>
      <c r="S631" s="550">
        <v>0</v>
      </c>
      <c r="T631" s="549"/>
      <c r="U631" s="551">
        <v>0</v>
      </c>
    </row>
    <row r="632" spans="1:21" ht="14.4" customHeight="1" x14ac:dyDescent="0.3">
      <c r="A632" s="544">
        <v>27</v>
      </c>
      <c r="B632" s="545" t="s">
        <v>487</v>
      </c>
      <c r="C632" s="545" t="s">
        <v>504</v>
      </c>
      <c r="D632" s="546" t="s">
        <v>2199</v>
      </c>
      <c r="E632" s="547" t="s">
        <v>513</v>
      </c>
      <c r="F632" s="545" t="s">
        <v>497</v>
      </c>
      <c r="G632" s="545" t="s">
        <v>589</v>
      </c>
      <c r="H632" s="545" t="s">
        <v>430</v>
      </c>
      <c r="I632" s="545" t="s">
        <v>595</v>
      </c>
      <c r="J632" s="545" t="s">
        <v>591</v>
      </c>
      <c r="K632" s="545" t="s">
        <v>596</v>
      </c>
      <c r="L632" s="548">
        <v>28.09</v>
      </c>
      <c r="M632" s="548">
        <v>84.27</v>
      </c>
      <c r="N632" s="545">
        <v>3</v>
      </c>
      <c r="O632" s="549">
        <v>1</v>
      </c>
      <c r="P632" s="548">
        <v>84.27</v>
      </c>
      <c r="Q632" s="550">
        <v>1</v>
      </c>
      <c r="R632" s="545">
        <v>3</v>
      </c>
      <c r="S632" s="550">
        <v>1</v>
      </c>
      <c r="T632" s="549">
        <v>1</v>
      </c>
      <c r="U632" s="551">
        <v>1</v>
      </c>
    </row>
    <row r="633" spans="1:21" ht="14.4" customHeight="1" x14ac:dyDescent="0.3">
      <c r="A633" s="544">
        <v>27</v>
      </c>
      <c r="B633" s="545" t="s">
        <v>487</v>
      </c>
      <c r="C633" s="545" t="s">
        <v>504</v>
      </c>
      <c r="D633" s="546" t="s">
        <v>2199</v>
      </c>
      <c r="E633" s="547" t="s">
        <v>513</v>
      </c>
      <c r="F633" s="545" t="s">
        <v>497</v>
      </c>
      <c r="G633" s="545" t="s">
        <v>589</v>
      </c>
      <c r="H633" s="545" t="s">
        <v>430</v>
      </c>
      <c r="I633" s="545" t="s">
        <v>1120</v>
      </c>
      <c r="J633" s="545" t="s">
        <v>1121</v>
      </c>
      <c r="K633" s="545" t="s">
        <v>1122</v>
      </c>
      <c r="L633" s="548">
        <v>86.41</v>
      </c>
      <c r="M633" s="548">
        <v>432.05</v>
      </c>
      <c r="N633" s="545">
        <v>5</v>
      </c>
      <c r="O633" s="549">
        <v>1</v>
      </c>
      <c r="P633" s="548">
        <v>259.23</v>
      </c>
      <c r="Q633" s="550">
        <v>0.6</v>
      </c>
      <c r="R633" s="545">
        <v>3</v>
      </c>
      <c r="S633" s="550">
        <v>0.6</v>
      </c>
      <c r="T633" s="549">
        <v>0.5</v>
      </c>
      <c r="U633" s="551">
        <v>0.5</v>
      </c>
    </row>
    <row r="634" spans="1:21" ht="14.4" customHeight="1" x14ac:dyDescent="0.3">
      <c r="A634" s="544">
        <v>27</v>
      </c>
      <c r="B634" s="545" t="s">
        <v>487</v>
      </c>
      <c r="C634" s="545" t="s">
        <v>504</v>
      </c>
      <c r="D634" s="546" t="s">
        <v>2199</v>
      </c>
      <c r="E634" s="547" t="s">
        <v>513</v>
      </c>
      <c r="F634" s="545" t="s">
        <v>497</v>
      </c>
      <c r="G634" s="545" t="s">
        <v>589</v>
      </c>
      <c r="H634" s="545" t="s">
        <v>482</v>
      </c>
      <c r="I634" s="545" t="s">
        <v>1123</v>
      </c>
      <c r="J634" s="545" t="s">
        <v>1118</v>
      </c>
      <c r="K634" s="545" t="s">
        <v>1124</v>
      </c>
      <c r="L634" s="548">
        <v>43.21</v>
      </c>
      <c r="M634" s="548">
        <v>345.68</v>
      </c>
      <c r="N634" s="545">
        <v>8</v>
      </c>
      <c r="O634" s="549">
        <v>2</v>
      </c>
      <c r="P634" s="548">
        <v>172.84</v>
      </c>
      <c r="Q634" s="550">
        <v>0.5</v>
      </c>
      <c r="R634" s="545">
        <v>4</v>
      </c>
      <c r="S634" s="550">
        <v>0.5</v>
      </c>
      <c r="T634" s="549">
        <v>1</v>
      </c>
      <c r="U634" s="551">
        <v>0.5</v>
      </c>
    </row>
    <row r="635" spans="1:21" ht="14.4" customHeight="1" x14ac:dyDescent="0.3">
      <c r="A635" s="544">
        <v>27</v>
      </c>
      <c r="B635" s="545" t="s">
        <v>487</v>
      </c>
      <c r="C635" s="545" t="s">
        <v>504</v>
      </c>
      <c r="D635" s="546" t="s">
        <v>2199</v>
      </c>
      <c r="E635" s="547" t="s">
        <v>513</v>
      </c>
      <c r="F635" s="545" t="s">
        <v>497</v>
      </c>
      <c r="G635" s="545" t="s">
        <v>589</v>
      </c>
      <c r="H635" s="545" t="s">
        <v>482</v>
      </c>
      <c r="I635" s="545" t="s">
        <v>1125</v>
      </c>
      <c r="J635" s="545" t="s">
        <v>600</v>
      </c>
      <c r="K635" s="545" t="s">
        <v>1126</v>
      </c>
      <c r="L635" s="548">
        <v>73.45</v>
      </c>
      <c r="M635" s="548">
        <v>293.8</v>
      </c>
      <c r="N635" s="545">
        <v>4</v>
      </c>
      <c r="O635" s="549">
        <v>1.5</v>
      </c>
      <c r="P635" s="548">
        <v>293.8</v>
      </c>
      <c r="Q635" s="550">
        <v>1</v>
      </c>
      <c r="R635" s="545">
        <v>4</v>
      </c>
      <c r="S635" s="550">
        <v>1</v>
      </c>
      <c r="T635" s="549">
        <v>1.5</v>
      </c>
      <c r="U635" s="551">
        <v>1</v>
      </c>
    </row>
    <row r="636" spans="1:21" ht="14.4" customHeight="1" x14ac:dyDescent="0.3">
      <c r="A636" s="544">
        <v>27</v>
      </c>
      <c r="B636" s="545" t="s">
        <v>487</v>
      </c>
      <c r="C636" s="545" t="s">
        <v>504</v>
      </c>
      <c r="D636" s="546" t="s">
        <v>2199</v>
      </c>
      <c r="E636" s="547" t="s">
        <v>513</v>
      </c>
      <c r="F636" s="545" t="s">
        <v>497</v>
      </c>
      <c r="G636" s="545" t="s">
        <v>589</v>
      </c>
      <c r="H636" s="545" t="s">
        <v>482</v>
      </c>
      <c r="I636" s="545" t="s">
        <v>1834</v>
      </c>
      <c r="J636" s="545" t="s">
        <v>1835</v>
      </c>
      <c r="K636" s="545" t="s">
        <v>1122</v>
      </c>
      <c r="L636" s="548">
        <v>86.41</v>
      </c>
      <c r="M636" s="548">
        <v>604.87</v>
      </c>
      <c r="N636" s="545">
        <v>7</v>
      </c>
      <c r="O636" s="549">
        <v>2</v>
      </c>
      <c r="P636" s="548"/>
      <c r="Q636" s="550">
        <v>0</v>
      </c>
      <c r="R636" s="545"/>
      <c r="S636" s="550">
        <v>0</v>
      </c>
      <c r="T636" s="549"/>
      <c r="U636" s="551">
        <v>0</v>
      </c>
    </row>
    <row r="637" spans="1:21" ht="14.4" customHeight="1" x14ac:dyDescent="0.3">
      <c r="A637" s="544">
        <v>27</v>
      </c>
      <c r="B637" s="545" t="s">
        <v>487</v>
      </c>
      <c r="C637" s="545" t="s">
        <v>504</v>
      </c>
      <c r="D637" s="546" t="s">
        <v>2199</v>
      </c>
      <c r="E637" s="547" t="s">
        <v>513</v>
      </c>
      <c r="F637" s="545" t="s">
        <v>497</v>
      </c>
      <c r="G637" s="545" t="s">
        <v>589</v>
      </c>
      <c r="H637" s="545" t="s">
        <v>430</v>
      </c>
      <c r="I637" s="545" t="s">
        <v>1836</v>
      </c>
      <c r="J637" s="545" t="s">
        <v>1837</v>
      </c>
      <c r="K637" s="545" t="s">
        <v>1838</v>
      </c>
      <c r="L637" s="548">
        <v>0</v>
      </c>
      <c r="M637" s="548">
        <v>0</v>
      </c>
      <c r="N637" s="545">
        <v>1</v>
      </c>
      <c r="O637" s="549">
        <v>0.5</v>
      </c>
      <c r="P637" s="548"/>
      <c r="Q637" s="550"/>
      <c r="R637" s="545"/>
      <c r="S637" s="550">
        <v>0</v>
      </c>
      <c r="T637" s="549"/>
      <c r="U637" s="551">
        <v>0</v>
      </c>
    </row>
    <row r="638" spans="1:21" ht="14.4" customHeight="1" x14ac:dyDescent="0.3">
      <c r="A638" s="544">
        <v>27</v>
      </c>
      <c r="B638" s="545" t="s">
        <v>487</v>
      </c>
      <c r="C638" s="545" t="s">
        <v>504</v>
      </c>
      <c r="D638" s="546" t="s">
        <v>2199</v>
      </c>
      <c r="E638" s="547" t="s">
        <v>513</v>
      </c>
      <c r="F638" s="545" t="s">
        <v>497</v>
      </c>
      <c r="G638" s="545" t="s">
        <v>589</v>
      </c>
      <c r="H638" s="545" t="s">
        <v>430</v>
      </c>
      <c r="I638" s="545" t="s">
        <v>1839</v>
      </c>
      <c r="J638" s="545" t="s">
        <v>1840</v>
      </c>
      <c r="K638" s="545" t="s">
        <v>1838</v>
      </c>
      <c r="L638" s="548">
        <v>110.18</v>
      </c>
      <c r="M638" s="548">
        <v>110.18</v>
      </c>
      <c r="N638" s="545">
        <v>1</v>
      </c>
      <c r="O638" s="549">
        <v>0.5</v>
      </c>
      <c r="P638" s="548">
        <v>110.18</v>
      </c>
      <c r="Q638" s="550">
        <v>1</v>
      </c>
      <c r="R638" s="545">
        <v>1</v>
      </c>
      <c r="S638" s="550">
        <v>1</v>
      </c>
      <c r="T638" s="549">
        <v>0.5</v>
      </c>
      <c r="U638" s="551">
        <v>1</v>
      </c>
    </row>
    <row r="639" spans="1:21" ht="14.4" customHeight="1" x14ac:dyDescent="0.3">
      <c r="A639" s="544">
        <v>27</v>
      </c>
      <c r="B639" s="545" t="s">
        <v>487</v>
      </c>
      <c r="C639" s="545" t="s">
        <v>504</v>
      </c>
      <c r="D639" s="546" t="s">
        <v>2199</v>
      </c>
      <c r="E639" s="547" t="s">
        <v>513</v>
      </c>
      <c r="F639" s="545" t="s">
        <v>497</v>
      </c>
      <c r="G639" s="545" t="s">
        <v>1841</v>
      </c>
      <c r="H639" s="545" t="s">
        <v>430</v>
      </c>
      <c r="I639" s="545" t="s">
        <v>1842</v>
      </c>
      <c r="J639" s="545" t="s">
        <v>1843</v>
      </c>
      <c r="K639" s="545" t="s">
        <v>1844</v>
      </c>
      <c r="L639" s="548">
        <v>0</v>
      </c>
      <c r="M639" s="548">
        <v>0</v>
      </c>
      <c r="N639" s="545">
        <v>1</v>
      </c>
      <c r="O639" s="549">
        <v>1</v>
      </c>
      <c r="P639" s="548"/>
      <c r="Q639" s="550"/>
      <c r="R639" s="545"/>
      <c r="S639" s="550">
        <v>0</v>
      </c>
      <c r="T639" s="549"/>
      <c r="U639" s="551">
        <v>0</v>
      </c>
    </row>
    <row r="640" spans="1:21" ht="14.4" customHeight="1" x14ac:dyDescent="0.3">
      <c r="A640" s="544">
        <v>27</v>
      </c>
      <c r="B640" s="545" t="s">
        <v>487</v>
      </c>
      <c r="C640" s="545" t="s">
        <v>504</v>
      </c>
      <c r="D640" s="546" t="s">
        <v>2199</v>
      </c>
      <c r="E640" s="547" t="s">
        <v>513</v>
      </c>
      <c r="F640" s="545" t="s">
        <v>497</v>
      </c>
      <c r="G640" s="545" t="s">
        <v>1127</v>
      </c>
      <c r="H640" s="545" t="s">
        <v>482</v>
      </c>
      <c r="I640" s="545" t="s">
        <v>1128</v>
      </c>
      <c r="J640" s="545" t="s">
        <v>1129</v>
      </c>
      <c r="K640" s="545" t="s">
        <v>1130</v>
      </c>
      <c r="L640" s="548">
        <v>37.159999999999997</v>
      </c>
      <c r="M640" s="548">
        <v>111.47999999999999</v>
      </c>
      <c r="N640" s="545">
        <v>3</v>
      </c>
      <c r="O640" s="549">
        <v>0.5</v>
      </c>
      <c r="P640" s="548"/>
      <c r="Q640" s="550">
        <v>0</v>
      </c>
      <c r="R640" s="545"/>
      <c r="S640" s="550">
        <v>0</v>
      </c>
      <c r="T640" s="549"/>
      <c r="U640" s="551">
        <v>0</v>
      </c>
    </row>
    <row r="641" spans="1:21" ht="14.4" customHeight="1" x14ac:dyDescent="0.3">
      <c r="A641" s="544">
        <v>27</v>
      </c>
      <c r="B641" s="545" t="s">
        <v>487</v>
      </c>
      <c r="C641" s="545" t="s">
        <v>504</v>
      </c>
      <c r="D641" s="546" t="s">
        <v>2199</v>
      </c>
      <c r="E641" s="547" t="s">
        <v>513</v>
      </c>
      <c r="F641" s="545" t="s">
        <v>497</v>
      </c>
      <c r="G641" s="545" t="s">
        <v>858</v>
      </c>
      <c r="H641" s="545" t="s">
        <v>430</v>
      </c>
      <c r="I641" s="545" t="s">
        <v>1845</v>
      </c>
      <c r="J641" s="545" t="s">
        <v>1846</v>
      </c>
      <c r="K641" s="545" t="s">
        <v>1847</v>
      </c>
      <c r="L641" s="548">
        <v>54.99</v>
      </c>
      <c r="M641" s="548">
        <v>164.97</v>
      </c>
      <c r="N641" s="545">
        <v>3</v>
      </c>
      <c r="O641" s="549">
        <v>0.5</v>
      </c>
      <c r="P641" s="548"/>
      <c r="Q641" s="550">
        <v>0</v>
      </c>
      <c r="R641" s="545"/>
      <c r="S641" s="550">
        <v>0</v>
      </c>
      <c r="T641" s="549"/>
      <c r="U641" s="551">
        <v>0</v>
      </c>
    </row>
    <row r="642" spans="1:21" ht="14.4" customHeight="1" x14ac:dyDescent="0.3">
      <c r="A642" s="544">
        <v>27</v>
      </c>
      <c r="B642" s="545" t="s">
        <v>487</v>
      </c>
      <c r="C642" s="545" t="s">
        <v>504</v>
      </c>
      <c r="D642" s="546" t="s">
        <v>2199</v>
      </c>
      <c r="E642" s="547" t="s">
        <v>513</v>
      </c>
      <c r="F642" s="545" t="s">
        <v>497</v>
      </c>
      <c r="G642" s="545" t="s">
        <v>858</v>
      </c>
      <c r="H642" s="545" t="s">
        <v>430</v>
      </c>
      <c r="I642" s="545" t="s">
        <v>1848</v>
      </c>
      <c r="J642" s="545" t="s">
        <v>1849</v>
      </c>
      <c r="K642" s="545" t="s">
        <v>765</v>
      </c>
      <c r="L642" s="548">
        <v>109.97</v>
      </c>
      <c r="M642" s="548">
        <v>219.94</v>
      </c>
      <c r="N642" s="545">
        <v>2</v>
      </c>
      <c r="O642" s="549">
        <v>1</v>
      </c>
      <c r="P642" s="548">
        <v>219.94</v>
      </c>
      <c r="Q642" s="550">
        <v>1</v>
      </c>
      <c r="R642" s="545">
        <v>2</v>
      </c>
      <c r="S642" s="550">
        <v>1</v>
      </c>
      <c r="T642" s="549">
        <v>1</v>
      </c>
      <c r="U642" s="551">
        <v>1</v>
      </c>
    </row>
    <row r="643" spans="1:21" ht="14.4" customHeight="1" x14ac:dyDescent="0.3">
      <c r="A643" s="544">
        <v>27</v>
      </c>
      <c r="B643" s="545" t="s">
        <v>487</v>
      </c>
      <c r="C643" s="545" t="s">
        <v>504</v>
      </c>
      <c r="D643" s="546" t="s">
        <v>2199</v>
      </c>
      <c r="E643" s="547" t="s">
        <v>513</v>
      </c>
      <c r="F643" s="545" t="s">
        <v>497</v>
      </c>
      <c r="G643" s="545" t="s">
        <v>858</v>
      </c>
      <c r="H643" s="545" t="s">
        <v>430</v>
      </c>
      <c r="I643" s="545" t="s">
        <v>1850</v>
      </c>
      <c r="J643" s="545" t="s">
        <v>1851</v>
      </c>
      <c r="K643" s="545" t="s">
        <v>1852</v>
      </c>
      <c r="L643" s="548">
        <v>27.5</v>
      </c>
      <c r="M643" s="548">
        <v>110</v>
      </c>
      <c r="N643" s="545">
        <v>4</v>
      </c>
      <c r="O643" s="549">
        <v>0.5</v>
      </c>
      <c r="P643" s="548"/>
      <c r="Q643" s="550">
        <v>0</v>
      </c>
      <c r="R643" s="545"/>
      <c r="S643" s="550">
        <v>0</v>
      </c>
      <c r="T643" s="549"/>
      <c r="U643" s="551">
        <v>0</v>
      </c>
    </row>
    <row r="644" spans="1:21" ht="14.4" customHeight="1" x14ac:dyDescent="0.3">
      <c r="A644" s="544">
        <v>27</v>
      </c>
      <c r="B644" s="545" t="s">
        <v>487</v>
      </c>
      <c r="C644" s="545" t="s">
        <v>504</v>
      </c>
      <c r="D644" s="546" t="s">
        <v>2199</v>
      </c>
      <c r="E644" s="547" t="s">
        <v>513</v>
      </c>
      <c r="F644" s="545" t="s">
        <v>497</v>
      </c>
      <c r="G644" s="545" t="s">
        <v>858</v>
      </c>
      <c r="H644" s="545" t="s">
        <v>430</v>
      </c>
      <c r="I644" s="545" t="s">
        <v>1853</v>
      </c>
      <c r="J644" s="545" t="s">
        <v>860</v>
      </c>
      <c r="K644" s="545" t="s">
        <v>1854</v>
      </c>
      <c r="L644" s="548">
        <v>38.04</v>
      </c>
      <c r="M644" s="548">
        <v>228.24</v>
      </c>
      <c r="N644" s="545">
        <v>6</v>
      </c>
      <c r="O644" s="549">
        <v>2</v>
      </c>
      <c r="P644" s="548">
        <v>76.08</v>
      </c>
      <c r="Q644" s="550">
        <v>0.33333333333333331</v>
      </c>
      <c r="R644" s="545">
        <v>2</v>
      </c>
      <c r="S644" s="550">
        <v>0.33333333333333331</v>
      </c>
      <c r="T644" s="549">
        <v>0.5</v>
      </c>
      <c r="U644" s="551">
        <v>0.25</v>
      </c>
    </row>
    <row r="645" spans="1:21" ht="14.4" customHeight="1" x14ac:dyDescent="0.3">
      <c r="A645" s="544">
        <v>27</v>
      </c>
      <c r="B645" s="545" t="s">
        <v>487</v>
      </c>
      <c r="C645" s="545" t="s">
        <v>504</v>
      </c>
      <c r="D645" s="546" t="s">
        <v>2199</v>
      </c>
      <c r="E645" s="547" t="s">
        <v>513</v>
      </c>
      <c r="F645" s="545" t="s">
        <v>497</v>
      </c>
      <c r="G645" s="545" t="s">
        <v>858</v>
      </c>
      <c r="H645" s="545" t="s">
        <v>430</v>
      </c>
      <c r="I645" s="545" t="s">
        <v>1342</v>
      </c>
      <c r="J645" s="545" t="s">
        <v>860</v>
      </c>
      <c r="K645" s="545" t="s">
        <v>1343</v>
      </c>
      <c r="L645" s="548">
        <v>35.11</v>
      </c>
      <c r="M645" s="548">
        <v>280.88</v>
      </c>
      <c r="N645" s="545">
        <v>8</v>
      </c>
      <c r="O645" s="549">
        <v>2.5</v>
      </c>
      <c r="P645" s="548">
        <v>140.44</v>
      </c>
      <c r="Q645" s="550">
        <v>0.5</v>
      </c>
      <c r="R645" s="545">
        <v>4</v>
      </c>
      <c r="S645" s="550">
        <v>0.5</v>
      </c>
      <c r="T645" s="549">
        <v>1</v>
      </c>
      <c r="U645" s="551">
        <v>0.4</v>
      </c>
    </row>
    <row r="646" spans="1:21" ht="14.4" customHeight="1" x14ac:dyDescent="0.3">
      <c r="A646" s="544">
        <v>27</v>
      </c>
      <c r="B646" s="545" t="s">
        <v>487</v>
      </c>
      <c r="C646" s="545" t="s">
        <v>504</v>
      </c>
      <c r="D646" s="546" t="s">
        <v>2199</v>
      </c>
      <c r="E646" s="547" t="s">
        <v>513</v>
      </c>
      <c r="F646" s="545" t="s">
        <v>497</v>
      </c>
      <c r="G646" s="545" t="s">
        <v>858</v>
      </c>
      <c r="H646" s="545" t="s">
        <v>430</v>
      </c>
      <c r="I646" s="545" t="s">
        <v>1131</v>
      </c>
      <c r="J646" s="545" t="s">
        <v>1132</v>
      </c>
      <c r="K646" s="545" t="s">
        <v>1133</v>
      </c>
      <c r="L646" s="548">
        <v>234.07</v>
      </c>
      <c r="M646" s="548">
        <v>936.28</v>
      </c>
      <c r="N646" s="545">
        <v>4</v>
      </c>
      <c r="O646" s="549">
        <v>2</v>
      </c>
      <c r="P646" s="548">
        <v>234.07</v>
      </c>
      <c r="Q646" s="550">
        <v>0.25</v>
      </c>
      <c r="R646" s="545">
        <v>1</v>
      </c>
      <c r="S646" s="550">
        <v>0.25</v>
      </c>
      <c r="T646" s="549">
        <v>1</v>
      </c>
      <c r="U646" s="551">
        <v>0.5</v>
      </c>
    </row>
    <row r="647" spans="1:21" ht="14.4" customHeight="1" x14ac:dyDescent="0.3">
      <c r="A647" s="544">
        <v>27</v>
      </c>
      <c r="B647" s="545" t="s">
        <v>487</v>
      </c>
      <c r="C647" s="545" t="s">
        <v>504</v>
      </c>
      <c r="D647" s="546" t="s">
        <v>2199</v>
      </c>
      <c r="E647" s="547" t="s">
        <v>513</v>
      </c>
      <c r="F647" s="545" t="s">
        <v>497</v>
      </c>
      <c r="G647" s="545" t="s">
        <v>858</v>
      </c>
      <c r="H647" s="545" t="s">
        <v>430</v>
      </c>
      <c r="I647" s="545" t="s">
        <v>1134</v>
      </c>
      <c r="J647" s="545" t="s">
        <v>1132</v>
      </c>
      <c r="K647" s="545" t="s">
        <v>1135</v>
      </c>
      <c r="L647" s="548">
        <v>70.23</v>
      </c>
      <c r="M647" s="548">
        <v>1264.1400000000001</v>
      </c>
      <c r="N647" s="545">
        <v>18</v>
      </c>
      <c r="O647" s="549">
        <v>4</v>
      </c>
      <c r="P647" s="548">
        <v>983.22000000000014</v>
      </c>
      <c r="Q647" s="550">
        <v>0.77777777777777779</v>
      </c>
      <c r="R647" s="545">
        <v>14</v>
      </c>
      <c r="S647" s="550">
        <v>0.77777777777777779</v>
      </c>
      <c r="T647" s="549">
        <v>3</v>
      </c>
      <c r="U647" s="551">
        <v>0.75</v>
      </c>
    </row>
    <row r="648" spans="1:21" ht="14.4" customHeight="1" x14ac:dyDescent="0.3">
      <c r="A648" s="544">
        <v>27</v>
      </c>
      <c r="B648" s="545" t="s">
        <v>487</v>
      </c>
      <c r="C648" s="545" t="s">
        <v>504</v>
      </c>
      <c r="D648" s="546" t="s">
        <v>2199</v>
      </c>
      <c r="E648" s="547" t="s">
        <v>513</v>
      </c>
      <c r="F648" s="545" t="s">
        <v>497</v>
      </c>
      <c r="G648" s="545" t="s">
        <v>858</v>
      </c>
      <c r="H648" s="545" t="s">
        <v>430</v>
      </c>
      <c r="I648" s="545" t="s">
        <v>1136</v>
      </c>
      <c r="J648" s="545" t="s">
        <v>860</v>
      </c>
      <c r="K648" s="545" t="s">
        <v>1137</v>
      </c>
      <c r="L648" s="548">
        <v>0</v>
      </c>
      <c r="M648" s="548">
        <v>0</v>
      </c>
      <c r="N648" s="545">
        <v>5</v>
      </c>
      <c r="O648" s="549">
        <v>2</v>
      </c>
      <c r="P648" s="548">
        <v>0</v>
      </c>
      <c r="Q648" s="550"/>
      <c r="R648" s="545">
        <v>1</v>
      </c>
      <c r="S648" s="550">
        <v>0.2</v>
      </c>
      <c r="T648" s="549">
        <v>1</v>
      </c>
      <c r="U648" s="551">
        <v>0.5</v>
      </c>
    </row>
    <row r="649" spans="1:21" ht="14.4" customHeight="1" x14ac:dyDescent="0.3">
      <c r="A649" s="544">
        <v>27</v>
      </c>
      <c r="B649" s="545" t="s">
        <v>487</v>
      </c>
      <c r="C649" s="545" t="s">
        <v>504</v>
      </c>
      <c r="D649" s="546" t="s">
        <v>2199</v>
      </c>
      <c r="E649" s="547" t="s">
        <v>513</v>
      </c>
      <c r="F649" s="545" t="s">
        <v>497</v>
      </c>
      <c r="G649" s="545" t="s">
        <v>858</v>
      </c>
      <c r="H649" s="545" t="s">
        <v>430</v>
      </c>
      <c r="I649" s="545" t="s">
        <v>1855</v>
      </c>
      <c r="J649" s="545" t="s">
        <v>860</v>
      </c>
      <c r="K649" s="545" t="s">
        <v>1856</v>
      </c>
      <c r="L649" s="548">
        <v>0</v>
      </c>
      <c r="M649" s="548">
        <v>0</v>
      </c>
      <c r="N649" s="545">
        <v>1</v>
      </c>
      <c r="O649" s="549">
        <v>1</v>
      </c>
      <c r="P649" s="548"/>
      <c r="Q649" s="550"/>
      <c r="R649" s="545"/>
      <c r="S649" s="550">
        <v>0</v>
      </c>
      <c r="T649" s="549"/>
      <c r="U649" s="551">
        <v>0</v>
      </c>
    </row>
    <row r="650" spans="1:21" ht="14.4" customHeight="1" x14ac:dyDescent="0.3">
      <c r="A650" s="544">
        <v>27</v>
      </c>
      <c r="B650" s="545" t="s">
        <v>487</v>
      </c>
      <c r="C650" s="545" t="s">
        <v>504</v>
      </c>
      <c r="D650" s="546" t="s">
        <v>2199</v>
      </c>
      <c r="E650" s="547" t="s">
        <v>513</v>
      </c>
      <c r="F650" s="545" t="s">
        <v>497</v>
      </c>
      <c r="G650" s="545" t="s">
        <v>858</v>
      </c>
      <c r="H650" s="545" t="s">
        <v>430</v>
      </c>
      <c r="I650" s="545" t="s">
        <v>1857</v>
      </c>
      <c r="J650" s="545" t="s">
        <v>860</v>
      </c>
      <c r="K650" s="545" t="s">
        <v>963</v>
      </c>
      <c r="L650" s="548">
        <v>117.03</v>
      </c>
      <c r="M650" s="548">
        <v>351.09000000000003</v>
      </c>
      <c r="N650" s="545">
        <v>3</v>
      </c>
      <c r="O650" s="549">
        <v>2</v>
      </c>
      <c r="P650" s="548">
        <v>117.03</v>
      </c>
      <c r="Q650" s="550">
        <v>0.33333333333333331</v>
      </c>
      <c r="R650" s="545">
        <v>1</v>
      </c>
      <c r="S650" s="550">
        <v>0.33333333333333331</v>
      </c>
      <c r="T650" s="549">
        <v>0.5</v>
      </c>
      <c r="U650" s="551">
        <v>0.25</v>
      </c>
    </row>
    <row r="651" spans="1:21" ht="14.4" customHeight="1" x14ac:dyDescent="0.3">
      <c r="A651" s="544">
        <v>27</v>
      </c>
      <c r="B651" s="545" t="s">
        <v>487</v>
      </c>
      <c r="C651" s="545" t="s">
        <v>504</v>
      </c>
      <c r="D651" s="546" t="s">
        <v>2199</v>
      </c>
      <c r="E651" s="547" t="s">
        <v>513</v>
      </c>
      <c r="F651" s="545" t="s">
        <v>497</v>
      </c>
      <c r="G651" s="545" t="s">
        <v>858</v>
      </c>
      <c r="H651" s="545" t="s">
        <v>430</v>
      </c>
      <c r="I651" s="545" t="s">
        <v>1858</v>
      </c>
      <c r="J651" s="545" t="s">
        <v>860</v>
      </c>
      <c r="K651" s="545" t="s">
        <v>1859</v>
      </c>
      <c r="L651" s="548">
        <v>0</v>
      </c>
      <c r="M651" s="548">
        <v>0</v>
      </c>
      <c r="N651" s="545">
        <v>5</v>
      </c>
      <c r="O651" s="549">
        <v>1</v>
      </c>
      <c r="P651" s="548">
        <v>0</v>
      </c>
      <c r="Q651" s="550"/>
      <c r="R651" s="545">
        <v>5</v>
      </c>
      <c r="S651" s="550">
        <v>1</v>
      </c>
      <c r="T651" s="549">
        <v>1</v>
      </c>
      <c r="U651" s="551">
        <v>1</v>
      </c>
    </row>
    <row r="652" spans="1:21" ht="14.4" customHeight="1" x14ac:dyDescent="0.3">
      <c r="A652" s="544">
        <v>27</v>
      </c>
      <c r="B652" s="545" t="s">
        <v>487</v>
      </c>
      <c r="C652" s="545" t="s">
        <v>504</v>
      </c>
      <c r="D652" s="546" t="s">
        <v>2199</v>
      </c>
      <c r="E652" s="547" t="s">
        <v>513</v>
      </c>
      <c r="F652" s="545" t="s">
        <v>497</v>
      </c>
      <c r="G652" s="545" t="s">
        <v>858</v>
      </c>
      <c r="H652" s="545" t="s">
        <v>430</v>
      </c>
      <c r="I652" s="545" t="s">
        <v>859</v>
      </c>
      <c r="J652" s="545" t="s">
        <v>860</v>
      </c>
      <c r="K652" s="545" t="s">
        <v>861</v>
      </c>
      <c r="L652" s="548">
        <v>17.559999999999999</v>
      </c>
      <c r="M652" s="548">
        <v>17.559999999999999</v>
      </c>
      <c r="N652" s="545">
        <v>1</v>
      </c>
      <c r="O652" s="549">
        <v>0.5</v>
      </c>
      <c r="P652" s="548">
        <v>17.559999999999999</v>
      </c>
      <c r="Q652" s="550">
        <v>1</v>
      </c>
      <c r="R652" s="545">
        <v>1</v>
      </c>
      <c r="S652" s="550">
        <v>1</v>
      </c>
      <c r="T652" s="549">
        <v>0.5</v>
      </c>
      <c r="U652" s="551">
        <v>1</v>
      </c>
    </row>
    <row r="653" spans="1:21" ht="14.4" customHeight="1" x14ac:dyDescent="0.3">
      <c r="A653" s="544">
        <v>27</v>
      </c>
      <c r="B653" s="545" t="s">
        <v>487</v>
      </c>
      <c r="C653" s="545" t="s">
        <v>504</v>
      </c>
      <c r="D653" s="546" t="s">
        <v>2199</v>
      </c>
      <c r="E653" s="547" t="s">
        <v>513</v>
      </c>
      <c r="F653" s="545" t="s">
        <v>497</v>
      </c>
      <c r="G653" s="545" t="s">
        <v>858</v>
      </c>
      <c r="H653" s="545" t="s">
        <v>430</v>
      </c>
      <c r="I653" s="545" t="s">
        <v>1344</v>
      </c>
      <c r="J653" s="545" t="s">
        <v>860</v>
      </c>
      <c r="K653" s="545" t="s">
        <v>1345</v>
      </c>
      <c r="L653" s="548">
        <v>58.52</v>
      </c>
      <c r="M653" s="548">
        <v>351.12</v>
      </c>
      <c r="N653" s="545">
        <v>6</v>
      </c>
      <c r="O653" s="549">
        <v>2</v>
      </c>
      <c r="P653" s="548">
        <v>175.56</v>
      </c>
      <c r="Q653" s="550">
        <v>0.5</v>
      </c>
      <c r="R653" s="545">
        <v>3</v>
      </c>
      <c r="S653" s="550">
        <v>0.5</v>
      </c>
      <c r="T653" s="549">
        <v>1</v>
      </c>
      <c r="U653" s="551">
        <v>0.5</v>
      </c>
    </row>
    <row r="654" spans="1:21" ht="14.4" customHeight="1" x14ac:dyDescent="0.3">
      <c r="A654" s="544">
        <v>27</v>
      </c>
      <c r="B654" s="545" t="s">
        <v>487</v>
      </c>
      <c r="C654" s="545" t="s">
        <v>504</v>
      </c>
      <c r="D654" s="546" t="s">
        <v>2199</v>
      </c>
      <c r="E654" s="547" t="s">
        <v>513</v>
      </c>
      <c r="F654" s="545" t="s">
        <v>497</v>
      </c>
      <c r="G654" s="545" t="s">
        <v>858</v>
      </c>
      <c r="H654" s="545" t="s">
        <v>430</v>
      </c>
      <c r="I654" s="545" t="s">
        <v>1860</v>
      </c>
      <c r="J654" s="545" t="s">
        <v>860</v>
      </c>
      <c r="K654" s="545" t="s">
        <v>1135</v>
      </c>
      <c r="L654" s="548">
        <v>70.23</v>
      </c>
      <c r="M654" s="548">
        <v>70.23</v>
      </c>
      <c r="N654" s="545">
        <v>1</v>
      </c>
      <c r="O654" s="549">
        <v>0.5</v>
      </c>
      <c r="P654" s="548"/>
      <c r="Q654" s="550">
        <v>0</v>
      </c>
      <c r="R654" s="545"/>
      <c r="S654" s="550">
        <v>0</v>
      </c>
      <c r="T654" s="549"/>
      <c r="U654" s="551">
        <v>0</v>
      </c>
    </row>
    <row r="655" spans="1:21" ht="14.4" customHeight="1" x14ac:dyDescent="0.3">
      <c r="A655" s="544">
        <v>27</v>
      </c>
      <c r="B655" s="545" t="s">
        <v>487</v>
      </c>
      <c r="C655" s="545" t="s">
        <v>504</v>
      </c>
      <c r="D655" s="546" t="s">
        <v>2199</v>
      </c>
      <c r="E655" s="547" t="s">
        <v>513</v>
      </c>
      <c r="F655" s="545" t="s">
        <v>497</v>
      </c>
      <c r="G655" s="545" t="s">
        <v>858</v>
      </c>
      <c r="H655" s="545" t="s">
        <v>430</v>
      </c>
      <c r="I655" s="545" t="s">
        <v>1861</v>
      </c>
      <c r="J655" s="545" t="s">
        <v>1846</v>
      </c>
      <c r="K655" s="545" t="s">
        <v>1862</v>
      </c>
      <c r="L655" s="548">
        <v>0</v>
      </c>
      <c r="M655" s="548">
        <v>0</v>
      </c>
      <c r="N655" s="545">
        <v>6</v>
      </c>
      <c r="O655" s="549">
        <v>1.5</v>
      </c>
      <c r="P655" s="548"/>
      <c r="Q655" s="550"/>
      <c r="R655" s="545"/>
      <c r="S655" s="550">
        <v>0</v>
      </c>
      <c r="T655" s="549"/>
      <c r="U655" s="551">
        <v>0</v>
      </c>
    </row>
    <row r="656" spans="1:21" ht="14.4" customHeight="1" x14ac:dyDescent="0.3">
      <c r="A656" s="544">
        <v>27</v>
      </c>
      <c r="B656" s="545" t="s">
        <v>487</v>
      </c>
      <c r="C656" s="545" t="s">
        <v>504</v>
      </c>
      <c r="D656" s="546" t="s">
        <v>2199</v>
      </c>
      <c r="E656" s="547" t="s">
        <v>513</v>
      </c>
      <c r="F656" s="545" t="s">
        <v>497</v>
      </c>
      <c r="G656" s="545" t="s">
        <v>1863</v>
      </c>
      <c r="H656" s="545" t="s">
        <v>430</v>
      </c>
      <c r="I656" s="545" t="s">
        <v>1864</v>
      </c>
      <c r="J656" s="545" t="s">
        <v>1865</v>
      </c>
      <c r="K656" s="545" t="s">
        <v>1866</v>
      </c>
      <c r="L656" s="548">
        <v>77.459999999999994</v>
      </c>
      <c r="M656" s="548">
        <v>154.91999999999999</v>
      </c>
      <c r="N656" s="545">
        <v>2</v>
      </c>
      <c r="O656" s="549">
        <v>0.5</v>
      </c>
      <c r="P656" s="548"/>
      <c r="Q656" s="550">
        <v>0</v>
      </c>
      <c r="R656" s="545"/>
      <c r="S656" s="550">
        <v>0</v>
      </c>
      <c r="T656" s="549"/>
      <c r="U656" s="551">
        <v>0</v>
      </c>
    </row>
    <row r="657" spans="1:21" ht="14.4" customHeight="1" x14ac:dyDescent="0.3">
      <c r="A657" s="544">
        <v>27</v>
      </c>
      <c r="B657" s="545" t="s">
        <v>487</v>
      </c>
      <c r="C657" s="545" t="s">
        <v>504</v>
      </c>
      <c r="D657" s="546" t="s">
        <v>2199</v>
      </c>
      <c r="E657" s="547" t="s">
        <v>513</v>
      </c>
      <c r="F657" s="545" t="s">
        <v>497</v>
      </c>
      <c r="G657" s="545" t="s">
        <v>793</v>
      </c>
      <c r="H657" s="545" t="s">
        <v>482</v>
      </c>
      <c r="I657" s="545" t="s">
        <v>1452</v>
      </c>
      <c r="J657" s="545" t="s">
        <v>795</v>
      </c>
      <c r="K657" s="545" t="s">
        <v>1453</v>
      </c>
      <c r="L657" s="548">
        <v>468.68</v>
      </c>
      <c r="M657" s="548">
        <v>1406.04</v>
      </c>
      <c r="N657" s="545">
        <v>3</v>
      </c>
      <c r="O657" s="549">
        <v>1</v>
      </c>
      <c r="P657" s="548">
        <v>468.68</v>
      </c>
      <c r="Q657" s="550">
        <v>0.33333333333333337</v>
      </c>
      <c r="R657" s="545">
        <v>1</v>
      </c>
      <c r="S657" s="550">
        <v>0.33333333333333331</v>
      </c>
      <c r="T657" s="549">
        <v>0.5</v>
      </c>
      <c r="U657" s="551">
        <v>0.5</v>
      </c>
    </row>
    <row r="658" spans="1:21" ht="14.4" customHeight="1" x14ac:dyDescent="0.3">
      <c r="A658" s="544">
        <v>27</v>
      </c>
      <c r="B658" s="545" t="s">
        <v>487</v>
      </c>
      <c r="C658" s="545" t="s">
        <v>504</v>
      </c>
      <c r="D658" s="546" t="s">
        <v>2199</v>
      </c>
      <c r="E658" s="547" t="s">
        <v>513</v>
      </c>
      <c r="F658" s="545" t="s">
        <v>497</v>
      </c>
      <c r="G658" s="545" t="s">
        <v>793</v>
      </c>
      <c r="H658" s="545" t="s">
        <v>482</v>
      </c>
      <c r="I658" s="545" t="s">
        <v>794</v>
      </c>
      <c r="J658" s="545" t="s">
        <v>795</v>
      </c>
      <c r="K658" s="545" t="s">
        <v>796</v>
      </c>
      <c r="L658" s="548">
        <v>351.51</v>
      </c>
      <c r="M658" s="548">
        <v>1406.04</v>
      </c>
      <c r="N658" s="545">
        <v>4</v>
      </c>
      <c r="O658" s="549">
        <v>0.5</v>
      </c>
      <c r="P658" s="548"/>
      <c r="Q658" s="550">
        <v>0</v>
      </c>
      <c r="R658" s="545"/>
      <c r="S658" s="550">
        <v>0</v>
      </c>
      <c r="T658" s="549"/>
      <c r="U658" s="551">
        <v>0</v>
      </c>
    </row>
    <row r="659" spans="1:21" ht="14.4" customHeight="1" x14ac:dyDescent="0.3">
      <c r="A659" s="544">
        <v>27</v>
      </c>
      <c r="B659" s="545" t="s">
        <v>487</v>
      </c>
      <c r="C659" s="545" t="s">
        <v>504</v>
      </c>
      <c r="D659" s="546" t="s">
        <v>2199</v>
      </c>
      <c r="E659" s="547" t="s">
        <v>513</v>
      </c>
      <c r="F659" s="545" t="s">
        <v>497</v>
      </c>
      <c r="G659" s="545" t="s">
        <v>1867</v>
      </c>
      <c r="H659" s="545" t="s">
        <v>430</v>
      </c>
      <c r="I659" s="545" t="s">
        <v>1868</v>
      </c>
      <c r="J659" s="545" t="s">
        <v>1869</v>
      </c>
      <c r="K659" s="545" t="s">
        <v>1870</v>
      </c>
      <c r="L659" s="548">
        <v>0</v>
      </c>
      <c r="M659" s="548">
        <v>0</v>
      </c>
      <c r="N659" s="545">
        <v>1</v>
      </c>
      <c r="O659" s="549">
        <v>1</v>
      </c>
      <c r="P659" s="548"/>
      <c r="Q659" s="550"/>
      <c r="R659" s="545"/>
      <c r="S659" s="550">
        <v>0</v>
      </c>
      <c r="T659" s="549"/>
      <c r="U659" s="551">
        <v>0</v>
      </c>
    </row>
    <row r="660" spans="1:21" ht="14.4" customHeight="1" x14ac:dyDescent="0.3">
      <c r="A660" s="544">
        <v>27</v>
      </c>
      <c r="B660" s="545" t="s">
        <v>487</v>
      </c>
      <c r="C660" s="545" t="s">
        <v>504</v>
      </c>
      <c r="D660" s="546" t="s">
        <v>2199</v>
      </c>
      <c r="E660" s="547" t="s">
        <v>513</v>
      </c>
      <c r="F660" s="545" t="s">
        <v>497</v>
      </c>
      <c r="G660" s="545" t="s">
        <v>1140</v>
      </c>
      <c r="H660" s="545" t="s">
        <v>482</v>
      </c>
      <c r="I660" s="545" t="s">
        <v>1871</v>
      </c>
      <c r="J660" s="545" t="s">
        <v>1872</v>
      </c>
      <c r="K660" s="545" t="s">
        <v>1873</v>
      </c>
      <c r="L660" s="548">
        <v>1154.68</v>
      </c>
      <c r="M660" s="548">
        <v>1154.68</v>
      </c>
      <c r="N660" s="545">
        <v>1</v>
      </c>
      <c r="O660" s="549">
        <v>0.5</v>
      </c>
      <c r="P660" s="548">
        <v>1154.68</v>
      </c>
      <c r="Q660" s="550">
        <v>1</v>
      </c>
      <c r="R660" s="545">
        <v>1</v>
      </c>
      <c r="S660" s="550">
        <v>1</v>
      </c>
      <c r="T660" s="549">
        <v>0.5</v>
      </c>
      <c r="U660" s="551">
        <v>1</v>
      </c>
    </row>
    <row r="661" spans="1:21" ht="14.4" customHeight="1" x14ac:dyDescent="0.3">
      <c r="A661" s="544">
        <v>27</v>
      </c>
      <c r="B661" s="545" t="s">
        <v>487</v>
      </c>
      <c r="C661" s="545" t="s">
        <v>504</v>
      </c>
      <c r="D661" s="546" t="s">
        <v>2199</v>
      </c>
      <c r="E661" s="547" t="s">
        <v>513</v>
      </c>
      <c r="F661" s="545" t="s">
        <v>497</v>
      </c>
      <c r="G661" s="545" t="s">
        <v>1140</v>
      </c>
      <c r="H661" s="545" t="s">
        <v>482</v>
      </c>
      <c r="I661" s="545" t="s">
        <v>1874</v>
      </c>
      <c r="J661" s="545" t="s">
        <v>1142</v>
      </c>
      <c r="K661" s="545" t="s">
        <v>1875</v>
      </c>
      <c r="L661" s="548">
        <v>369.5</v>
      </c>
      <c r="M661" s="548">
        <v>1478</v>
      </c>
      <c r="N661" s="545">
        <v>4</v>
      </c>
      <c r="O661" s="549">
        <v>1.5</v>
      </c>
      <c r="P661" s="548"/>
      <c r="Q661" s="550">
        <v>0</v>
      </c>
      <c r="R661" s="545"/>
      <c r="S661" s="550">
        <v>0</v>
      </c>
      <c r="T661" s="549"/>
      <c r="U661" s="551">
        <v>0</v>
      </c>
    </row>
    <row r="662" spans="1:21" ht="14.4" customHeight="1" x14ac:dyDescent="0.3">
      <c r="A662" s="544">
        <v>27</v>
      </c>
      <c r="B662" s="545" t="s">
        <v>487</v>
      </c>
      <c r="C662" s="545" t="s">
        <v>504</v>
      </c>
      <c r="D662" s="546" t="s">
        <v>2199</v>
      </c>
      <c r="E662" s="547" t="s">
        <v>513</v>
      </c>
      <c r="F662" s="545" t="s">
        <v>497</v>
      </c>
      <c r="G662" s="545" t="s">
        <v>1140</v>
      </c>
      <c r="H662" s="545" t="s">
        <v>482</v>
      </c>
      <c r="I662" s="545" t="s">
        <v>1144</v>
      </c>
      <c r="J662" s="545" t="s">
        <v>1142</v>
      </c>
      <c r="K662" s="545" t="s">
        <v>1145</v>
      </c>
      <c r="L662" s="548">
        <v>2309.36</v>
      </c>
      <c r="M662" s="548">
        <v>9237.44</v>
      </c>
      <c r="N662" s="545">
        <v>4</v>
      </c>
      <c r="O662" s="549">
        <v>1.5</v>
      </c>
      <c r="P662" s="548">
        <v>9237.44</v>
      </c>
      <c r="Q662" s="550">
        <v>1</v>
      </c>
      <c r="R662" s="545">
        <v>4</v>
      </c>
      <c r="S662" s="550">
        <v>1</v>
      </c>
      <c r="T662" s="549">
        <v>1.5</v>
      </c>
      <c r="U662" s="551">
        <v>1</v>
      </c>
    </row>
    <row r="663" spans="1:21" ht="14.4" customHeight="1" x14ac:dyDescent="0.3">
      <c r="A663" s="544">
        <v>27</v>
      </c>
      <c r="B663" s="545" t="s">
        <v>487</v>
      </c>
      <c r="C663" s="545" t="s">
        <v>504</v>
      </c>
      <c r="D663" s="546" t="s">
        <v>2199</v>
      </c>
      <c r="E663" s="547" t="s">
        <v>513</v>
      </c>
      <c r="F663" s="545" t="s">
        <v>497</v>
      </c>
      <c r="G663" s="545" t="s">
        <v>1140</v>
      </c>
      <c r="H663" s="545" t="s">
        <v>482</v>
      </c>
      <c r="I663" s="545" t="s">
        <v>1876</v>
      </c>
      <c r="J663" s="545" t="s">
        <v>1142</v>
      </c>
      <c r="K663" s="545" t="s">
        <v>1145</v>
      </c>
      <c r="L663" s="548">
        <v>2309.36</v>
      </c>
      <c r="M663" s="548">
        <v>2309.36</v>
      </c>
      <c r="N663" s="545">
        <v>1</v>
      </c>
      <c r="O663" s="549">
        <v>0.5</v>
      </c>
      <c r="P663" s="548">
        <v>2309.36</v>
      </c>
      <c r="Q663" s="550">
        <v>1</v>
      </c>
      <c r="R663" s="545">
        <v>1</v>
      </c>
      <c r="S663" s="550">
        <v>1</v>
      </c>
      <c r="T663" s="549">
        <v>0.5</v>
      </c>
      <c r="U663" s="551">
        <v>1</v>
      </c>
    </row>
    <row r="664" spans="1:21" ht="14.4" customHeight="1" x14ac:dyDescent="0.3">
      <c r="A664" s="544">
        <v>27</v>
      </c>
      <c r="B664" s="545" t="s">
        <v>487</v>
      </c>
      <c r="C664" s="545" t="s">
        <v>504</v>
      </c>
      <c r="D664" s="546" t="s">
        <v>2199</v>
      </c>
      <c r="E664" s="547" t="s">
        <v>513</v>
      </c>
      <c r="F664" s="545" t="s">
        <v>497</v>
      </c>
      <c r="G664" s="545" t="s">
        <v>1140</v>
      </c>
      <c r="H664" s="545" t="s">
        <v>482</v>
      </c>
      <c r="I664" s="545" t="s">
        <v>1877</v>
      </c>
      <c r="J664" s="545" t="s">
        <v>1142</v>
      </c>
      <c r="K664" s="545" t="s">
        <v>1143</v>
      </c>
      <c r="L664" s="548">
        <v>1385.62</v>
      </c>
      <c r="M664" s="548">
        <v>8313.7199999999993</v>
      </c>
      <c r="N664" s="545">
        <v>6</v>
      </c>
      <c r="O664" s="549">
        <v>0.5</v>
      </c>
      <c r="P664" s="548"/>
      <c r="Q664" s="550">
        <v>0</v>
      </c>
      <c r="R664" s="545"/>
      <c r="S664" s="550">
        <v>0</v>
      </c>
      <c r="T664" s="549"/>
      <c r="U664" s="551">
        <v>0</v>
      </c>
    </row>
    <row r="665" spans="1:21" ht="14.4" customHeight="1" x14ac:dyDescent="0.3">
      <c r="A665" s="544">
        <v>27</v>
      </c>
      <c r="B665" s="545" t="s">
        <v>487</v>
      </c>
      <c r="C665" s="545" t="s">
        <v>504</v>
      </c>
      <c r="D665" s="546" t="s">
        <v>2199</v>
      </c>
      <c r="E665" s="547" t="s">
        <v>513</v>
      </c>
      <c r="F665" s="545" t="s">
        <v>497</v>
      </c>
      <c r="G665" s="545" t="s">
        <v>1146</v>
      </c>
      <c r="H665" s="545" t="s">
        <v>430</v>
      </c>
      <c r="I665" s="545" t="s">
        <v>1878</v>
      </c>
      <c r="J665" s="545" t="s">
        <v>1148</v>
      </c>
      <c r="K665" s="545" t="s">
        <v>963</v>
      </c>
      <c r="L665" s="548">
        <v>0</v>
      </c>
      <c r="M665" s="548">
        <v>0</v>
      </c>
      <c r="N665" s="545">
        <v>12</v>
      </c>
      <c r="O665" s="549">
        <v>1.5</v>
      </c>
      <c r="P665" s="548"/>
      <c r="Q665" s="550"/>
      <c r="R665" s="545"/>
      <c r="S665" s="550">
        <v>0</v>
      </c>
      <c r="T665" s="549"/>
      <c r="U665" s="551">
        <v>0</v>
      </c>
    </row>
    <row r="666" spans="1:21" ht="14.4" customHeight="1" x14ac:dyDescent="0.3">
      <c r="A666" s="544">
        <v>27</v>
      </c>
      <c r="B666" s="545" t="s">
        <v>487</v>
      </c>
      <c r="C666" s="545" t="s">
        <v>504</v>
      </c>
      <c r="D666" s="546" t="s">
        <v>2199</v>
      </c>
      <c r="E666" s="547" t="s">
        <v>513</v>
      </c>
      <c r="F666" s="545" t="s">
        <v>497</v>
      </c>
      <c r="G666" s="545" t="s">
        <v>1146</v>
      </c>
      <c r="H666" s="545" t="s">
        <v>430</v>
      </c>
      <c r="I666" s="545" t="s">
        <v>1147</v>
      </c>
      <c r="J666" s="545" t="s">
        <v>1148</v>
      </c>
      <c r="K666" s="545" t="s">
        <v>963</v>
      </c>
      <c r="L666" s="548">
        <v>155.24</v>
      </c>
      <c r="M666" s="548">
        <v>1707.64</v>
      </c>
      <c r="N666" s="545">
        <v>11</v>
      </c>
      <c r="O666" s="549">
        <v>3.5</v>
      </c>
      <c r="P666" s="548">
        <v>310.48</v>
      </c>
      <c r="Q666" s="550">
        <v>0.18181818181818182</v>
      </c>
      <c r="R666" s="545">
        <v>2</v>
      </c>
      <c r="S666" s="550">
        <v>0.18181818181818182</v>
      </c>
      <c r="T666" s="549">
        <v>0.5</v>
      </c>
      <c r="U666" s="551">
        <v>0.14285714285714285</v>
      </c>
    </row>
    <row r="667" spans="1:21" ht="14.4" customHeight="1" x14ac:dyDescent="0.3">
      <c r="A667" s="544">
        <v>27</v>
      </c>
      <c r="B667" s="545" t="s">
        <v>487</v>
      </c>
      <c r="C667" s="545" t="s">
        <v>504</v>
      </c>
      <c r="D667" s="546" t="s">
        <v>2199</v>
      </c>
      <c r="E667" s="547" t="s">
        <v>513</v>
      </c>
      <c r="F667" s="545" t="s">
        <v>497</v>
      </c>
      <c r="G667" s="545" t="s">
        <v>1149</v>
      </c>
      <c r="H667" s="545" t="s">
        <v>430</v>
      </c>
      <c r="I667" s="545" t="s">
        <v>1150</v>
      </c>
      <c r="J667" s="545" t="s">
        <v>1151</v>
      </c>
      <c r="K667" s="545" t="s">
        <v>1152</v>
      </c>
      <c r="L667" s="548">
        <v>32.76</v>
      </c>
      <c r="M667" s="548">
        <v>2391.4799999999996</v>
      </c>
      <c r="N667" s="545">
        <v>73</v>
      </c>
      <c r="O667" s="549">
        <v>14.5</v>
      </c>
      <c r="P667" s="548">
        <v>720.71999999999991</v>
      </c>
      <c r="Q667" s="550">
        <v>0.30136986301369867</v>
      </c>
      <c r="R667" s="545">
        <v>22</v>
      </c>
      <c r="S667" s="550">
        <v>0.30136986301369861</v>
      </c>
      <c r="T667" s="549">
        <v>5</v>
      </c>
      <c r="U667" s="551">
        <v>0.34482758620689657</v>
      </c>
    </row>
    <row r="668" spans="1:21" ht="14.4" customHeight="1" x14ac:dyDescent="0.3">
      <c r="A668" s="544">
        <v>27</v>
      </c>
      <c r="B668" s="545" t="s">
        <v>487</v>
      </c>
      <c r="C668" s="545" t="s">
        <v>504</v>
      </c>
      <c r="D668" s="546" t="s">
        <v>2199</v>
      </c>
      <c r="E668" s="547" t="s">
        <v>513</v>
      </c>
      <c r="F668" s="545" t="s">
        <v>497</v>
      </c>
      <c r="G668" s="545" t="s">
        <v>1149</v>
      </c>
      <c r="H668" s="545" t="s">
        <v>430</v>
      </c>
      <c r="I668" s="545" t="s">
        <v>1879</v>
      </c>
      <c r="J668" s="545" t="s">
        <v>1151</v>
      </c>
      <c r="K668" s="545" t="s">
        <v>887</v>
      </c>
      <c r="L668" s="548">
        <v>0</v>
      </c>
      <c r="M668" s="548">
        <v>0</v>
      </c>
      <c r="N668" s="545">
        <v>2</v>
      </c>
      <c r="O668" s="549">
        <v>1.5</v>
      </c>
      <c r="P668" s="548"/>
      <c r="Q668" s="550"/>
      <c r="R668" s="545"/>
      <c r="S668" s="550">
        <v>0</v>
      </c>
      <c r="T668" s="549"/>
      <c r="U668" s="551">
        <v>0</v>
      </c>
    </row>
    <row r="669" spans="1:21" ht="14.4" customHeight="1" x14ac:dyDescent="0.3">
      <c r="A669" s="544">
        <v>27</v>
      </c>
      <c r="B669" s="545" t="s">
        <v>487</v>
      </c>
      <c r="C669" s="545" t="s">
        <v>504</v>
      </c>
      <c r="D669" s="546" t="s">
        <v>2199</v>
      </c>
      <c r="E669" s="547" t="s">
        <v>513</v>
      </c>
      <c r="F669" s="545" t="s">
        <v>497</v>
      </c>
      <c r="G669" s="545" t="s">
        <v>606</v>
      </c>
      <c r="H669" s="545" t="s">
        <v>482</v>
      </c>
      <c r="I669" s="545" t="s">
        <v>738</v>
      </c>
      <c r="J669" s="545" t="s">
        <v>608</v>
      </c>
      <c r="K669" s="545" t="s">
        <v>739</v>
      </c>
      <c r="L669" s="548">
        <v>36.54</v>
      </c>
      <c r="M669" s="548">
        <v>109.62</v>
      </c>
      <c r="N669" s="545">
        <v>3</v>
      </c>
      <c r="O669" s="549">
        <v>1.5</v>
      </c>
      <c r="P669" s="548"/>
      <c r="Q669" s="550">
        <v>0</v>
      </c>
      <c r="R669" s="545"/>
      <c r="S669" s="550">
        <v>0</v>
      </c>
      <c r="T669" s="549"/>
      <c r="U669" s="551">
        <v>0</v>
      </c>
    </row>
    <row r="670" spans="1:21" ht="14.4" customHeight="1" x14ac:dyDescent="0.3">
      <c r="A670" s="544">
        <v>27</v>
      </c>
      <c r="B670" s="545" t="s">
        <v>487</v>
      </c>
      <c r="C670" s="545" t="s">
        <v>504</v>
      </c>
      <c r="D670" s="546" t="s">
        <v>2199</v>
      </c>
      <c r="E670" s="547" t="s">
        <v>513</v>
      </c>
      <c r="F670" s="545" t="s">
        <v>497</v>
      </c>
      <c r="G670" s="545" t="s">
        <v>606</v>
      </c>
      <c r="H670" s="545" t="s">
        <v>482</v>
      </c>
      <c r="I670" s="545" t="s">
        <v>607</v>
      </c>
      <c r="J670" s="545" t="s">
        <v>608</v>
      </c>
      <c r="K670" s="545" t="s">
        <v>609</v>
      </c>
      <c r="L670" s="548">
        <v>0</v>
      </c>
      <c r="M670" s="548">
        <v>0</v>
      </c>
      <c r="N670" s="545">
        <v>1</v>
      </c>
      <c r="O670" s="549">
        <v>1</v>
      </c>
      <c r="P670" s="548">
        <v>0</v>
      </c>
      <c r="Q670" s="550"/>
      <c r="R670" s="545">
        <v>1</v>
      </c>
      <c r="S670" s="550">
        <v>1</v>
      </c>
      <c r="T670" s="549">
        <v>1</v>
      </c>
      <c r="U670" s="551">
        <v>1</v>
      </c>
    </row>
    <row r="671" spans="1:21" ht="14.4" customHeight="1" x14ac:dyDescent="0.3">
      <c r="A671" s="544">
        <v>27</v>
      </c>
      <c r="B671" s="545" t="s">
        <v>487</v>
      </c>
      <c r="C671" s="545" t="s">
        <v>504</v>
      </c>
      <c r="D671" s="546" t="s">
        <v>2199</v>
      </c>
      <c r="E671" s="547" t="s">
        <v>513</v>
      </c>
      <c r="F671" s="545" t="s">
        <v>497</v>
      </c>
      <c r="G671" s="545" t="s">
        <v>606</v>
      </c>
      <c r="H671" s="545" t="s">
        <v>482</v>
      </c>
      <c r="I671" s="545" t="s">
        <v>607</v>
      </c>
      <c r="J671" s="545" t="s">
        <v>608</v>
      </c>
      <c r="K671" s="545" t="s">
        <v>609</v>
      </c>
      <c r="L671" s="548">
        <v>193.26</v>
      </c>
      <c r="M671" s="548">
        <v>193.26</v>
      </c>
      <c r="N671" s="545">
        <v>1</v>
      </c>
      <c r="O671" s="549">
        <v>0.5</v>
      </c>
      <c r="P671" s="548">
        <v>193.26</v>
      </c>
      <c r="Q671" s="550">
        <v>1</v>
      </c>
      <c r="R671" s="545">
        <v>1</v>
      </c>
      <c r="S671" s="550">
        <v>1</v>
      </c>
      <c r="T671" s="549">
        <v>0.5</v>
      </c>
      <c r="U671" s="551">
        <v>1</v>
      </c>
    </row>
    <row r="672" spans="1:21" ht="14.4" customHeight="1" x14ac:dyDescent="0.3">
      <c r="A672" s="544">
        <v>27</v>
      </c>
      <c r="B672" s="545" t="s">
        <v>487</v>
      </c>
      <c r="C672" s="545" t="s">
        <v>504</v>
      </c>
      <c r="D672" s="546" t="s">
        <v>2199</v>
      </c>
      <c r="E672" s="547" t="s">
        <v>513</v>
      </c>
      <c r="F672" s="545" t="s">
        <v>497</v>
      </c>
      <c r="G672" s="545" t="s">
        <v>606</v>
      </c>
      <c r="H672" s="545" t="s">
        <v>430</v>
      </c>
      <c r="I672" s="545" t="s">
        <v>610</v>
      </c>
      <c r="J672" s="545" t="s">
        <v>608</v>
      </c>
      <c r="K672" s="545" t="s">
        <v>611</v>
      </c>
      <c r="L672" s="548">
        <v>36.54</v>
      </c>
      <c r="M672" s="548">
        <v>109.62</v>
      </c>
      <c r="N672" s="545">
        <v>3</v>
      </c>
      <c r="O672" s="549">
        <v>2</v>
      </c>
      <c r="P672" s="548">
        <v>36.54</v>
      </c>
      <c r="Q672" s="550">
        <v>0.33333333333333331</v>
      </c>
      <c r="R672" s="545">
        <v>1</v>
      </c>
      <c r="S672" s="550">
        <v>0.33333333333333331</v>
      </c>
      <c r="T672" s="549">
        <v>1</v>
      </c>
      <c r="U672" s="551">
        <v>0.5</v>
      </c>
    </row>
    <row r="673" spans="1:21" ht="14.4" customHeight="1" x14ac:dyDescent="0.3">
      <c r="A673" s="544">
        <v>27</v>
      </c>
      <c r="B673" s="545" t="s">
        <v>487</v>
      </c>
      <c r="C673" s="545" t="s">
        <v>504</v>
      </c>
      <c r="D673" s="546" t="s">
        <v>2199</v>
      </c>
      <c r="E673" s="547" t="s">
        <v>513</v>
      </c>
      <c r="F673" s="545" t="s">
        <v>497</v>
      </c>
      <c r="G673" s="545" t="s">
        <v>1153</v>
      </c>
      <c r="H673" s="545" t="s">
        <v>482</v>
      </c>
      <c r="I673" s="545" t="s">
        <v>1880</v>
      </c>
      <c r="J673" s="545" t="s">
        <v>1881</v>
      </c>
      <c r="K673" s="545" t="s">
        <v>1882</v>
      </c>
      <c r="L673" s="548">
        <v>51.83</v>
      </c>
      <c r="M673" s="548">
        <v>51.83</v>
      </c>
      <c r="N673" s="545">
        <v>1</v>
      </c>
      <c r="O673" s="549">
        <v>0.5</v>
      </c>
      <c r="P673" s="548">
        <v>51.83</v>
      </c>
      <c r="Q673" s="550">
        <v>1</v>
      </c>
      <c r="R673" s="545">
        <v>1</v>
      </c>
      <c r="S673" s="550">
        <v>1</v>
      </c>
      <c r="T673" s="549">
        <v>0.5</v>
      </c>
      <c r="U673" s="551">
        <v>1</v>
      </c>
    </row>
    <row r="674" spans="1:21" ht="14.4" customHeight="1" x14ac:dyDescent="0.3">
      <c r="A674" s="544">
        <v>27</v>
      </c>
      <c r="B674" s="545" t="s">
        <v>487</v>
      </c>
      <c r="C674" s="545" t="s">
        <v>504</v>
      </c>
      <c r="D674" s="546" t="s">
        <v>2199</v>
      </c>
      <c r="E674" s="547" t="s">
        <v>513</v>
      </c>
      <c r="F674" s="545" t="s">
        <v>497</v>
      </c>
      <c r="G674" s="545" t="s">
        <v>1153</v>
      </c>
      <c r="H674" s="545" t="s">
        <v>430</v>
      </c>
      <c r="I674" s="545" t="s">
        <v>1154</v>
      </c>
      <c r="J674" s="545" t="s">
        <v>1155</v>
      </c>
      <c r="K674" s="545" t="s">
        <v>1156</v>
      </c>
      <c r="L674" s="548">
        <v>101.56</v>
      </c>
      <c r="M674" s="548">
        <v>304.68</v>
      </c>
      <c r="N674" s="545">
        <v>3</v>
      </c>
      <c r="O674" s="549">
        <v>1.5</v>
      </c>
      <c r="P674" s="548"/>
      <c r="Q674" s="550">
        <v>0</v>
      </c>
      <c r="R674" s="545"/>
      <c r="S674" s="550">
        <v>0</v>
      </c>
      <c r="T674" s="549"/>
      <c r="U674" s="551">
        <v>0</v>
      </c>
    </row>
    <row r="675" spans="1:21" ht="14.4" customHeight="1" x14ac:dyDescent="0.3">
      <c r="A675" s="544">
        <v>27</v>
      </c>
      <c r="B675" s="545" t="s">
        <v>487</v>
      </c>
      <c r="C675" s="545" t="s">
        <v>504</v>
      </c>
      <c r="D675" s="546" t="s">
        <v>2199</v>
      </c>
      <c r="E675" s="547" t="s">
        <v>513</v>
      </c>
      <c r="F675" s="545" t="s">
        <v>497</v>
      </c>
      <c r="G675" s="545" t="s">
        <v>1153</v>
      </c>
      <c r="H675" s="545" t="s">
        <v>430</v>
      </c>
      <c r="I675" s="545" t="s">
        <v>1157</v>
      </c>
      <c r="J675" s="545" t="s">
        <v>1155</v>
      </c>
      <c r="K675" s="545" t="s">
        <v>1158</v>
      </c>
      <c r="L675" s="548">
        <v>29.02</v>
      </c>
      <c r="M675" s="548">
        <v>87.06</v>
      </c>
      <c r="N675" s="545">
        <v>3</v>
      </c>
      <c r="O675" s="549">
        <v>1</v>
      </c>
      <c r="P675" s="548"/>
      <c r="Q675" s="550">
        <v>0</v>
      </c>
      <c r="R675" s="545"/>
      <c r="S675" s="550">
        <v>0</v>
      </c>
      <c r="T675" s="549"/>
      <c r="U675" s="551">
        <v>0</v>
      </c>
    </row>
    <row r="676" spans="1:21" ht="14.4" customHeight="1" x14ac:dyDescent="0.3">
      <c r="A676" s="544">
        <v>27</v>
      </c>
      <c r="B676" s="545" t="s">
        <v>487</v>
      </c>
      <c r="C676" s="545" t="s">
        <v>504</v>
      </c>
      <c r="D676" s="546" t="s">
        <v>2199</v>
      </c>
      <c r="E676" s="547" t="s">
        <v>513</v>
      </c>
      <c r="F676" s="545" t="s">
        <v>497</v>
      </c>
      <c r="G676" s="545" t="s">
        <v>616</v>
      </c>
      <c r="H676" s="545" t="s">
        <v>430</v>
      </c>
      <c r="I676" s="545" t="s">
        <v>1164</v>
      </c>
      <c r="J676" s="545" t="s">
        <v>769</v>
      </c>
      <c r="K676" s="545" t="s">
        <v>1165</v>
      </c>
      <c r="L676" s="548">
        <v>205.84</v>
      </c>
      <c r="M676" s="548">
        <v>1440.88</v>
      </c>
      <c r="N676" s="545">
        <v>7</v>
      </c>
      <c r="O676" s="549">
        <v>1.5</v>
      </c>
      <c r="P676" s="548"/>
      <c r="Q676" s="550">
        <v>0</v>
      </c>
      <c r="R676" s="545"/>
      <c r="S676" s="550">
        <v>0</v>
      </c>
      <c r="T676" s="549"/>
      <c r="U676" s="551">
        <v>0</v>
      </c>
    </row>
    <row r="677" spans="1:21" ht="14.4" customHeight="1" x14ac:dyDescent="0.3">
      <c r="A677" s="544">
        <v>27</v>
      </c>
      <c r="B677" s="545" t="s">
        <v>487</v>
      </c>
      <c r="C677" s="545" t="s">
        <v>504</v>
      </c>
      <c r="D677" s="546" t="s">
        <v>2199</v>
      </c>
      <c r="E677" s="547" t="s">
        <v>513</v>
      </c>
      <c r="F677" s="545" t="s">
        <v>497</v>
      </c>
      <c r="G677" s="545" t="s">
        <v>616</v>
      </c>
      <c r="H677" s="545" t="s">
        <v>430</v>
      </c>
      <c r="I677" s="545" t="s">
        <v>1167</v>
      </c>
      <c r="J677" s="545" t="s">
        <v>618</v>
      </c>
      <c r="K677" s="545" t="s">
        <v>1163</v>
      </c>
      <c r="L677" s="548">
        <v>185.26</v>
      </c>
      <c r="M677" s="548">
        <v>3890.46</v>
      </c>
      <c r="N677" s="545">
        <v>21</v>
      </c>
      <c r="O677" s="549">
        <v>10</v>
      </c>
      <c r="P677" s="548">
        <v>2037.86</v>
      </c>
      <c r="Q677" s="550">
        <v>0.52380952380952372</v>
      </c>
      <c r="R677" s="545">
        <v>11</v>
      </c>
      <c r="S677" s="550">
        <v>0.52380952380952384</v>
      </c>
      <c r="T677" s="549">
        <v>4.5</v>
      </c>
      <c r="U677" s="551">
        <v>0.45</v>
      </c>
    </row>
    <row r="678" spans="1:21" ht="14.4" customHeight="1" x14ac:dyDescent="0.3">
      <c r="A678" s="544">
        <v>27</v>
      </c>
      <c r="B678" s="545" t="s">
        <v>487</v>
      </c>
      <c r="C678" s="545" t="s">
        <v>504</v>
      </c>
      <c r="D678" s="546" t="s">
        <v>2199</v>
      </c>
      <c r="E678" s="547" t="s">
        <v>513</v>
      </c>
      <c r="F678" s="545" t="s">
        <v>497</v>
      </c>
      <c r="G678" s="545" t="s">
        <v>616</v>
      </c>
      <c r="H678" s="545" t="s">
        <v>430</v>
      </c>
      <c r="I678" s="545" t="s">
        <v>1883</v>
      </c>
      <c r="J678" s="545" t="s">
        <v>618</v>
      </c>
      <c r="K678" s="545" t="s">
        <v>1163</v>
      </c>
      <c r="L678" s="548">
        <v>301.2</v>
      </c>
      <c r="M678" s="548">
        <v>301.2</v>
      </c>
      <c r="N678" s="545">
        <v>1</v>
      </c>
      <c r="O678" s="549">
        <v>0.5</v>
      </c>
      <c r="P678" s="548">
        <v>301.2</v>
      </c>
      <c r="Q678" s="550">
        <v>1</v>
      </c>
      <c r="R678" s="545">
        <v>1</v>
      </c>
      <c r="S678" s="550">
        <v>1</v>
      </c>
      <c r="T678" s="549">
        <v>0.5</v>
      </c>
      <c r="U678" s="551">
        <v>1</v>
      </c>
    </row>
    <row r="679" spans="1:21" ht="14.4" customHeight="1" x14ac:dyDescent="0.3">
      <c r="A679" s="544">
        <v>27</v>
      </c>
      <c r="B679" s="545" t="s">
        <v>487</v>
      </c>
      <c r="C679" s="545" t="s">
        <v>504</v>
      </c>
      <c r="D679" s="546" t="s">
        <v>2199</v>
      </c>
      <c r="E679" s="547" t="s">
        <v>513</v>
      </c>
      <c r="F679" s="545" t="s">
        <v>497</v>
      </c>
      <c r="G679" s="545" t="s">
        <v>616</v>
      </c>
      <c r="H679" s="545" t="s">
        <v>430</v>
      </c>
      <c r="I679" s="545" t="s">
        <v>1884</v>
      </c>
      <c r="J679" s="545" t="s">
        <v>621</v>
      </c>
      <c r="K679" s="545" t="s">
        <v>1885</v>
      </c>
      <c r="L679" s="548">
        <v>0</v>
      </c>
      <c r="M679" s="548">
        <v>0</v>
      </c>
      <c r="N679" s="545">
        <v>1</v>
      </c>
      <c r="O679" s="549">
        <v>0.5</v>
      </c>
      <c r="P679" s="548"/>
      <c r="Q679" s="550"/>
      <c r="R679" s="545"/>
      <c r="S679" s="550">
        <v>0</v>
      </c>
      <c r="T679" s="549"/>
      <c r="U679" s="551">
        <v>0</v>
      </c>
    </row>
    <row r="680" spans="1:21" ht="14.4" customHeight="1" x14ac:dyDescent="0.3">
      <c r="A680" s="544">
        <v>27</v>
      </c>
      <c r="B680" s="545" t="s">
        <v>487</v>
      </c>
      <c r="C680" s="545" t="s">
        <v>504</v>
      </c>
      <c r="D680" s="546" t="s">
        <v>2199</v>
      </c>
      <c r="E680" s="547" t="s">
        <v>513</v>
      </c>
      <c r="F680" s="545" t="s">
        <v>497</v>
      </c>
      <c r="G680" s="545" t="s">
        <v>623</v>
      </c>
      <c r="H680" s="545" t="s">
        <v>430</v>
      </c>
      <c r="I680" s="545" t="s">
        <v>1886</v>
      </c>
      <c r="J680" s="545" t="s">
        <v>1171</v>
      </c>
      <c r="K680" s="545" t="s">
        <v>1887</v>
      </c>
      <c r="L680" s="548">
        <v>0</v>
      </c>
      <c r="M680" s="548">
        <v>0</v>
      </c>
      <c r="N680" s="545">
        <v>1</v>
      </c>
      <c r="O680" s="549">
        <v>0.5</v>
      </c>
      <c r="P680" s="548">
        <v>0</v>
      </c>
      <c r="Q680" s="550"/>
      <c r="R680" s="545">
        <v>1</v>
      </c>
      <c r="S680" s="550">
        <v>1</v>
      </c>
      <c r="T680" s="549">
        <v>0.5</v>
      </c>
      <c r="U680" s="551">
        <v>1</v>
      </c>
    </row>
    <row r="681" spans="1:21" ht="14.4" customHeight="1" x14ac:dyDescent="0.3">
      <c r="A681" s="544">
        <v>27</v>
      </c>
      <c r="B681" s="545" t="s">
        <v>487</v>
      </c>
      <c r="C681" s="545" t="s">
        <v>504</v>
      </c>
      <c r="D681" s="546" t="s">
        <v>2199</v>
      </c>
      <c r="E681" s="547" t="s">
        <v>513</v>
      </c>
      <c r="F681" s="545" t="s">
        <v>497</v>
      </c>
      <c r="G681" s="545" t="s">
        <v>623</v>
      </c>
      <c r="H681" s="545" t="s">
        <v>482</v>
      </c>
      <c r="I681" s="545" t="s">
        <v>743</v>
      </c>
      <c r="J681" s="545" t="s">
        <v>625</v>
      </c>
      <c r="K681" s="545" t="s">
        <v>744</v>
      </c>
      <c r="L681" s="548">
        <v>205.84</v>
      </c>
      <c r="M681" s="548">
        <v>823.36</v>
      </c>
      <c r="N681" s="545">
        <v>4</v>
      </c>
      <c r="O681" s="549">
        <v>2</v>
      </c>
      <c r="P681" s="548">
        <v>411.68</v>
      </c>
      <c r="Q681" s="550">
        <v>0.5</v>
      </c>
      <c r="R681" s="545">
        <v>2</v>
      </c>
      <c r="S681" s="550">
        <v>0.5</v>
      </c>
      <c r="T681" s="549">
        <v>1</v>
      </c>
      <c r="U681" s="551">
        <v>0.5</v>
      </c>
    </row>
    <row r="682" spans="1:21" ht="14.4" customHeight="1" x14ac:dyDescent="0.3">
      <c r="A682" s="544">
        <v>27</v>
      </c>
      <c r="B682" s="545" t="s">
        <v>487</v>
      </c>
      <c r="C682" s="545" t="s">
        <v>504</v>
      </c>
      <c r="D682" s="546" t="s">
        <v>2199</v>
      </c>
      <c r="E682" s="547" t="s">
        <v>513</v>
      </c>
      <c r="F682" s="545" t="s">
        <v>497</v>
      </c>
      <c r="G682" s="545" t="s">
        <v>623</v>
      </c>
      <c r="H682" s="545" t="s">
        <v>430</v>
      </c>
      <c r="I682" s="545" t="s">
        <v>1888</v>
      </c>
      <c r="J682" s="545" t="s">
        <v>1171</v>
      </c>
      <c r="K682" s="545" t="s">
        <v>1889</v>
      </c>
      <c r="L682" s="548">
        <v>0</v>
      </c>
      <c r="M682" s="548">
        <v>0</v>
      </c>
      <c r="N682" s="545">
        <v>4</v>
      </c>
      <c r="O682" s="549">
        <v>2</v>
      </c>
      <c r="P682" s="548">
        <v>0</v>
      </c>
      <c r="Q682" s="550"/>
      <c r="R682" s="545">
        <v>3</v>
      </c>
      <c r="S682" s="550">
        <v>0.75</v>
      </c>
      <c r="T682" s="549">
        <v>1.5</v>
      </c>
      <c r="U682" s="551">
        <v>0.75</v>
      </c>
    </row>
    <row r="683" spans="1:21" ht="14.4" customHeight="1" x14ac:dyDescent="0.3">
      <c r="A683" s="544">
        <v>27</v>
      </c>
      <c r="B683" s="545" t="s">
        <v>487</v>
      </c>
      <c r="C683" s="545" t="s">
        <v>504</v>
      </c>
      <c r="D683" s="546" t="s">
        <v>2199</v>
      </c>
      <c r="E683" s="547" t="s">
        <v>513</v>
      </c>
      <c r="F683" s="545" t="s">
        <v>497</v>
      </c>
      <c r="G683" s="545" t="s">
        <v>623</v>
      </c>
      <c r="H683" s="545" t="s">
        <v>482</v>
      </c>
      <c r="I683" s="545" t="s">
        <v>747</v>
      </c>
      <c r="J683" s="545" t="s">
        <v>625</v>
      </c>
      <c r="K683" s="545" t="s">
        <v>748</v>
      </c>
      <c r="L683" s="548">
        <v>57.64</v>
      </c>
      <c r="M683" s="548">
        <v>288.20000000000005</v>
      </c>
      <c r="N683" s="545">
        <v>5</v>
      </c>
      <c r="O683" s="549">
        <v>2</v>
      </c>
      <c r="P683" s="548">
        <v>115.28</v>
      </c>
      <c r="Q683" s="550">
        <v>0.39999999999999997</v>
      </c>
      <c r="R683" s="545">
        <v>2</v>
      </c>
      <c r="S683" s="550">
        <v>0.4</v>
      </c>
      <c r="T683" s="549">
        <v>1</v>
      </c>
      <c r="U683" s="551">
        <v>0.5</v>
      </c>
    </row>
    <row r="684" spans="1:21" ht="14.4" customHeight="1" x14ac:dyDescent="0.3">
      <c r="A684" s="544">
        <v>27</v>
      </c>
      <c r="B684" s="545" t="s">
        <v>487</v>
      </c>
      <c r="C684" s="545" t="s">
        <v>504</v>
      </c>
      <c r="D684" s="546" t="s">
        <v>2199</v>
      </c>
      <c r="E684" s="547" t="s">
        <v>513</v>
      </c>
      <c r="F684" s="545" t="s">
        <v>497</v>
      </c>
      <c r="G684" s="545" t="s">
        <v>623</v>
      </c>
      <c r="H684" s="545" t="s">
        <v>482</v>
      </c>
      <c r="I684" s="545" t="s">
        <v>1481</v>
      </c>
      <c r="J684" s="545" t="s">
        <v>625</v>
      </c>
      <c r="K684" s="545" t="s">
        <v>1482</v>
      </c>
      <c r="L684" s="548">
        <v>0</v>
      </c>
      <c r="M684" s="548">
        <v>0</v>
      </c>
      <c r="N684" s="545">
        <v>9</v>
      </c>
      <c r="O684" s="549">
        <v>2.5</v>
      </c>
      <c r="P684" s="548">
        <v>0</v>
      </c>
      <c r="Q684" s="550"/>
      <c r="R684" s="545">
        <v>1</v>
      </c>
      <c r="S684" s="550">
        <v>0.1111111111111111</v>
      </c>
      <c r="T684" s="549">
        <v>1</v>
      </c>
      <c r="U684" s="551">
        <v>0.4</v>
      </c>
    </row>
    <row r="685" spans="1:21" ht="14.4" customHeight="1" x14ac:dyDescent="0.3">
      <c r="A685" s="544">
        <v>27</v>
      </c>
      <c r="B685" s="545" t="s">
        <v>487</v>
      </c>
      <c r="C685" s="545" t="s">
        <v>504</v>
      </c>
      <c r="D685" s="546" t="s">
        <v>2199</v>
      </c>
      <c r="E685" s="547" t="s">
        <v>513</v>
      </c>
      <c r="F685" s="545" t="s">
        <v>497</v>
      </c>
      <c r="G685" s="545" t="s">
        <v>623</v>
      </c>
      <c r="H685" s="545" t="s">
        <v>430</v>
      </c>
      <c r="I685" s="545" t="s">
        <v>1170</v>
      </c>
      <c r="J685" s="545" t="s">
        <v>1171</v>
      </c>
      <c r="K685" s="545" t="s">
        <v>1172</v>
      </c>
      <c r="L685" s="548">
        <v>0</v>
      </c>
      <c r="M685" s="548">
        <v>0</v>
      </c>
      <c r="N685" s="545">
        <v>2</v>
      </c>
      <c r="O685" s="549">
        <v>1.5</v>
      </c>
      <c r="P685" s="548">
        <v>0</v>
      </c>
      <c r="Q685" s="550"/>
      <c r="R685" s="545">
        <v>1</v>
      </c>
      <c r="S685" s="550">
        <v>0.5</v>
      </c>
      <c r="T685" s="549">
        <v>0.5</v>
      </c>
      <c r="U685" s="551">
        <v>0.33333333333333331</v>
      </c>
    </row>
    <row r="686" spans="1:21" ht="14.4" customHeight="1" x14ac:dyDescent="0.3">
      <c r="A686" s="544">
        <v>27</v>
      </c>
      <c r="B686" s="545" t="s">
        <v>487</v>
      </c>
      <c r="C686" s="545" t="s">
        <v>504</v>
      </c>
      <c r="D686" s="546" t="s">
        <v>2199</v>
      </c>
      <c r="E686" s="547" t="s">
        <v>513</v>
      </c>
      <c r="F686" s="545" t="s">
        <v>497</v>
      </c>
      <c r="G686" s="545" t="s">
        <v>623</v>
      </c>
      <c r="H686" s="545" t="s">
        <v>430</v>
      </c>
      <c r="I686" s="545" t="s">
        <v>1890</v>
      </c>
      <c r="J686" s="545" t="s">
        <v>1171</v>
      </c>
      <c r="K686" s="545" t="s">
        <v>1891</v>
      </c>
      <c r="L686" s="548">
        <v>0</v>
      </c>
      <c r="M686" s="548">
        <v>0</v>
      </c>
      <c r="N686" s="545">
        <v>2</v>
      </c>
      <c r="O686" s="549">
        <v>1</v>
      </c>
      <c r="P686" s="548"/>
      <c r="Q686" s="550"/>
      <c r="R686" s="545"/>
      <c r="S686" s="550">
        <v>0</v>
      </c>
      <c r="T686" s="549"/>
      <c r="U686" s="551">
        <v>0</v>
      </c>
    </row>
    <row r="687" spans="1:21" ht="14.4" customHeight="1" x14ac:dyDescent="0.3">
      <c r="A687" s="544">
        <v>27</v>
      </c>
      <c r="B687" s="545" t="s">
        <v>487</v>
      </c>
      <c r="C687" s="545" t="s">
        <v>504</v>
      </c>
      <c r="D687" s="546" t="s">
        <v>2199</v>
      </c>
      <c r="E687" s="547" t="s">
        <v>513</v>
      </c>
      <c r="F687" s="545" t="s">
        <v>497</v>
      </c>
      <c r="G687" s="545" t="s">
        <v>623</v>
      </c>
      <c r="H687" s="545" t="s">
        <v>430</v>
      </c>
      <c r="I687" s="545" t="s">
        <v>1892</v>
      </c>
      <c r="J687" s="545" t="s">
        <v>1893</v>
      </c>
      <c r="K687" s="545" t="s">
        <v>1887</v>
      </c>
      <c r="L687" s="548">
        <v>205.84</v>
      </c>
      <c r="M687" s="548">
        <v>205.84</v>
      </c>
      <c r="N687" s="545">
        <v>1</v>
      </c>
      <c r="O687" s="549">
        <v>0.5</v>
      </c>
      <c r="P687" s="548"/>
      <c r="Q687" s="550">
        <v>0</v>
      </c>
      <c r="R687" s="545"/>
      <c r="S687" s="550">
        <v>0</v>
      </c>
      <c r="T687" s="549"/>
      <c r="U687" s="551">
        <v>0</v>
      </c>
    </row>
    <row r="688" spans="1:21" ht="14.4" customHeight="1" x14ac:dyDescent="0.3">
      <c r="A688" s="544">
        <v>27</v>
      </c>
      <c r="B688" s="545" t="s">
        <v>487</v>
      </c>
      <c r="C688" s="545" t="s">
        <v>504</v>
      </c>
      <c r="D688" s="546" t="s">
        <v>2199</v>
      </c>
      <c r="E688" s="547" t="s">
        <v>513</v>
      </c>
      <c r="F688" s="545" t="s">
        <v>497</v>
      </c>
      <c r="G688" s="545" t="s">
        <v>1894</v>
      </c>
      <c r="H688" s="545" t="s">
        <v>430</v>
      </c>
      <c r="I688" s="545" t="s">
        <v>1895</v>
      </c>
      <c r="J688" s="545" t="s">
        <v>1896</v>
      </c>
      <c r="K688" s="545" t="s">
        <v>1897</v>
      </c>
      <c r="L688" s="548">
        <v>173.31</v>
      </c>
      <c r="M688" s="548">
        <v>346.62</v>
      </c>
      <c r="N688" s="545">
        <v>2</v>
      </c>
      <c r="O688" s="549">
        <v>0.5</v>
      </c>
      <c r="P688" s="548">
        <v>346.62</v>
      </c>
      <c r="Q688" s="550">
        <v>1</v>
      </c>
      <c r="R688" s="545">
        <v>2</v>
      </c>
      <c r="S688" s="550">
        <v>1</v>
      </c>
      <c r="T688" s="549">
        <v>0.5</v>
      </c>
      <c r="U688" s="551">
        <v>1</v>
      </c>
    </row>
    <row r="689" spans="1:21" ht="14.4" customHeight="1" x14ac:dyDescent="0.3">
      <c r="A689" s="544">
        <v>27</v>
      </c>
      <c r="B689" s="545" t="s">
        <v>487</v>
      </c>
      <c r="C689" s="545" t="s">
        <v>504</v>
      </c>
      <c r="D689" s="546" t="s">
        <v>2199</v>
      </c>
      <c r="E689" s="547" t="s">
        <v>513</v>
      </c>
      <c r="F689" s="545" t="s">
        <v>497</v>
      </c>
      <c r="G689" s="545" t="s">
        <v>1894</v>
      </c>
      <c r="H689" s="545" t="s">
        <v>430</v>
      </c>
      <c r="I689" s="545" t="s">
        <v>1898</v>
      </c>
      <c r="J689" s="545" t="s">
        <v>1899</v>
      </c>
      <c r="K689" s="545" t="s">
        <v>1900</v>
      </c>
      <c r="L689" s="548">
        <v>173.31</v>
      </c>
      <c r="M689" s="548">
        <v>346.62</v>
      </c>
      <c r="N689" s="545">
        <v>2</v>
      </c>
      <c r="O689" s="549">
        <v>0.5</v>
      </c>
      <c r="P689" s="548"/>
      <c r="Q689" s="550">
        <v>0</v>
      </c>
      <c r="R689" s="545"/>
      <c r="S689" s="550">
        <v>0</v>
      </c>
      <c r="T689" s="549"/>
      <c r="U689" s="551">
        <v>0</v>
      </c>
    </row>
    <row r="690" spans="1:21" ht="14.4" customHeight="1" x14ac:dyDescent="0.3">
      <c r="A690" s="544">
        <v>27</v>
      </c>
      <c r="B690" s="545" t="s">
        <v>487</v>
      </c>
      <c r="C690" s="545" t="s">
        <v>504</v>
      </c>
      <c r="D690" s="546" t="s">
        <v>2199</v>
      </c>
      <c r="E690" s="547" t="s">
        <v>513</v>
      </c>
      <c r="F690" s="545" t="s">
        <v>497</v>
      </c>
      <c r="G690" s="545" t="s">
        <v>821</v>
      </c>
      <c r="H690" s="545" t="s">
        <v>482</v>
      </c>
      <c r="I690" s="545" t="s">
        <v>822</v>
      </c>
      <c r="J690" s="545" t="s">
        <v>823</v>
      </c>
      <c r="K690" s="545" t="s">
        <v>541</v>
      </c>
      <c r="L690" s="548">
        <v>48.27</v>
      </c>
      <c r="M690" s="548">
        <v>386.16</v>
      </c>
      <c r="N690" s="545">
        <v>8</v>
      </c>
      <c r="O690" s="549">
        <v>3.5</v>
      </c>
      <c r="P690" s="548">
        <v>241.35000000000002</v>
      </c>
      <c r="Q690" s="550">
        <v>0.625</v>
      </c>
      <c r="R690" s="545">
        <v>5</v>
      </c>
      <c r="S690" s="550">
        <v>0.625</v>
      </c>
      <c r="T690" s="549">
        <v>2</v>
      </c>
      <c r="U690" s="551">
        <v>0.5714285714285714</v>
      </c>
    </row>
    <row r="691" spans="1:21" ht="14.4" customHeight="1" x14ac:dyDescent="0.3">
      <c r="A691" s="544">
        <v>27</v>
      </c>
      <c r="B691" s="545" t="s">
        <v>487</v>
      </c>
      <c r="C691" s="545" t="s">
        <v>504</v>
      </c>
      <c r="D691" s="546" t="s">
        <v>2199</v>
      </c>
      <c r="E691" s="547" t="s">
        <v>513</v>
      </c>
      <c r="F691" s="545" t="s">
        <v>497</v>
      </c>
      <c r="G691" s="545" t="s">
        <v>821</v>
      </c>
      <c r="H691" s="545" t="s">
        <v>482</v>
      </c>
      <c r="I691" s="545" t="s">
        <v>1173</v>
      </c>
      <c r="J691" s="545" t="s">
        <v>823</v>
      </c>
      <c r="K691" s="545" t="s">
        <v>539</v>
      </c>
      <c r="L691" s="548">
        <v>144.81</v>
      </c>
      <c r="M691" s="548">
        <v>1303.29</v>
      </c>
      <c r="N691" s="545">
        <v>9</v>
      </c>
      <c r="O691" s="549">
        <v>5</v>
      </c>
      <c r="P691" s="548">
        <v>289.62</v>
      </c>
      <c r="Q691" s="550">
        <v>0.22222222222222224</v>
      </c>
      <c r="R691" s="545">
        <v>2</v>
      </c>
      <c r="S691" s="550">
        <v>0.22222222222222221</v>
      </c>
      <c r="T691" s="549">
        <v>0.5</v>
      </c>
      <c r="U691" s="551">
        <v>0.1</v>
      </c>
    </row>
    <row r="692" spans="1:21" ht="14.4" customHeight="1" x14ac:dyDescent="0.3">
      <c r="A692" s="544">
        <v>27</v>
      </c>
      <c r="B692" s="545" t="s">
        <v>487</v>
      </c>
      <c r="C692" s="545" t="s">
        <v>504</v>
      </c>
      <c r="D692" s="546" t="s">
        <v>2199</v>
      </c>
      <c r="E692" s="547" t="s">
        <v>513</v>
      </c>
      <c r="F692" s="545" t="s">
        <v>497</v>
      </c>
      <c r="G692" s="545" t="s">
        <v>821</v>
      </c>
      <c r="H692" s="545" t="s">
        <v>482</v>
      </c>
      <c r="I692" s="545" t="s">
        <v>1901</v>
      </c>
      <c r="J692" s="545" t="s">
        <v>1175</v>
      </c>
      <c r="K692" s="545" t="s">
        <v>549</v>
      </c>
      <c r="L692" s="548">
        <v>96.53</v>
      </c>
      <c r="M692" s="548">
        <v>1061.83</v>
      </c>
      <c r="N692" s="545">
        <v>11</v>
      </c>
      <c r="O692" s="549">
        <v>3.5</v>
      </c>
      <c r="P692" s="548">
        <v>289.59000000000003</v>
      </c>
      <c r="Q692" s="550">
        <v>0.27272727272727276</v>
      </c>
      <c r="R692" s="545">
        <v>3</v>
      </c>
      <c r="S692" s="550">
        <v>0.27272727272727271</v>
      </c>
      <c r="T692" s="549">
        <v>2</v>
      </c>
      <c r="U692" s="551">
        <v>0.5714285714285714</v>
      </c>
    </row>
    <row r="693" spans="1:21" ht="14.4" customHeight="1" x14ac:dyDescent="0.3">
      <c r="A693" s="544">
        <v>27</v>
      </c>
      <c r="B693" s="545" t="s">
        <v>487</v>
      </c>
      <c r="C693" s="545" t="s">
        <v>504</v>
      </c>
      <c r="D693" s="546" t="s">
        <v>2199</v>
      </c>
      <c r="E693" s="547" t="s">
        <v>513</v>
      </c>
      <c r="F693" s="545" t="s">
        <v>497</v>
      </c>
      <c r="G693" s="545" t="s">
        <v>821</v>
      </c>
      <c r="H693" s="545" t="s">
        <v>482</v>
      </c>
      <c r="I693" s="545" t="s">
        <v>1174</v>
      </c>
      <c r="J693" s="545" t="s">
        <v>1175</v>
      </c>
      <c r="K693" s="545" t="s">
        <v>1176</v>
      </c>
      <c r="L693" s="548">
        <v>289.62</v>
      </c>
      <c r="M693" s="548">
        <v>3185.8199999999997</v>
      </c>
      <c r="N693" s="545">
        <v>11</v>
      </c>
      <c r="O693" s="549">
        <v>5</v>
      </c>
      <c r="P693" s="548">
        <v>868.86</v>
      </c>
      <c r="Q693" s="550">
        <v>0.27272727272727276</v>
      </c>
      <c r="R693" s="545">
        <v>3</v>
      </c>
      <c r="S693" s="550">
        <v>0.27272727272727271</v>
      </c>
      <c r="T693" s="549">
        <v>1.5</v>
      </c>
      <c r="U693" s="551">
        <v>0.3</v>
      </c>
    </row>
    <row r="694" spans="1:21" ht="14.4" customHeight="1" x14ac:dyDescent="0.3">
      <c r="A694" s="544">
        <v>27</v>
      </c>
      <c r="B694" s="545" t="s">
        <v>487</v>
      </c>
      <c r="C694" s="545" t="s">
        <v>504</v>
      </c>
      <c r="D694" s="546" t="s">
        <v>2199</v>
      </c>
      <c r="E694" s="547" t="s">
        <v>513</v>
      </c>
      <c r="F694" s="545" t="s">
        <v>497</v>
      </c>
      <c r="G694" s="545" t="s">
        <v>821</v>
      </c>
      <c r="H694" s="545" t="s">
        <v>482</v>
      </c>
      <c r="I694" s="545" t="s">
        <v>1902</v>
      </c>
      <c r="J694" s="545" t="s">
        <v>825</v>
      </c>
      <c r="K694" s="545" t="s">
        <v>978</v>
      </c>
      <c r="L694" s="548">
        <v>48.27</v>
      </c>
      <c r="M694" s="548">
        <v>193.08</v>
      </c>
      <c r="N694" s="545">
        <v>4</v>
      </c>
      <c r="O694" s="549">
        <v>1</v>
      </c>
      <c r="P694" s="548">
        <v>96.54</v>
      </c>
      <c r="Q694" s="550">
        <v>0.5</v>
      </c>
      <c r="R694" s="545">
        <v>2</v>
      </c>
      <c r="S694" s="550">
        <v>0.5</v>
      </c>
      <c r="T694" s="549">
        <v>0.5</v>
      </c>
      <c r="U694" s="551">
        <v>0.5</v>
      </c>
    </row>
    <row r="695" spans="1:21" ht="14.4" customHeight="1" x14ac:dyDescent="0.3">
      <c r="A695" s="544">
        <v>27</v>
      </c>
      <c r="B695" s="545" t="s">
        <v>487</v>
      </c>
      <c r="C695" s="545" t="s">
        <v>504</v>
      </c>
      <c r="D695" s="546" t="s">
        <v>2199</v>
      </c>
      <c r="E695" s="547" t="s">
        <v>513</v>
      </c>
      <c r="F695" s="545" t="s">
        <v>497</v>
      </c>
      <c r="G695" s="545" t="s">
        <v>821</v>
      </c>
      <c r="H695" s="545" t="s">
        <v>482</v>
      </c>
      <c r="I695" s="545" t="s">
        <v>824</v>
      </c>
      <c r="J695" s="545" t="s">
        <v>825</v>
      </c>
      <c r="K695" s="545" t="s">
        <v>826</v>
      </c>
      <c r="L695" s="548">
        <v>160.88999999999999</v>
      </c>
      <c r="M695" s="548">
        <v>160.88999999999999</v>
      </c>
      <c r="N695" s="545">
        <v>1</v>
      </c>
      <c r="O695" s="549">
        <v>0.5</v>
      </c>
      <c r="P695" s="548"/>
      <c r="Q695" s="550">
        <v>0</v>
      </c>
      <c r="R695" s="545"/>
      <c r="S695" s="550">
        <v>0</v>
      </c>
      <c r="T695" s="549"/>
      <c r="U695" s="551">
        <v>0</v>
      </c>
    </row>
    <row r="696" spans="1:21" ht="14.4" customHeight="1" x14ac:dyDescent="0.3">
      <c r="A696" s="544">
        <v>27</v>
      </c>
      <c r="B696" s="545" t="s">
        <v>487</v>
      </c>
      <c r="C696" s="545" t="s">
        <v>504</v>
      </c>
      <c r="D696" s="546" t="s">
        <v>2199</v>
      </c>
      <c r="E696" s="547" t="s">
        <v>513</v>
      </c>
      <c r="F696" s="545" t="s">
        <v>497</v>
      </c>
      <c r="G696" s="545" t="s">
        <v>821</v>
      </c>
      <c r="H696" s="545" t="s">
        <v>430</v>
      </c>
      <c r="I696" s="545" t="s">
        <v>1903</v>
      </c>
      <c r="J696" s="545" t="s">
        <v>1904</v>
      </c>
      <c r="K696" s="545" t="s">
        <v>978</v>
      </c>
      <c r="L696" s="548">
        <v>48.27</v>
      </c>
      <c r="M696" s="548">
        <v>48.27</v>
      </c>
      <c r="N696" s="545">
        <v>1</v>
      </c>
      <c r="O696" s="549">
        <v>0.5</v>
      </c>
      <c r="P696" s="548"/>
      <c r="Q696" s="550">
        <v>0</v>
      </c>
      <c r="R696" s="545"/>
      <c r="S696" s="550">
        <v>0</v>
      </c>
      <c r="T696" s="549"/>
      <c r="U696" s="551">
        <v>0</v>
      </c>
    </row>
    <row r="697" spans="1:21" ht="14.4" customHeight="1" x14ac:dyDescent="0.3">
      <c r="A697" s="544">
        <v>27</v>
      </c>
      <c r="B697" s="545" t="s">
        <v>487</v>
      </c>
      <c r="C697" s="545" t="s">
        <v>504</v>
      </c>
      <c r="D697" s="546" t="s">
        <v>2199</v>
      </c>
      <c r="E697" s="547" t="s">
        <v>513</v>
      </c>
      <c r="F697" s="545" t="s">
        <v>497</v>
      </c>
      <c r="G697" s="545" t="s">
        <v>821</v>
      </c>
      <c r="H697" s="545" t="s">
        <v>430</v>
      </c>
      <c r="I697" s="545" t="s">
        <v>1905</v>
      </c>
      <c r="J697" s="545" t="s">
        <v>1904</v>
      </c>
      <c r="K697" s="545" t="s">
        <v>848</v>
      </c>
      <c r="L697" s="548">
        <v>144.81</v>
      </c>
      <c r="M697" s="548">
        <v>724.05</v>
      </c>
      <c r="N697" s="545">
        <v>5</v>
      </c>
      <c r="O697" s="549">
        <v>2.5</v>
      </c>
      <c r="P697" s="548">
        <v>144.81</v>
      </c>
      <c r="Q697" s="550">
        <v>0.2</v>
      </c>
      <c r="R697" s="545">
        <v>1</v>
      </c>
      <c r="S697" s="550">
        <v>0.2</v>
      </c>
      <c r="T697" s="549">
        <v>0.5</v>
      </c>
      <c r="U697" s="551">
        <v>0.2</v>
      </c>
    </row>
    <row r="698" spans="1:21" ht="14.4" customHeight="1" x14ac:dyDescent="0.3">
      <c r="A698" s="544">
        <v>27</v>
      </c>
      <c r="B698" s="545" t="s">
        <v>487</v>
      </c>
      <c r="C698" s="545" t="s">
        <v>504</v>
      </c>
      <c r="D698" s="546" t="s">
        <v>2199</v>
      </c>
      <c r="E698" s="547" t="s">
        <v>513</v>
      </c>
      <c r="F698" s="545" t="s">
        <v>497</v>
      </c>
      <c r="G698" s="545" t="s">
        <v>821</v>
      </c>
      <c r="H698" s="545" t="s">
        <v>430</v>
      </c>
      <c r="I698" s="545" t="s">
        <v>1906</v>
      </c>
      <c r="J698" s="545" t="s">
        <v>1904</v>
      </c>
      <c r="K698" s="545" t="s">
        <v>848</v>
      </c>
      <c r="L698" s="548">
        <v>144.81</v>
      </c>
      <c r="M698" s="548">
        <v>434.43</v>
      </c>
      <c r="N698" s="545">
        <v>3</v>
      </c>
      <c r="O698" s="549">
        <v>1.5</v>
      </c>
      <c r="P698" s="548">
        <v>434.43</v>
      </c>
      <c r="Q698" s="550">
        <v>1</v>
      </c>
      <c r="R698" s="545">
        <v>3</v>
      </c>
      <c r="S698" s="550">
        <v>1</v>
      </c>
      <c r="T698" s="549">
        <v>1.5</v>
      </c>
      <c r="U698" s="551">
        <v>1</v>
      </c>
    </row>
    <row r="699" spans="1:21" ht="14.4" customHeight="1" x14ac:dyDescent="0.3">
      <c r="A699" s="544">
        <v>27</v>
      </c>
      <c r="B699" s="545" t="s">
        <v>487</v>
      </c>
      <c r="C699" s="545" t="s">
        <v>504</v>
      </c>
      <c r="D699" s="546" t="s">
        <v>2199</v>
      </c>
      <c r="E699" s="547" t="s">
        <v>513</v>
      </c>
      <c r="F699" s="545" t="s">
        <v>497</v>
      </c>
      <c r="G699" s="545" t="s">
        <v>751</v>
      </c>
      <c r="H699" s="545" t="s">
        <v>482</v>
      </c>
      <c r="I699" s="545" t="s">
        <v>1907</v>
      </c>
      <c r="J699" s="545" t="s">
        <v>753</v>
      </c>
      <c r="K699" s="545" t="s">
        <v>1908</v>
      </c>
      <c r="L699" s="548">
        <v>511.28</v>
      </c>
      <c r="M699" s="548">
        <v>1022.56</v>
      </c>
      <c r="N699" s="545">
        <v>2</v>
      </c>
      <c r="O699" s="549">
        <v>0.5</v>
      </c>
      <c r="P699" s="548"/>
      <c r="Q699" s="550">
        <v>0</v>
      </c>
      <c r="R699" s="545"/>
      <c r="S699" s="550">
        <v>0</v>
      </c>
      <c r="T699" s="549"/>
      <c r="U699" s="551">
        <v>0</v>
      </c>
    </row>
    <row r="700" spans="1:21" ht="14.4" customHeight="1" x14ac:dyDescent="0.3">
      <c r="A700" s="544">
        <v>27</v>
      </c>
      <c r="B700" s="545" t="s">
        <v>487</v>
      </c>
      <c r="C700" s="545" t="s">
        <v>504</v>
      </c>
      <c r="D700" s="546" t="s">
        <v>2199</v>
      </c>
      <c r="E700" s="547" t="s">
        <v>513</v>
      </c>
      <c r="F700" s="545" t="s">
        <v>497</v>
      </c>
      <c r="G700" s="545" t="s">
        <v>751</v>
      </c>
      <c r="H700" s="545" t="s">
        <v>482</v>
      </c>
      <c r="I700" s="545" t="s">
        <v>1909</v>
      </c>
      <c r="J700" s="545" t="s">
        <v>753</v>
      </c>
      <c r="K700" s="545" t="s">
        <v>1910</v>
      </c>
      <c r="L700" s="548">
        <v>545.82000000000005</v>
      </c>
      <c r="M700" s="548">
        <v>1637.46</v>
      </c>
      <c r="N700" s="545">
        <v>3</v>
      </c>
      <c r="O700" s="549">
        <v>1</v>
      </c>
      <c r="P700" s="548"/>
      <c r="Q700" s="550">
        <v>0</v>
      </c>
      <c r="R700" s="545"/>
      <c r="S700" s="550">
        <v>0</v>
      </c>
      <c r="T700" s="549"/>
      <c r="U700" s="551">
        <v>0</v>
      </c>
    </row>
    <row r="701" spans="1:21" ht="14.4" customHeight="1" x14ac:dyDescent="0.3">
      <c r="A701" s="544">
        <v>27</v>
      </c>
      <c r="B701" s="545" t="s">
        <v>487</v>
      </c>
      <c r="C701" s="545" t="s">
        <v>504</v>
      </c>
      <c r="D701" s="546" t="s">
        <v>2199</v>
      </c>
      <c r="E701" s="547" t="s">
        <v>513</v>
      </c>
      <c r="F701" s="545" t="s">
        <v>497</v>
      </c>
      <c r="G701" s="545" t="s">
        <v>751</v>
      </c>
      <c r="H701" s="545" t="s">
        <v>482</v>
      </c>
      <c r="I701" s="545" t="s">
        <v>1911</v>
      </c>
      <c r="J701" s="545" t="s">
        <v>1178</v>
      </c>
      <c r="K701" s="545" t="s">
        <v>1912</v>
      </c>
      <c r="L701" s="548">
        <v>318.66000000000003</v>
      </c>
      <c r="M701" s="548">
        <v>955.98</v>
      </c>
      <c r="N701" s="545">
        <v>3</v>
      </c>
      <c r="O701" s="549">
        <v>1</v>
      </c>
      <c r="P701" s="548"/>
      <c r="Q701" s="550">
        <v>0</v>
      </c>
      <c r="R701" s="545"/>
      <c r="S701" s="550">
        <v>0</v>
      </c>
      <c r="T701" s="549"/>
      <c r="U701" s="551">
        <v>0</v>
      </c>
    </row>
    <row r="702" spans="1:21" ht="14.4" customHeight="1" x14ac:dyDescent="0.3">
      <c r="A702" s="544">
        <v>27</v>
      </c>
      <c r="B702" s="545" t="s">
        <v>487</v>
      </c>
      <c r="C702" s="545" t="s">
        <v>504</v>
      </c>
      <c r="D702" s="546" t="s">
        <v>2199</v>
      </c>
      <c r="E702" s="547" t="s">
        <v>513</v>
      </c>
      <c r="F702" s="545" t="s">
        <v>497</v>
      </c>
      <c r="G702" s="545" t="s">
        <v>751</v>
      </c>
      <c r="H702" s="545" t="s">
        <v>482</v>
      </c>
      <c r="I702" s="545" t="s">
        <v>1913</v>
      </c>
      <c r="J702" s="545" t="s">
        <v>753</v>
      </c>
      <c r="K702" s="545" t="s">
        <v>1914</v>
      </c>
      <c r="L702" s="548">
        <v>819.07</v>
      </c>
      <c r="M702" s="548">
        <v>819.07</v>
      </c>
      <c r="N702" s="545">
        <v>1</v>
      </c>
      <c r="O702" s="549">
        <v>0.5</v>
      </c>
      <c r="P702" s="548"/>
      <c r="Q702" s="550">
        <v>0</v>
      </c>
      <c r="R702" s="545"/>
      <c r="S702" s="550">
        <v>0</v>
      </c>
      <c r="T702" s="549"/>
      <c r="U702" s="551">
        <v>0</v>
      </c>
    </row>
    <row r="703" spans="1:21" ht="14.4" customHeight="1" x14ac:dyDescent="0.3">
      <c r="A703" s="544">
        <v>27</v>
      </c>
      <c r="B703" s="545" t="s">
        <v>487</v>
      </c>
      <c r="C703" s="545" t="s">
        <v>504</v>
      </c>
      <c r="D703" s="546" t="s">
        <v>2199</v>
      </c>
      <c r="E703" s="547" t="s">
        <v>513</v>
      </c>
      <c r="F703" s="545" t="s">
        <v>497</v>
      </c>
      <c r="G703" s="545" t="s">
        <v>627</v>
      </c>
      <c r="H703" s="545" t="s">
        <v>482</v>
      </c>
      <c r="I703" s="545" t="s">
        <v>628</v>
      </c>
      <c r="J703" s="545" t="s">
        <v>629</v>
      </c>
      <c r="K703" s="545" t="s">
        <v>630</v>
      </c>
      <c r="L703" s="548">
        <v>87.41</v>
      </c>
      <c r="M703" s="548">
        <v>1923.02</v>
      </c>
      <c r="N703" s="545">
        <v>22</v>
      </c>
      <c r="O703" s="549">
        <v>6.5</v>
      </c>
      <c r="P703" s="548">
        <v>349.64</v>
      </c>
      <c r="Q703" s="550">
        <v>0.18181818181818182</v>
      </c>
      <c r="R703" s="545">
        <v>4</v>
      </c>
      <c r="S703" s="550">
        <v>0.18181818181818182</v>
      </c>
      <c r="T703" s="549">
        <v>1.5</v>
      </c>
      <c r="U703" s="551">
        <v>0.23076923076923078</v>
      </c>
    </row>
    <row r="704" spans="1:21" ht="14.4" customHeight="1" x14ac:dyDescent="0.3">
      <c r="A704" s="544">
        <v>27</v>
      </c>
      <c r="B704" s="545" t="s">
        <v>487</v>
      </c>
      <c r="C704" s="545" t="s">
        <v>504</v>
      </c>
      <c r="D704" s="546" t="s">
        <v>2199</v>
      </c>
      <c r="E704" s="547" t="s">
        <v>513</v>
      </c>
      <c r="F704" s="545" t="s">
        <v>497</v>
      </c>
      <c r="G704" s="545" t="s">
        <v>627</v>
      </c>
      <c r="H704" s="545" t="s">
        <v>482</v>
      </c>
      <c r="I704" s="545" t="s">
        <v>631</v>
      </c>
      <c r="J704" s="545" t="s">
        <v>629</v>
      </c>
      <c r="K704" s="545" t="s">
        <v>632</v>
      </c>
      <c r="L704" s="548">
        <v>262.23</v>
      </c>
      <c r="M704" s="548">
        <v>3146.76</v>
      </c>
      <c r="N704" s="545">
        <v>12</v>
      </c>
      <c r="O704" s="549">
        <v>8</v>
      </c>
      <c r="P704" s="548">
        <v>1573.38</v>
      </c>
      <c r="Q704" s="550">
        <v>0.5</v>
      </c>
      <c r="R704" s="545">
        <v>6</v>
      </c>
      <c r="S704" s="550">
        <v>0.5</v>
      </c>
      <c r="T704" s="549">
        <v>5</v>
      </c>
      <c r="U704" s="551">
        <v>0.625</v>
      </c>
    </row>
    <row r="705" spans="1:21" ht="14.4" customHeight="1" x14ac:dyDescent="0.3">
      <c r="A705" s="544">
        <v>27</v>
      </c>
      <c r="B705" s="545" t="s">
        <v>487</v>
      </c>
      <c r="C705" s="545" t="s">
        <v>504</v>
      </c>
      <c r="D705" s="546" t="s">
        <v>2199</v>
      </c>
      <c r="E705" s="547" t="s">
        <v>513</v>
      </c>
      <c r="F705" s="545" t="s">
        <v>497</v>
      </c>
      <c r="G705" s="545" t="s">
        <v>627</v>
      </c>
      <c r="H705" s="545" t="s">
        <v>482</v>
      </c>
      <c r="I705" s="545" t="s">
        <v>1180</v>
      </c>
      <c r="J705" s="545" t="s">
        <v>1181</v>
      </c>
      <c r="K705" s="545" t="s">
        <v>1182</v>
      </c>
      <c r="L705" s="548">
        <v>87.41</v>
      </c>
      <c r="M705" s="548">
        <v>174.82</v>
      </c>
      <c r="N705" s="545">
        <v>2</v>
      </c>
      <c r="O705" s="549">
        <v>0.5</v>
      </c>
      <c r="P705" s="548">
        <v>174.82</v>
      </c>
      <c r="Q705" s="550">
        <v>1</v>
      </c>
      <c r="R705" s="545">
        <v>2</v>
      </c>
      <c r="S705" s="550">
        <v>1</v>
      </c>
      <c r="T705" s="549">
        <v>0.5</v>
      </c>
      <c r="U705" s="551">
        <v>1</v>
      </c>
    </row>
    <row r="706" spans="1:21" ht="14.4" customHeight="1" x14ac:dyDescent="0.3">
      <c r="A706" s="544">
        <v>27</v>
      </c>
      <c r="B706" s="545" t="s">
        <v>487</v>
      </c>
      <c r="C706" s="545" t="s">
        <v>504</v>
      </c>
      <c r="D706" s="546" t="s">
        <v>2199</v>
      </c>
      <c r="E706" s="547" t="s">
        <v>513</v>
      </c>
      <c r="F706" s="545" t="s">
        <v>497</v>
      </c>
      <c r="G706" s="545" t="s">
        <v>627</v>
      </c>
      <c r="H706" s="545" t="s">
        <v>482</v>
      </c>
      <c r="I706" s="545" t="s">
        <v>1915</v>
      </c>
      <c r="J706" s="545" t="s">
        <v>1181</v>
      </c>
      <c r="K706" s="545" t="s">
        <v>1916</v>
      </c>
      <c r="L706" s="548">
        <v>262.23</v>
      </c>
      <c r="M706" s="548">
        <v>524.46</v>
      </c>
      <c r="N706" s="545">
        <v>2</v>
      </c>
      <c r="O706" s="549">
        <v>1</v>
      </c>
      <c r="P706" s="548"/>
      <c r="Q706" s="550">
        <v>0</v>
      </c>
      <c r="R706" s="545"/>
      <c r="S706" s="550">
        <v>0</v>
      </c>
      <c r="T706" s="549"/>
      <c r="U706" s="551">
        <v>0</v>
      </c>
    </row>
    <row r="707" spans="1:21" ht="14.4" customHeight="1" x14ac:dyDescent="0.3">
      <c r="A707" s="544">
        <v>27</v>
      </c>
      <c r="B707" s="545" t="s">
        <v>487</v>
      </c>
      <c r="C707" s="545" t="s">
        <v>504</v>
      </c>
      <c r="D707" s="546" t="s">
        <v>2199</v>
      </c>
      <c r="E707" s="547" t="s">
        <v>513</v>
      </c>
      <c r="F707" s="545" t="s">
        <v>497</v>
      </c>
      <c r="G707" s="545" t="s">
        <v>627</v>
      </c>
      <c r="H707" s="545" t="s">
        <v>482</v>
      </c>
      <c r="I707" s="545" t="s">
        <v>1183</v>
      </c>
      <c r="J707" s="545" t="s">
        <v>629</v>
      </c>
      <c r="K707" s="545" t="s">
        <v>1184</v>
      </c>
      <c r="L707" s="548">
        <v>524.45000000000005</v>
      </c>
      <c r="M707" s="548">
        <v>3671.15</v>
      </c>
      <c r="N707" s="545">
        <v>7</v>
      </c>
      <c r="O707" s="549">
        <v>3.5</v>
      </c>
      <c r="P707" s="548">
        <v>1048.9000000000001</v>
      </c>
      <c r="Q707" s="550">
        <v>0.28571428571428575</v>
      </c>
      <c r="R707" s="545">
        <v>2</v>
      </c>
      <c r="S707" s="550">
        <v>0.2857142857142857</v>
      </c>
      <c r="T707" s="549">
        <v>1</v>
      </c>
      <c r="U707" s="551">
        <v>0.2857142857142857</v>
      </c>
    </row>
    <row r="708" spans="1:21" ht="14.4" customHeight="1" x14ac:dyDescent="0.3">
      <c r="A708" s="544">
        <v>27</v>
      </c>
      <c r="B708" s="545" t="s">
        <v>487</v>
      </c>
      <c r="C708" s="545" t="s">
        <v>504</v>
      </c>
      <c r="D708" s="546" t="s">
        <v>2199</v>
      </c>
      <c r="E708" s="547" t="s">
        <v>513</v>
      </c>
      <c r="F708" s="545" t="s">
        <v>497</v>
      </c>
      <c r="G708" s="545" t="s">
        <v>1917</v>
      </c>
      <c r="H708" s="545" t="s">
        <v>430</v>
      </c>
      <c r="I708" s="545" t="s">
        <v>1918</v>
      </c>
      <c r="J708" s="545" t="s">
        <v>1919</v>
      </c>
      <c r="K708" s="545" t="s">
        <v>1920</v>
      </c>
      <c r="L708" s="548">
        <v>0</v>
      </c>
      <c r="M708" s="548">
        <v>0</v>
      </c>
      <c r="N708" s="545">
        <v>3</v>
      </c>
      <c r="O708" s="549">
        <v>1</v>
      </c>
      <c r="P708" s="548">
        <v>0</v>
      </c>
      <c r="Q708" s="550"/>
      <c r="R708" s="545">
        <v>3</v>
      </c>
      <c r="S708" s="550">
        <v>1</v>
      </c>
      <c r="T708" s="549">
        <v>1</v>
      </c>
      <c r="U708" s="551">
        <v>1</v>
      </c>
    </row>
    <row r="709" spans="1:21" ht="14.4" customHeight="1" x14ac:dyDescent="0.3">
      <c r="A709" s="544">
        <v>27</v>
      </c>
      <c r="B709" s="545" t="s">
        <v>487</v>
      </c>
      <c r="C709" s="545" t="s">
        <v>504</v>
      </c>
      <c r="D709" s="546" t="s">
        <v>2199</v>
      </c>
      <c r="E709" s="547" t="s">
        <v>513</v>
      </c>
      <c r="F709" s="545" t="s">
        <v>497</v>
      </c>
      <c r="G709" s="545" t="s">
        <v>1917</v>
      </c>
      <c r="H709" s="545" t="s">
        <v>430</v>
      </c>
      <c r="I709" s="545" t="s">
        <v>1921</v>
      </c>
      <c r="J709" s="545" t="s">
        <v>1922</v>
      </c>
      <c r="K709" s="545" t="s">
        <v>1923</v>
      </c>
      <c r="L709" s="548">
        <v>0</v>
      </c>
      <c r="M709" s="548">
        <v>0</v>
      </c>
      <c r="N709" s="545">
        <v>1</v>
      </c>
      <c r="O709" s="549">
        <v>1</v>
      </c>
      <c r="P709" s="548"/>
      <c r="Q709" s="550"/>
      <c r="R709" s="545"/>
      <c r="S709" s="550">
        <v>0</v>
      </c>
      <c r="T709" s="549"/>
      <c r="U709" s="551">
        <v>0</v>
      </c>
    </row>
    <row r="710" spans="1:21" ht="14.4" customHeight="1" x14ac:dyDescent="0.3">
      <c r="A710" s="544">
        <v>27</v>
      </c>
      <c r="B710" s="545" t="s">
        <v>487</v>
      </c>
      <c r="C710" s="545" t="s">
        <v>504</v>
      </c>
      <c r="D710" s="546" t="s">
        <v>2199</v>
      </c>
      <c r="E710" s="547" t="s">
        <v>513</v>
      </c>
      <c r="F710" s="545" t="s">
        <v>497</v>
      </c>
      <c r="G710" s="545" t="s">
        <v>1924</v>
      </c>
      <c r="H710" s="545" t="s">
        <v>430</v>
      </c>
      <c r="I710" s="545" t="s">
        <v>1925</v>
      </c>
      <c r="J710" s="545" t="s">
        <v>1926</v>
      </c>
      <c r="K710" s="545" t="s">
        <v>1927</v>
      </c>
      <c r="L710" s="548">
        <v>0</v>
      </c>
      <c r="M710" s="548">
        <v>0</v>
      </c>
      <c r="N710" s="545">
        <v>3</v>
      </c>
      <c r="O710" s="549">
        <v>1</v>
      </c>
      <c r="P710" s="548"/>
      <c r="Q710" s="550"/>
      <c r="R710" s="545"/>
      <c r="S710" s="550">
        <v>0</v>
      </c>
      <c r="T710" s="549"/>
      <c r="U710" s="551">
        <v>0</v>
      </c>
    </row>
    <row r="711" spans="1:21" ht="14.4" customHeight="1" x14ac:dyDescent="0.3">
      <c r="A711" s="544">
        <v>27</v>
      </c>
      <c r="B711" s="545" t="s">
        <v>487</v>
      </c>
      <c r="C711" s="545" t="s">
        <v>504</v>
      </c>
      <c r="D711" s="546" t="s">
        <v>2199</v>
      </c>
      <c r="E711" s="547" t="s">
        <v>513</v>
      </c>
      <c r="F711" s="545" t="s">
        <v>497</v>
      </c>
      <c r="G711" s="545" t="s">
        <v>1924</v>
      </c>
      <c r="H711" s="545" t="s">
        <v>430</v>
      </c>
      <c r="I711" s="545" t="s">
        <v>1928</v>
      </c>
      <c r="J711" s="545" t="s">
        <v>1926</v>
      </c>
      <c r="K711" s="545" t="s">
        <v>1929</v>
      </c>
      <c r="L711" s="548">
        <v>1195.75</v>
      </c>
      <c r="M711" s="548">
        <v>3587.25</v>
      </c>
      <c r="N711" s="545">
        <v>3</v>
      </c>
      <c r="O711" s="549">
        <v>1</v>
      </c>
      <c r="P711" s="548"/>
      <c r="Q711" s="550">
        <v>0</v>
      </c>
      <c r="R711" s="545"/>
      <c r="S711" s="550">
        <v>0</v>
      </c>
      <c r="T711" s="549"/>
      <c r="U711" s="551">
        <v>0</v>
      </c>
    </row>
    <row r="712" spans="1:21" ht="14.4" customHeight="1" x14ac:dyDescent="0.3">
      <c r="A712" s="544">
        <v>27</v>
      </c>
      <c r="B712" s="545" t="s">
        <v>487</v>
      </c>
      <c r="C712" s="545" t="s">
        <v>504</v>
      </c>
      <c r="D712" s="546" t="s">
        <v>2199</v>
      </c>
      <c r="E712" s="547" t="s">
        <v>513</v>
      </c>
      <c r="F712" s="545" t="s">
        <v>497</v>
      </c>
      <c r="G712" s="545" t="s">
        <v>1924</v>
      </c>
      <c r="H712" s="545" t="s">
        <v>430</v>
      </c>
      <c r="I712" s="545" t="s">
        <v>1930</v>
      </c>
      <c r="J712" s="545" t="s">
        <v>1926</v>
      </c>
      <c r="K712" s="545" t="s">
        <v>666</v>
      </c>
      <c r="L712" s="548">
        <v>0</v>
      </c>
      <c r="M712" s="548">
        <v>0</v>
      </c>
      <c r="N712" s="545">
        <v>2</v>
      </c>
      <c r="O712" s="549">
        <v>1</v>
      </c>
      <c r="P712" s="548"/>
      <c r="Q712" s="550"/>
      <c r="R712" s="545"/>
      <c r="S712" s="550">
        <v>0</v>
      </c>
      <c r="T712" s="549"/>
      <c r="U712" s="551">
        <v>0</v>
      </c>
    </row>
    <row r="713" spans="1:21" ht="14.4" customHeight="1" x14ac:dyDescent="0.3">
      <c r="A713" s="544">
        <v>27</v>
      </c>
      <c r="B713" s="545" t="s">
        <v>487</v>
      </c>
      <c r="C713" s="545" t="s">
        <v>504</v>
      </c>
      <c r="D713" s="546" t="s">
        <v>2199</v>
      </c>
      <c r="E713" s="547" t="s">
        <v>513</v>
      </c>
      <c r="F713" s="545" t="s">
        <v>497</v>
      </c>
      <c r="G713" s="545" t="s">
        <v>1924</v>
      </c>
      <c r="H713" s="545" t="s">
        <v>430</v>
      </c>
      <c r="I713" s="545" t="s">
        <v>1931</v>
      </c>
      <c r="J713" s="545" t="s">
        <v>1932</v>
      </c>
      <c r="K713" s="545" t="s">
        <v>666</v>
      </c>
      <c r="L713" s="548">
        <v>0</v>
      </c>
      <c r="M713" s="548">
        <v>0</v>
      </c>
      <c r="N713" s="545">
        <v>1</v>
      </c>
      <c r="O713" s="549">
        <v>0.5</v>
      </c>
      <c r="P713" s="548"/>
      <c r="Q713" s="550"/>
      <c r="R713" s="545"/>
      <c r="S713" s="550">
        <v>0</v>
      </c>
      <c r="T713" s="549"/>
      <c r="U713" s="551">
        <v>0</v>
      </c>
    </row>
    <row r="714" spans="1:21" ht="14.4" customHeight="1" x14ac:dyDescent="0.3">
      <c r="A714" s="544">
        <v>27</v>
      </c>
      <c r="B714" s="545" t="s">
        <v>487</v>
      </c>
      <c r="C714" s="545" t="s">
        <v>504</v>
      </c>
      <c r="D714" s="546" t="s">
        <v>2199</v>
      </c>
      <c r="E714" s="547" t="s">
        <v>513</v>
      </c>
      <c r="F714" s="545" t="s">
        <v>497</v>
      </c>
      <c r="G714" s="545" t="s">
        <v>1185</v>
      </c>
      <c r="H714" s="545" t="s">
        <v>430</v>
      </c>
      <c r="I714" s="545" t="s">
        <v>1933</v>
      </c>
      <c r="J714" s="545" t="s">
        <v>1934</v>
      </c>
      <c r="K714" s="545" t="s">
        <v>1188</v>
      </c>
      <c r="L714" s="548">
        <v>320.20999999999998</v>
      </c>
      <c r="M714" s="548">
        <v>1921.2599999999998</v>
      </c>
      <c r="N714" s="545">
        <v>6</v>
      </c>
      <c r="O714" s="549">
        <v>1</v>
      </c>
      <c r="P714" s="548"/>
      <c r="Q714" s="550">
        <v>0</v>
      </c>
      <c r="R714" s="545"/>
      <c r="S714" s="550">
        <v>0</v>
      </c>
      <c r="T714" s="549"/>
      <c r="U714" s="551">
        <v>0</v>
      </c>
    </row>
    <row r="715" spans="1:21" ht="14.4" customHeight="1" x14ac:dyDescent="0.3">
      <c r="A715" s="544">
        <v>27</v>
      </c>
      <c r="B715" s="545" t="s">
        <v>487</v>
      </c>
      <c r="C715" s="545" t="s">
        <v>504</v>
      </c>
      <c r="D715" s="546" t="s">
        <v>2199</v>
      </c>
      <c r="E715" s="547" t="s">
        <v>513</v>
      </c>
      <c r="F715" s="545" t="s">
        <v>497</v>
      </c>
      <c r="G715" s="545" t="s">
        <v>1185</v>
      </c>
      <c r="H715" s="545" t="s">
        <v>430</v>
      </c>
      <c r="I715" s="545" t="s">
        <v>1935</v>
      </c>
      <c r="J715" s="545" t="s">
        <v>1936</v>
      </c>
      <c r="K715" s="545" t="s">
        <v>1937</v>
      </c>
      <c r="L715" s="548">
        <v>160.1</v>
      </c>
      <c r="M715" s="548">
        <v>5763.5999999999995</v>
      </c>
      <c r="N715" s="545">
        <v>36</v>
      </c>
      <c r="O715" s="549">
        <v>3</v>
      </c>
      <c r="P715" s="548">
        <v>320.2</v>
      </c>
      <c r="Q715" s="550">
        <v>5.5555555555555559E-2</v>
      </c>
      <c r="R715" s="545">
        <v>2</v>
      </c>
      <c r="S715" s="550">
        <v>5.5555555555555552E-2</v>
      </c>
      <c r="T715" s="549">
        <v>0.5</v>
      </c>
      <c r="U715" s="551">
        <v>0.16666666666666666</v>
      </c>
    </row>
    <row r="716" spans="1:21" ht="14.4" customHeight="1" x14ac:dyDescent="0.3">
      <c r="A716" s="544">
        <v>27</v>
      </c>
      <c r="B716" s="545" t="s">
        <v>487</v>
      </c>
      <c r="C716" s="545" t="s">
        <v>504</v>
      </c>
      <c r="D716" s="546" t="s">
        <v>2199</v>
      </c>
      <c r="E716" s="547" t="s">
        <v>513</v>
      </c>
      <c r="F716" s="545" t="s">
        <v>497</v>
      </c>
      <c r="G716" s="545" t="s">
        <v>1185</v>
      </c>
      <c r="H716" s="545" t="s">
        <v>430</v>
      </c>
      <c r="I716" s="545" t="s">
        <v>1938</v>
      </c>
      <c r="J716" s="545" t="s">
        <v>1936</v>
      </c>
      <c r="K716" s="545" t="s">
        <v>1188</v>
      </c>
      <c r="L716" s="548">
        <v>320.20999999999998</v>
      </c>
      <c r="M716" s="548">
        <v>640.41999999999996</v>
      </c>
      <c r="N716" s="545">
        <v>2</v>
      </c>
      <c r="O716" s="549">
        <v>0.5</v>
      </c>
      <c r="P716" s="548">
        <v>640.41999999999996</v>
      </c>
      <c r="Q716" s="550">
        <v>1</v>
      </c>
      <c r="R716" s="545">
        <v>2</v>
      </c>
      <c r="S716" s="550">
        <v>1</v>
      </c>
      <c r="T716" s="549">
        <v>0.5</v>
      </c>
      <c r="U716" s="551">
        <v>1</v>
      </c>
    </row>
    <row r="717" spans="1:21" ht="14.4" customHeight="1" x14ac:dyDescent="0.3">
      <c r="A717" s="544">
        <v>27</v>
      </c>
      <c r="B717" s="545" t="s">
        <v>487</v>
      </c>
      <c r="C717" s="545" t="s">
        <v>504</v>
      </c>
      <c r="D717" s="546" t="s">
        <v>2199</v>
      </c>
      <c r="E717" s="547" t="s">
        <v>513</v>
      </c>
      <c r="F717" s="545" t="s">
        <v>497</v>
      </c>
      <c r="G717" s="545" t="s">
        <v>1185</v>
      </c>
      <c r="H717" s="545" t="s">
        <v>430</v>
      </c>
      <c r="I717" s="545" t="s">
        <v>1939</v>
      </c>
      <c r="J717" s="545" t="s">
        <v>1934</v>
      </c>
      <c r="K717" s="545" t="s">
        <v>1940</v>
      </c>
      <c r="L717" s="548">
        <v>320.20999999999998</v>
      </c>
      <c r="M717" s="548">
        <v>2561.6799999999998</v>
      </c>
      <c r="N717" s="545">
        <v>8</v>
      </c>
      <c r="O717" s="549">
        <v>1</v>
      </c>
      <c r="P717" s="548"/>
      <c r="Q717" s="550">
        <v>0</v>
      </c>
      <c r="R717" s="545"/>
      <c r="S717" s="550">
        <v>0</v>
      </c>
      <c r="T717" s="549"/>
      <c r="U717" s="551">
        <v>0</v>
      </c>
    </row>
    <row r="718" spans="1:21" ht="14.4" customHeight="1" x14ac:dyDescent="0.3">
      <c r="A718" s="544">
        <v>27</v>
      </c>
      <c r="B718" s="545" t="s">
        <v>487</v>
      </c>
      <c r="C718" s="545" t="s">
        <v>504</v>
      </c>
      <c r="D718" s="546" t="s">
        <v>2199</v>
      </c>
      <c r="E718" s="547" t="s">
        <v>513</v>
      </c>
      <c r="F718" s="545" t="s">
        <v>497</v>
      </c>
      <c r="G718" s="545" t="s">
        <v>1185</v>
      </c>
      <c r="H718" s="545" t="s">
        <v>482</v>
      </c>
      <c r="I718" s="545" t="s">
        <v>1186</v>
      </c>
      <c r="J718" s="545" t="s">
        <v>1187</v>
      </c>
      <c r="K718" s="545" t="s">
        <v>1188</v>
      </c>
      <c r="L718" s="548">
        <v>320.20999999999998</v>
      </c>
      <c r="M718" s="548">
        <v>640.41999999999996</v>
      </c>
      <c r="N718" s="545">
        <v>2</v>
      </c>
      <c r="O718" s="549">
        <v>1</v>
      </c>
      <c r="P718" s="548">
        <v>640.41999999999996</v>
      </c>
      <c r="Q718" s="550">
        <v>1</v>
      </c>
      <c r="R718" s="545">
        <v>2</v>
      </c>
      <c r="S718" s="550">
        <v>1</v>
      </c>
      <c r="T718" s="549">
        <v>1</v>
      </c>
      <c r="U718" s="551">
        <v>1</v>
      </c>
    </row>
    <row r="719" spans="1:21" ht="14.4" customHeight="1" x14ac:dyDescent="0.3">
      <c r="A719" s="544">
        <v>27</v>
      </c>
      <c r="B719" s="545" t="s">
        <v>487</v>
      </c>
      <c r="C719" s="545" t="s">
        <v>504</v>
      </c>
      <c r="D719" s="546" t="s">
        <v>2199</v>
      </c>
      <c r="E719" s="547" t="s">
        <v>513</v>
      </c>
      <c r="F719" s="545" t="s">
        <v>497</v>
      </c>
      <c r="G719" s="545" t="s">
        <v>1185</v>
      </c>
      <c r="H719" s="545" t="s">
        <v>430</v>
      </c>
      <c r="I719" s="545" t="s">
        <v>1941</v>
      </c>
      <c r="J719" s="545" t="s">
        <v>1934</v>
      </c>
      <c r="K719" s="545" t="s">
        <v>1937</v>
      </c>
      <c r="L719" s="548">
        <v>160.1</v>
      </c>
      <c r="M719" s="548">
        <v>640.4</v>
      </c>
      <c r="N719" s="545">
        <v>4</v>
      </c>
      <c r="O719" s="549">
        <v>1</v>
      </c>
      <c r="P719" s="548"/>
      <c r="Q719" s="550">
        <v>0</v>
      </c>
      <c r="R719" s="545"/>
      <c r="S719" s="550">
        <v>0</v>
      </c>
      <c r="T719" s="549"/>
      <c r="U719" s="551">
        <v>0</v>
      </c>
    </row>
    <row r="720" spans="1:21" ht="14.4" customHeight="1" x14ac:dyDescent="0.3">
      <c r="A720" s="544">
        <v>27</v>
      </c>
      <c r="B720" s="545" t="s">
        <v>487</v>
      </c>
      <c r="C720" s="545" t="s">
        <v>504</v>
      </c>
      <c r="D720" s="546" t="s">
        <v>2199</v>
      </c>
      <c r="E720" s="547" t="s">
        <v>513</v>
      </c>
      <c r="F720" s="545" t="s">
        <v>497</v>
      </c>
      <c r="G720" s="545" t="s">
        <v>1185</v>
      </c>
      <c r="H720" s="545" t="s">
        <v>482</v>
      </c>
      <c r="I720" s="545" t="s">
        <v>1189</v>
      </c>
      <c r="J720" s="545" t="s">
        <v>1187</v>
      </c>
      <c r="K720" s="545" t="s">
        <v>1188</v>
      </c>
      <c r="L720" s="548">
        <v>320.20999999999998</v>
      </c>
      <c r="M720" s="548">
        <v>960.62999999999988</v>
      </c>
      <c r="N720" s="545">
        <v>3</v>
      </c>
      <c r="O720" s="549">
        <v>0.5</v>
      </c>
      <c r="P720" s="548"/>
      <c r="Q720" s="550">
        <v>0</v>
      </c>
      <c r="R720" s="545"/>
      <c r="S720" s="550">
        <v>0</v>
      </c>
      <c r="T720" s="549"/>
      <c r="U720" s="551">
        <v>0</v>
      </c>
    </row>
    <row r="721" spans="1:21" ht="14.4" customHeight="1" x14ac:dyDescent="0.3">
      <c r="A721" s="544">
        <v>27</v>
      </c>
      <c r="B721" s="545" t="s">
        <v>487</v>
      </c>
      <c r="C721" s="545" t="s">
        <v>504</v>
      </c>
      <c r="D721" s="546" t="s">
        <v>2199</v>
      </c>
      <c r="E721" s="547" t="s">
        <v>513</v>
      </c>
      <c r="F721" s="545" t="s">
        <v>497</v>
      </c>
      <c r="G721" s="545" t="s">
        <v>1185</v>
      </c>
      <c r="H721" s="545" t="s">
        <v>482</v>
      </c>
      <c r="I721" s="545" t="s">
        <v>1942</v>
      </c>
      <c r="J721" s="545" t="s">
        <v>1187</v>
      </c>
      <c r="K721" s="545" t="s">
        <v>1188</v>
      </c>
      <c r="L721" s="548">
        <v>320.20999999999998</v>
      </c>
      <c r="M721" s="548">
        <v>1280.8399999999999</v>
      </c>
      <c r="N721" s="545">
        <v>4</v>
      </c>
      <c r="O721" s="549">
        <v>1.5</v>
      </c>
      <c r="P721" s="548">
        <v>1280.8399999999999</v>
      </c>
      <c r="Q721" s="550">
        <v>1</v>
      </c>
      <c r="R721" s="545">
        <v>4</v>
      </c>
      <c r="S721" s="550">
        <v>1</v>
      </c>
      <c r="T721" s="549">
        <v>1.5</v>
      </c>
      <c r="U721" s="551">
        <v>1</v>
      </c>
    </row>
    <row r="722" spans="1:21" ht="14.4" customHeight="1" x14ac:dyDescent="0.3">
      <c r="A722" s="544">
        <v>27</v>
      </c>
      <c r="B722" s="545" t="s">
        <v>487</v>
      </c>
      <c r="C722" s="545" t="s">
        <v>504</v>
      </c>
      <c r="D722" s="546" t="s">
        <v>2199</v>
      </c>
      <c r="E722" s="547" t="s">
        <v>513</v>
      </c>
      <c r="F722" s="545" t="s">
        <v>497</v>
      </c>
      <c r="G722" s="545" t="s">
        <v>1943</v>
      </c>
      <c r="H722" s="545" t="s">
        <v>430</v>
      </c>
      <c r="I722" s="545" t="s">
        <v>1944</v>
      </c>
      <c r="J722" s="545" t="s">
        <v>1945</v>
      </c>
      <c r="K722" s="545" t="s">
        <v>1946</v>
      </c>
      <c r="L722" s="548">
        <v>0</v>
      </c>
      <c r="M722" s="548">
        <v>0</v>
      </c>
      <c r="N722" s="545">
        <v>1</v>
      </c>
      <c r="O722" s="549">
        <v>0.5</v>
      </c>
      <c r="P722" s="548">
        <v>0</v>
      </c>
      <c r="Q722" s="550"/>
      <c r="R722" s="545">
        <v>1</v>
      </c>
      <c r="S722" s="550">
        <v>1</v>
      </c>
      <c r="T722" s="549">
        <v>0.5</v>
      </c>
      <c r="U722" s="551">
        <v>1</v>
      </c>
    </row>
    <row r="723" spans="1:21" ht="14.4" customHeight="1" x14ac:dyDescent="0.3">
      <c r="A723" s="544">
        <v>27</v>
      </c>
      <c r="B723" s="545" t="s">
        <v>487</v>
      </c>
      <c r="C723" s="545" t="s">
        <v>504</v>
      </c>
      <c r="D723" s="546" t="s">
        <v>2199</v>
      </c>
      <c r="E723" s="547" t="s">
        <v>513</v>
      </c>
      <c r="F723" s="545" t="s">
        <v>497</v>
      </c>
      <c r="G723" s="545" t="s">
        <v>1190</v>
      </c>
      <c r="H723" s="545" t="s">
        <v>482</v>
      </c>
      <c r="I723" s="545" t="s">
        <v>1191</v>
      </c>
      <c r="J723" s="545" t="s">
        <v>1192</v>
      </c>
      <c r="K723" s="545" t="s">
        <v>1193</v>
      </c>
      <c r="L723" s="548">
        <v>0</v>
      </c>
      <c r="M723" s="548">
        <v>0</v>
      </c>
      <c r="N723" s="545">
        <v>8</v>
      </c>
      <c r="O723" s="549">
        <v>3</v>
      </c>
      <c r="P723" s="548">
        <v>0</v>
      </c>
      <c r="Q723" s="550"/>
      <c r="R723" s="545">
        <v>8</v>
      </c>
      <c r="S723" s="550">
        <v>1</v>
      </c>
      <c r="T723" s="549">
        <v>3</v>
      </c>
      <c r="U723" s="551">
        <v>1</v>
      </c>
    </row>
    <row r="724" spans="1:21" ht="14.4" customHeight="1" x14ac:dyDescent="0.3">
      <c r="A724" s="544">
        <v>27</v>
      </c>
      <c r="B724" s="545" t="s">
        <v>487</v>
      </c>
      <c r="C724" s="545" t="s">
        <v>504</v>
      </c>
      <c r="D724" s="546" t="s">
        <v>2199</v>
      </c>
      <c r="E724" s="547" t="s">
        <v>513</v>
      </c>
      <c r="F724" s="545" t="s">
        <v>497</v>
      </c>
      <c r="G724" s="545" t="s">
        <v>1190</v>
      </c>
      <c r="H724" s="545" t="s">
        <v>482</v>
      </c>
      <c r="I724" s="545" t="s">
        <v>1947</v>
      </c>
      <c r="J724" s="545" t="s">
        <v>1192</v>
      </c>
      <c r="K724" s="545" t="s">
        <v>1948</v>
      </c>
      <c r="L724" s="548">
        <v>0</v>
      </c>
      <c r="M724" s="548">
        <v>0</v>
      </c>
      <c r="N724" s="545">
        <v>18</v>
      </c>
      <c r="O724" s="549">
        <v>4</v>
      </c>
      <c r="P724" s="548">
        <v>0</v>
      </c>
      <c r="Q724" s="550"/>
      <c r="R724" s="545">
        <v>2</v>
      </c>
      <c r="S724" s="550">
        <v>0.1111111111111111</v>
      </c>
      <c r="T724" s="549">
        <v>0.5</v>
      </c>
      <c r="U724" s="551">
        <v>0.125</v>
      </c>
    </row>
    <row r="725" spans="1:21" ht="14.4" customHeight="1" x14ac:dyDescent="0.3">
      <c r="A725" s="544">
        <v>27</v>
      </c>
      <c r="B725" s="545" t="s">
        <v>487</v>
      </c>
      <c r="C725" s="545" t="s">
        <v>504</v>
      </c>
      <c r="D725" s="546" t="s">
        <v>2199</v>
      </c>
      <c r="E725" s="547" t="s">
        <v>513</v>
      </c>
      <c r="F725" s="545" t="s">
        <v>497</v>
      </c>
      <c r="G725" s="545" t="s">
        <v>1190</v>
      </c>
      <c r="H725" s="545" t="s">
        <v>482</v>
      </c>
      <c r="I725" s="545" t="s">
        <v>1194</v>
      </c>
      <c r="J725" s="545" t="s">
        <v>1192</v>
      </c>
      <c r="K725" s="545" t="s">
        <v>1195</v>
      </c>
      <c r="L725" s="548">
        <v>0</v>
      </c>
      <c r="M725" s="548">
        <v>0</v>
      </c>
      <c r="N725" s="545">
        <v>7</v>
      </c>
      <c r="O725" s="549">
        <v>2.5</v>
      </c>
      <c r="P725" s="548">
        <v>0</v>
      </c>
      <c r="Q725" s="550"/>
      <c r="R725" s="545">
        <v>3</v>
      </c>
      <c r="S725" s="550">
        <v>0.42857142857142855</v>
      </c>
      <c r="T725" s="549">
        <v>1.5</v>
      </c>
      <c r="U725" s="551">
        <v>0.6</v>
      </c>
    </row>
    <row r="726" spans="1:21" ht="14.4" customHeight="1" x14ac:dyDescent="0.3">
      <c r="A726" s="544">
        <v>27</v>
      </c>
      <c r="B726" s="545" t="s">
        <v>487</v>
      </c>
      <c r="C726" s="545" t="s">
        <v>504</v>
      </c>
      <c r="D726" s="546" t="s">
        <v>2199</v>
      </c>
      <c r="E726" s="547" t="s">
        <v>513</v>
      </c>
      <c r="F726" s="545" t="s">
        <v>497</v>
      </c>
      <c r="G726" s="545" t="s">
        <v>1196</v>
      </c>
      <c r="H726" s="545" t="s">
        <v>430</v>
      </c>
      <c r="I726" s="545" t="s">
        <v>1949</v>
      </c>
      <c r="J726" s="545" t="s">
        <v>1198</v>
      </c>
      <c r="K726" s="545" t="s">
        <v>1950</v>
      </c>
      <c r="L726" s="548">
        <v>0</v>
      </c>
      <c r="M726" s="548">
        <v>0</v>
      </c>
      <c r="N726" s="545">
        <v>2</v>
      </c>
      <c r="O726" s="549">
        <v>1.5</v>
      </c>
      <c r="P726" s="548">
        <v>0</v>
      </c>
      <c r="Q726" s="550"/>
      <c r="R726" s="545">
        <v>2</v>
      </c>
      <c r="S726" s="550">
        <v>1</v>
      </c>
      <c r="T726" s="549">
        <v>1.5</v>
      </c>
      <c r="U726" s="551">
        <v>1</v>
      </c>
    </row>
    <row r="727" spans="1:21" ht="14.4" customHeight="1" x14ac:dyDescent="0.3">
      <c r="A727" s="544">
        <v>27</v>
      </c>
      <c r="B727" s="545" t="s">
        <v>487</v>
      </c>
      <c r="C727" s="545" t="s">
        <v>504</v>
      </c>
      <c r="D727" s="546" t="s">
        <v>2199</v>
      </c>
      <c r="E727" s="547" t="s">
        <v>513</v>
      </c>
      <c r="F727" s="545" t="s">
        <v>497</v>
      </c>
      <c r="G727" s="545" t="s">
        <v>1200</v>
      </c>
      <c r="H727" s="545" t="s">
        <v>482</v>
      </c>
      <c r="I727" s="545" t="s">
        <v>1951</v>
      </c>
      <c r="J727" s="545" t="s">
        <v>1202</v>
      </c>
      <c r="K727" s="545" t="s">
        <v>1952</v>
      </c>
      <c r="L727" s="548">
        <v>341.53</v>
      </c>
      <c r="M727" s="548">
        <v>341.53</v>
      </c>
      <c r="N727" s="545">
        <v>1</v>
      </c>
      <c r="O727" s="549">
        <v>1</v>
      </c>
      <c r="P727" s="548">
        <v>341.53</v>
      </c>
      <c r="Q727" s="550">
        <v>1</v>
      </c>
      <c r="R727" s="545">
        <v>1</v>
      </c>
      <c r="S727" s="550">
        <v>1</v>
      </c>
      <c r="T727" s="549">
        <v>1</v>
      </c>
      <c r="U727" s="551">
        <v>1</v>
      </c>
    </row>
    <row r="728" spans="1:21" ht="14.4" customHeight="1" x14ac:dyDescent="0.3">
      <c r="A728" s="544">
        <v>27</v>
      </c>
      <c r="B728" s="545" t="s">
        <v>487</v>
      </c>
      <c r="C728" s="545" t="s">
        <v>504</v>
      </c>
      <c r="D728" s="546" t="s">
        <v>2199</v>
      </c>
      <c r="E728" s="547" t="s">
        <v>513</v>
      </c>
      <c r="F728" s="545" t="s">
        <v>497</v>
      </c>
      <c r="G728" s="545" t="s">
        <v>1200</v>
      </c>
      <c r="H728" s="545" t="s">
        <v>482</v>
      </c>
      <c r="I728" s="545" t="s">
        <v>1953</v>
      </c>
      <c r="J728" s="545" t="s">
        <v>1954</v>
      </c>
      <c r="K728" s="545" t="s">
        <v>1955</v>
      </c>
      <c r="L728" s="548">
        <v>42.47</v>
      </c>
      <c r="M728" s="548">
        <v>127.41</v>
      </c>
      <c r="N728" s="545">
        <v>3</v>
      </c>
      <c r="O728" s="549">
        <v>1</v>
      </c>
      <c r="P728" s="548">
        <v>127.41</v>
      </c>
      <c r="Q728" s="550">
        <v>1</v>
      </c>
      <c r="R728" s="545">
        <v>3</v>
      </c>
      <c r="S728" s="550">
        <v>1</v>
      </c>
      <c r="T728" s="549">
        <v>1</v>
      </c>
      <c r="U728" s="551">
        <v>1</v>
      </c>
    </row>
    <row r="729" spans="1:21" ht="14.4" customHeight="1" x14ac:dyDescent="0.3">
      <c r="A729" s="544">
        <v>27</v>
      </c>
      <c r="B729" s="545" t="s">
        <v>487</v>
      </c>
      <c r="C729" s="545" t="s">
        <v>504</v>
      </c>
      <c r="D729" s="546" t="s">
        <v>2199</v>
      </c>
      <c r="E729" s="547" t="s">
        <v>513</v>
      </c>
      <c r="F729" s="545" t="s">
        <v>497</v>
      </c>
      <c r="G729" s="545" t="s">
        <v>1200</v>
      </c>
      <c r="H729" s="545" t="s">
        <v>430</v>
      </c>
      <c r="I729" s="545" t="s">
        <v>1956</v>
      </c>
      <c r="J729" s="545" t="s">
        <v>1957</v>
      </c>
      <c r="K729" s="545" t="s">
        <v>1958</v>
      </c>
      <c r="L729" s="548">
        <v>0</v>
      </c>
      <c r="M729" s="548">
        <v>0</v>
      </c>
      <c r="N729" s="545">
        <v>2</v>
      </c>
      <c r="O729" s="549">
        <v>1</v>
      </c>
      <c r="P729" s="548"/>
      <c r="Q729" s="550"/>
      <c r="R729" s="545"/>
      <c r="S729" s="550">
        <v>0</v>
      </c>
      <c r="T729" s="549"/>
      <c r="U729" s="551">
        <v>0</v>
      </c>
    </row>
    <row r="730" spans="1:21" ht="14.4" customHeight="1" x14ac:dyDescent="0.3">
      <c r="A730" s="544">
        <v>27</v>
      </c>
      <c r="B730" s="545" t="s">
        <v>487</v>
      </c>
      <c r="C730" s="545" t="s">
        <v>504</v>
      </c>
      <c r="D730" s="546" t="s">
        <v>2199</v>
      </c>
      <c r="E730" s="547" t="s">
        <v>513</v>
      </c>
      <c r="F730" s="545" t="s">
        <v>497</v>
      </c>
      <c r="G730" s="545" t="s">
        <v>1204</v>
      </c>
      <c r="H730" s="545" t="s">
        <v>430</v>
      </c>
      <c r="I730" s="545" t="s">
        <v>1959</v>
      </c>
      <c r="J730" s="545" t="s">
        <v>1362</v>
      </c>
      <c r="K730" s="545" t="s">
        <v>1207</v>
      </c>
      <c r="L730" s="548">
        <v>316.36</v>
      </c>
      <c r="M730" s="548">
        <v>1581.8000000000002</v>
      </c>
      <c r="N730" s="545">
        <v>5</v>
      </c>
      <c r="O730" s="549">
        <v>2</v>
      </c>
      <c r="P730" s="548">
        <v>632.72</v>
      </c>
      <c r="Q730" s="550">
        <v>0.39999999999999997</v>
      </c>
      <c r="R730" s="545">
        <v>2</v>
      </c>
      <c r="S730" s="550">
        <v>0.4</v>
      </c>
      <c r="T730" s="549">
        <v>0.5</v>
      </c>
      <c r="U730" s="551">
        <v>0.25</v>
      </c>
    </row>
    <row r="731" spans="1:21" ht="14.4" customHeight="1" x14ac:dyDescent="0.3">
      <c r="A731" s="544">
        <v>27</v>
      </c>
      <c r="B731" s="545" t="s">
        <v>487</v>
      </c>
      <c r="C731" s="545" t="s">
        <v>504</v>
      </c>
      <c r="D731" s="546" t="s">
        <v>2199</v>
      </c>
      <c r="E731" s="547" t="s">
        <v>513</v>
      </c>
      <c r="F731" s="545" t="s">
        <v>497</v>
      </c>
      <c r="G731" s="545" t="s">
        <v>1204</v>
      </c>
      <c r="H731" s="545" t="s">
        <v>430</v>
      </c>
      <c r="I731" s="545" t="s">
        <v>1205</v>
      </c>
      <c r="J731" s="545" t="s">
        <v>1206</v>
      </c>
      <c r="K731" s="545" t="s">
        <v>1207</v>
      </c>
      <c r="L731" s="548">
        <v>316.36</v>
      </c>
      <c r="M731" s="548">
        <v>632.72</v>
      </c>
      <c r="N731" s="545">
        <v>2</v>
      </c>
      <c r="O731" s="549">
        <v>1</v>
      </c>
      <c r="P731" s="548"/>
      <c r="Q731" s="550">
        <v>0</v>
      </c>
      <c r="R731" s="545"/>
      <c r="S731" s="550">
        <v>0</v>
      </c>
      <c r="T731" s="549"/>
      <c r="U731" s="551">
        <v>0</v>
      </c>
    </row>
    <row r="732" spans="1:21" ht="14.4" customHeight="1" x14ac:dyDescent="0.3">
      <c r="A732" s="544">
        <v>27</v>
      </c>
      <c r="B732" s="545" t="s">
        <v>487</v>
      </c>
      <c r="C732" s="545" t="s">
        <v>504</v>
      </c>
      <c r="D732" s="546" t="s">
        <v>2199</v>
      </c>
      <c r="E732" s="547" t="s">
        <v>513</v>
      </c>
      <c r="F732" s="545" t="s">
        <v>497</v>
      </c>
      <c r="G732" s="545" t="s">
        <v>1204</v>
      </c>
      <c r="H732" s="545" t="s">
        <v>430</v>
      </c>
      <c r="I732" s="545" t="s">
        <v>1960</v>
      </c>
      <c r="J732" s="545" t="s">
        <v>1206</v>
      </c>
      <c r="K732" s="545" t="s">
        <v>1961</v>
      </c>
      <c r="L732" s="548">
        <v>0</v>
      </c>
      <c r="M732" s="548">
        <v>0</v>
      </c>
      <c r="N732" s="545">
        <v>4</v>
      </c>
      <c r="O732" s="549">
        <v>1.5</v>
      </c>
      <c r="P732" s="548">
        <v>0</v>
      </c>
      <c r="Q732" s="550"/>
      <c r="R732" s="545">
        <v>4</v>
      </c>
      <c r="S732" s="550">
        <v>1</v>
      </c>
      <c r="T732" s="549">
        <v>1.5</v>
      </c>
      <c r="U732" s="551">
        <v>1</v>
      </c>
    </row>
    <row r="733" spans="1:21" ht="14.4" customHeight="1" x14ac:dyDescent="0.3">
      <c r="A733" s="544">
        <v>27</v>
      </c>
      <c r="B733" s="545" t="s">
        <v>487</v>
      </c>
      <c r="C733" s="545" t="s">
        <v>504</v>
      </c>
      <c r="D733" s="546" t="s">
        <v>2199</v>
      </c>
      <c r="E733" s="547" t="s">
        <v>513</v>
      </c>
      <c r="F733" s="545" t="s">
        <v>497</v>
      </c>
      <c r="G733" s="545" t="s">
        <v>1208</v>
      </c>
      <c r="H733" s="545" t="s">
        <v>430</v>
      </c>
      <c r="I733" s="545" t="s">
        <v>1209</v>
      </c>
      <c r="J733" s="545" t="s">
        <v>1210</v>
      </c>
      <c r="K733" s="545" t="s">
        <v>1211</v>
      </c>
      <c r="L733" s="548">
        <v>6177.8</v>
      </c>
      <c r="M733" s="548">
        <v>43244.600000000006</v>
      </c>
      <c r="N733" s="545">
        <v>7</v>
      </c>
      <c r="O733" s="549">
        <v>6</v>
      </c>
      <c r="P733" s="548">
        <v>18533.400000000001</v>
      </c>
      <c r="Q733" s="550">
        <v>0.42857142857142855</v>
      </c>
      <c r="R733" s="545">
        <v>3</v>
      </c>
      <c r="S733" s="550">
        <v>0.42857142857142855</v>
      </c>
      <c r="T733" s="549">
        <v>2.5</v>
      </c>
      <c r="U733" s="551">
        <v>0.41666666666666669</v>
      </c>
    </row>
    <row r="734" spans="1:21" ht="14.4" customHeight="1" x14ac:dyDescent="0.3">
      <c r="A734" s="544">
        <v>27</v>
      </c>
      <c r="B734" s="545" t="s">
        <v>487</v>
      </c>
      <c r="C734" s="545" t="s">
        <v>504</v>
      </c>
      <c r="D734" s="546" t="s">
        <v>2199</v>
      </c>
      <c r="E734" s="547" t="s">
        <v>513</v>
      </c>
      <c r="F734" s="545" t="s">
        <v>497</v>
      </c>
      <c r="G734" s="545" t="s">
        <v>1208</v>
      </c>
      <c r="H734" s="545" t="s">
        <v>430</v>
      </c>
      <c r="I734" s="545" t="s">
        <v>1209</v>
      </c>
      <c r="J734" s="545" t="s">
        <v>1210</v>
      </c>
      <c r="K734" s="545" t="s">
        <v>1211</v>
      </c>
      <c r="L734" s="548">
        <v>6167.15</v>
      </c>
      <c r="M734" s="548">
        <v>117175.85</v>
      </c>
      <c r="N734" s="545">
        <v>19</v>
      </c>
      <c r="O734" s="549">
        <v>14</v>
      </c>
      <c r="P734" s="548">
        <v>80172.95</v>
      </c>
      <c r="Q734" s="550">
        <v>0.68421052631578938</v>
      </c>
      <c r="R734" s="545">
        <v>13</v>
      </c>
      <c r="S734" s="550">
        <v>0.68421052631578949</v>
      </c>
      <c r="T734" s="549">
        <v>10.5</v>
      </c>
      <c r="U734" s="551">
        <v>0.75</v>
      </c>
    </row>
    <row r="735" spans="1:21" ht="14.4" customHeight="1" x14ac:dyDescent="0.3">
      <c r="A735" s="544">
        <v>27</v>
      </c>
      <c r="B735" s="545" t="s">
        <v>487</v>
      </c>
      <c r="C735" s="545" t="s">
        <v>504</v>
      </c>
      <c r="D735" s="546" t="s">
        <v>2199</v>
      </c>
      <c r="E735" s="547" t="s">
        <v>513</v>
      </c>
      <c r="F735" s="545" t="s">
        <v>497</v>
      </c>
      <c r="G735" s="545" t="s">
        <v>1208</v>
      </c>
      <c r="H735" s="545" t="s">
        <v>430</v>
      </c>
      <c r="I735" s="545" t="s">
        <v>1214</v>
      </c>
      <c r="J735" s="545" t="s">
        <v>1210</v>
      </c>
      <c r="K735" s="545" t="s">
        <v>1215</v>
      </c>
      <c r="L735" s="548">
        <v>0</v>
      </c>
      <c r="M735" s="548">
        <v>0</v>
      </c>
      <c r="N735" s="545">
        <v>1</v>
      </c>
      <c r="O735" s="549">
        <v>1</v>
      </c>
      <c r="P735" s="548">
        <v>0</v>
      </c>
      <c r="Q735" s="550"/>
      <c r="R735" s="545">
        <v>1</v>
      </c>
      <c r="S735" s="550">
        <v>1</v>
      </c>
      <c r="T735" s="549">
        <v>1</v>
      </c>
      <c r="U735" s="551">
        <v>1</v>
      </c>
    </row>
    <row r="736" spans="1:21" ht="14.4" customHeight="1" x14ac:dyDescent="0.3">
      <c r="A736" s="544">
        <v>27</v>
      </c>
      <c r="B736" s="545" t="s">
        <v>487</v>
      </c>
      <c r="C736" s="545" t="s">
        <v>504</v>
      </c>
      <c r="D736" s="546" t="s">
        <v>2199</v>
      </c>
      <c r="E736" s="547" t="s">
        <v>513</v>
      </c>
      <c r="F736" s="545" t="s">
        <v>497</v>
      </c>
      <c r="G736" s="545" t="s">
        <v>1208</v>
      </c>
      <c r="H736" s="545" t="s">
        <v>430</v>
      </c>
      <c r="I736" s="545" t="s">
        <v>1962</v>
      </c>
      <c r="J736" s="545" t="s">
        <v>1210</v>
      </c>
      <c r="K736" s="545" t="s">
        <v>1963</v>
      </c>
      <c r="L736" s="548">
        <v>0</v>
      </c>
      <c r="M736" s="548">
        <v>0</v>
      </c>
      <c r="N736" s="545">
        <v>2</v>
      </c>
      <c r="O736" s="549">
        <v>1</v>
      </c>
      <c r="P736" s="548">
        <v>0</v>
      </c>
      <c r="Q736" s="550"/>
      <c r="R736" s="545">
        <v>1</v>
      </c>
      <c r="S736" s="550">
        <v>0.5</v>
      </c>
      <c r="T736" s="549">
        <v>0.5</v>
      </c>
      <c r="U736" s="551">
        <v>0.5</v>
      </c>
    </row>
    <row r="737" spans="1:21" ht="14.4" customHeight="1" x14ac:dyDescent="0.3">
      <c r="A737" s="544">
        <v>27</v>
      </c>
      <c r="B737" s="545" t="s">
        <v>487</v>
      </c>
      <c r="C737" s="545" t="s">
        <v>504</v>
      </c>
      <c r="D737" s="546" t="s">
        <v>2199</v>
      </c>
      <c r="E737" s="547" t="s">
        <v>513</v>
      </c>
      <c r="F737" s="545" t="s">
        <v>497</v>
      </c>
      <c r="G737" s="545" t="s">
        <v>864</v>
      </c>
      <c r="H737" s="545" t="s">
        <v>482</v>
      </c>
      <c r="I737" s="545" t="s">
        <v>1216</v>
      </c>
      <c r="J737" s="545" t="s">
        <v>866</v>
      </c>
      <c r="K737" s="545" t="s">
        <v>1176</v>
      </c>
      <c r="L737" s="548">
        <v>353.18</v>
      </c>
      <c r="M737" s="548">
        <v>4591.34</v>
      </c>
      <c r="N737" s="545">
        <v>13</v>
      </c>
      <c r="O737" s="549">
        <v>7.5</v>
      </c>
      <c r="P737" s="548">
        <v>1765.9</v>
      </c>
      <c r="Q737" s="550">
        <v>0.38461538461538464</v>
      </c>
      <c r="R737" s="545">
        <v>5</v>
      </c>
      <c r="S737" s="550">
        <v>0.38461538461538464</v>
      </c>
      <c r="T737" s="549">
        <v>4</v>
      </c>
      <c r="U737" s="551">
        <v>0.53333333333333333</v>
      </c>
    </row>
    <row r="738" spans="1:21" ht="14.4" customHeight="1" x14ac:dyDescent="0.3">
      <c r="A738" s="544">
        <v>27</v>
      </c>
      <c r="B738" s="545" t="s">
        <v>487</v>
      </c>
      <c r="C738" s="545" t="s">
        <v>504</v>
      </c>
      <c r="D738" s="546" t="s">
        <v>2199</v>
      </c>
      <c r="E738" s="547" t="s">
        <v>513</v>
      </c>
      <c r="F738" s="545" t="s">
        <v>497</v>
      </c>
      <c r="G738" s="545" t="s">
        <v>864</v>
      </c>
      <c r="H738" s="545" t="s">
        <v>482</v>
      </c>
      <c r="I738" s="545" t="s">
        <v>1460</v>
      </c>
      <c r="J738" s="545" t="s">
        <v>866</v>
      </c>
      <c r="K738" s="545" t="s">
        <v>916</v>
      </c>
      <c r="L738" s="548">
        <v>181.13</v>
      </c>
      <c r="M738" s="548">
        <v>543.39</v>
      </c>
      <c r="N738" s="545">
        <v>3</v>
      </c>
      <c r="O738" s="549">
        <v>2</v>
      </c>
      <c r="P738" s="548">
        <v>362.26</v>
      </c>
      <c r="Q738" s="550">
        <v>0.66666666666666663</v>
      </c>
      <c r="R738" s="545">
        <v>2</v>
      </c>
      <c r="S738" s="550">
        <v>0.66666666666666663</v>
      </c>
      <c r="T738" s="549">
        <v>1.5</v>
      </c>
      <c r="U738" s="551">
        <v>0.75</v>
      </c>
    </row>
    <row r="739" spans="1:21" ht="14.4" customHeight="1" x14ac:dyDescent="0.3">
      <c r="A739" s="544">
        <v>27</v>
      </c>
      <c r="B739" s="545" t="s">
        <v>487</v>
      </c>
      <c r="C739" s="545" t="s">
        <v>504</v>
      </c>
      <c r="D739" s="546" t="s">
        <v>2199</v>
      </c>
      <c r="E739" s="547" t="s">
        <v>513</v>
      </c>
      <c r="F739" s="545" t="s">
        <v>497</v>
      </c>
      <c r="G739" s="545" t="s">
        <v>864</v>
      </c>
      <c r="H739" s="545" t="s">
        <v>482</v>
      </c>
      <c r="I739" s="545" t="s">
        <v>1217</v>
      </c>
      <c r="J739" s="545" t="s">
        <v>866</v>
      </c>
      <c r="K739" s="545" t="s">
        <v>897</v>
      </c>
      <c r="L739" s="548">
        <v>543.36</v>
      </c>
      <c r="M739" s="548">
        <v>9237.119999999999</v>
      </c>
      <c r="N739" s="545">
        <v>17</v>
      </c>
      <c r="O739" s="549">
        <v>9</v>
      </c>
      <c r="P739" s="548">
        <v>2173.44</v>
      </c>
      <c r="Q739" s="550">
        <v>0.23529411764705885</v>
      </c>
      <c r="R739" s="545">
        <v>4</v>
      </c>
      <c r="S739" s="550">
        <v>0.23529411764705882</v>
      </c>
      <c r="T739" s="549">
        <v>1.5</v>
      </c>
      <c r="U739" s="551">
        <v>0.16666666666666666</v>
      </c>
    </row>
    <row r="740" spans="1:21" ht="14.4" customHeight="1" x14ac:dyDescent="0.3">
      <c r="A740" s="544">
        <v>27</v>
      </c>
      <c r="B740" s="545" t="s">
        <v>487</v>
      </c>
      <c r="C740" s="545" t="s">
        <v>504</v>
      </c>
      <c r="D740" s="546" t="s">
        <v>2199</v>
      </c>
      <c r="E740" s="547" t="s">
        <v>513</v>
      </c>
      <c r="F740" s="545" t="s">
        <v>497</v>
      </c>
      <c r="G740" s="545" t="s">
        <v>864</v>
      </c>
      <c r="H740" s="545" t="s">
        <v>482</v>
      </c>
      <c r="I740" s="545" t="s">
        <v>1218</v>
      </c>
      <c r="J740" s="545" t="s">
        <v>866</v>
      </c>
      <c r="K740" s="545" t="s">
        <v>1219</v>
      </c>
      <c r="L740" s="548">
        <v>835.93</v>
      </c>
      <c r="M740" s="548">
        <v>5851.51</v>
      </c>
      <c r="N740" s="545">
        <v>7</v>
      </c>
      <c r="O740" s="549">
        <v>2.5</v>
      </c>
      <c r="P740" s="548">
        <v>3343.72</v>
      </c>
      <c r="Q740" s="550">
        <v>0.5714285714285714</v>
      </c>
      <c r="R740" s="545">
        <v>4</v>
      </c>
      <c r="S740" s="550">
        <v>0.5714285714285714</v>
      </c>
      <c r="T740" s="549">
        <v>1.5</v>
      </c>
      <c r="U740" s="551">
        <v>0.6</v>
      </c>
    </row>
    <row r="741" spans="1:21" ht="14.4" customHeight="1" x14ac:dyDescent="0.3">
      <c r="A741" s="544">
        <v>27</v>
      </c>
      <c r="B741" s="545" t="s">
        <v>487</v>
      </c>
      <c r="C741" s="545" t="s">
        <v>504</v>
      </c>
      <c r="D741" s="546" t="s">
        <v>2199</v>
      </c>
      <c r="E741" s="547" t="s">
        <v>513</v>
      </c>
      <c r="F741" s="545" t="s">
        <v>497</v>
      </c>
      <c r="G741" s="545" t="s">
        <v>1488</v>
      </c>
      <c r="H741" s="545" t="s">
        <v>430</v>
      </c>
      <c r="I741" s="545" t="s">
        <v>1964</v>
      </c>
      <c r="J741" s="545" t="s">
        <v>1965</v>
      </c>
      <c r="K741" s="545" t="s">
        <v>1966</v>
      </c>
      <c r="L741" s="548">
        <v>181.04</v>
      </c>
      <c r="M741" s="548">
        <v>181.04</v>
      </c>
      <c r="N741" s="545">
        <v>1</v>
      </c>
      <c r="O741" s="549">
        <v>0.5</v>
      </c>
      <c r="P741" s="548"/>
      <c r="Q741" s="550">
        <v>0</v>
      </c>
      <c r="R741" s="545"/>
      <c r="S741" s="550">
        <v>0</v>
      </c>
      <c r="T741" s="549"/>
      <c r="U741" s="551">
        <v>0</v>
      </c>
    </row>
    <row r="742" spans="1:21" ht="14.4" customHeight="1" x14ac:dyDescent="0.3">
      <c r="A742" s="544">
        <v>27</v>
      </c>
      <c r="B742" s="545" t="s">
        <v>487</v>
      </c>
      <c r="C742" s="545" t="s">
        <v>504</v>
      </c>
      <c r="D742" s="546" t="s">
        <v>2199</v>
      </c>
      <c r="E742" s="547" t="s">
        <v>513</v>
      </c>
      <c r="F742" s="545" t="s">
        <v>497</v>
      </c>
      <c r="G742" s="545" t="s">
        <v>1967</v>
      </c>
      <c r="H742" s="545" t="s">
        <v>430</v>
      </c>
      <c r="I742" s="545" t="s">
        <v>1968</v>
      </c>
      <c r="J742" s="545" t="s">
        <v>1969</v>
      </c>
      <c r="K742" s="545" t="s">
        <v>1970</v>
      </c>
      <c r="L742" s="548">
        <v>0</v>
      </c>
      <c r="M742" s="548">
        <v>0</v>
      </c>
      <c r="N742" s="545">
        <v>6</v>
      </c>
      <c r="O742" s="549">
        <v>0.5</v>
      </c>
      <c r="P742" s="548"/>
      <c r="Q742" s="550"/>
      <c r="R742" s="545"/>
      <c r="S742" s="550">
        <v>0</v>
      </c>
      <c r="T742" s="549"/>
      <c r="U742" s="551">
        <v>0</v>
      </c>
    </row>
    <row r="743" spans="1:21" ht="14.4" customHeight="1" x14ac:dyDescent="0.3">
      <c r="A743" s="544">
        <v>27</v>
      </c>
      <c r="B743" s="545" t="s">
        <v>487</v>
      </c>
      <c r="C743" s="545" t="s">
        <v>504</v>
      </c>
      <c r="D743" s="546" t="s">
        <v>2199</v>
      </c>
      <c r="E743" s="547" t="s">
        <v>513</v>
      </c>
      <c r="F743" s="545" t="s">
        <v>497</v>
      </c>
      <c r="G743" s="545" t="s">
        <v>1224</v>
      </c>
      <c r="H743" s="545" t="s">
        <v>482</v>
      </c>
      <c r="I743" s="545" t="s">
        <v>1971</v>
      </c>
      <c r="J743" s="545" t="s">
        <v>1972</v>
      </c>
      <c r="K743" s="545" t="s">
        <v>907</v>
      </c>
      <c r="L743" s="548">
        <v>98.11</v>
      </c>
      <c r="M743" s="548">
        <v>392.44</v>
      </c>
      <c r="N743" s="545">
        <v>4</v>
      </c>
      <c r="O743" s="549">
        <v>1</v>
      </c>
      <c r="P743" s="548">
        <v>196.22</v>
      </c>
      <c r="Q743" s="550">
        <v>0.5</v>
      </c>
      <c r="R743" s="545">
        <v>2</v>
      </c>
      <c r="S743" s="550">
        <v>0.5</v>
      </c>
      <c r="T743" s="549">
        <v>0.5</v>
      </c>
      <c r="U743" s="551">
        <v>0.5</v>
      </c>
    </row>
    <row r="744" spans="1:21" ht="14.4" customHeight="1" x14ac:dyDescent="0.3">
      <c r="A744" s="544">
        <v>27</v>
      </c>
      <c r="B744" s="545" t="s">
        <v>487</v>
      </c>
      <c r="C744" s="545" t="s">
        <v>504</v>
      </c>
      <c r="D744" s="546" t="s">
        <v>2199</v>
      </c>
      <c r="E744" s="547" t="s">
        <v>513</v>
      </c>
      <c r="F744" s="545" t="s">
        <v>497</v>
      </c>
      <c r="G744" s="545" t="s">
        <v>1224</v>
      </c>
      <c r="H744" s="545" t="s">
        <v>482</v>
      </c>
      <c r="I744" s="545" t="s">
        <v>1227</v>
      </c>
      <c r="J744" s="545" t="s">
        <v>1226</v>
      </c>
      <c r="K744" s="545" t="s">
        <v>909</v>
      </c>
      <c r="L744" s="548">
        <v>196.21</v>
      </c>
      <c r="M744" s="548">
        <v>196.21</v>
      </c>
      <c r="N744" s="545">
        <v>1</v>
      </c>
      <c r="O744" s="549">
        <v>1</v>
      </c>
      <c r="P744" s="548">
        <v>196.21</v>
      </c>
      <c r="Q744" s="550">
        <v>1</v>
      </c>
      <c r="R744" s="545">
        <v>1</v>
      </c>
      <c r="S744" s="550">
        <v>1</v>
      </c>
      <c r="T744" s="549">
        <v>1</v>
      </c>
      <c r="U744" s="551">
        <v>1</v>
      </c>
    </row>
    <row r="745" spans="1:21" ht="14.4" customHeight="1" x14ac:dyDescent="0.3">
      <c r="A745" s="544">
        <v>27</v>
      </c>
      <c r="B745" s="545" t="s">
        <v>487</v>
      </c>
      <c r="C745" s="545" t="s">
        <v>504</v>
      </c>
      <c r="D745" s="546" t="s">
        <v>2199</v>
      </c>
      <c r="E745" s="547" t="s">
        <v>513</v>
      </c>
      <c r="F745" s="545" t="s">
        <v>497</v>
      </c>
      <c r="G745" s="545" t="s">
        <v>1224</v>
      </c>
      <c r="H745" s="545" t="s">
        <v>482</v>
      </c>
      <c r="I745" s="545" t="s">
        <v>1973</v>
      </c>
      <c r="J745" s="545" t="s">
        <v>1974</v>
      </c>
      <c r="K745" s="545" t="s">
        <v>911</v>
      </c>
      <c r="L745" s="548">
        <v>392.42</v>
      </c>
      <c r="M745" s="548">
        <v>784.84</v>
      </c>
      <c r="N745" s="545">
        <v>2</v>
      </c>
      <c r="O745" s="549">
        <v>0.5</v>
      </c>
      <c r="P745" s="548"/>
      <c r="Q745" s="550">
        <v>0</v>
      </c>
      <c r="R745" s="545"/>
      <c r="S745" s="550">
        <v>0</v>
      </c>
      <c r="T745" s="549"/>
      <c r="U745" s="551">
        <v>0</v>
      </c>
    </row>
    <row r="746" spans="1:21" ht="14.4" customHeight="1" x14ac:dyDescent="0.3">
      <c r="A746" s="544">
        <v>27</v>
      </c>
      <c r="B746" s="545" t="s">
        <v>487</v>
      </c>
      <c r="C746" s="545" t="s">
        <v>504</v>
      </c>
      <c r="D746" s="546" t="s">
        <v>2199</v>
      </c>
      <c r="E746" s="547" t="s">
        <v>513</v>
      </c>
      <c r="F746" s="545" t="s">
        <v>497</v>
      </c>
      <c r="G746" s="545" t="s">
        <v>1224</v>
      </c>
      <c r="H746" s="545" t="s">
        <v>430</v>
      </c>
      <c r="I746" s="545" t="s">
        <v>1975</v>
      </c>
      <c r="J746" s="545" t="s">
        <v>1976</v>
      </c>
      <c r="K746" s="545" t="s">
        <v>1977</v>
      </c>
      <c r="L746" s="548">
        <v>164.82</v>
      </c>
      <c r="M746" s="548">
        <v>329.64</v>
      </c>
      <c r="N746" s="545">
        <v>2</v>
      </c>
      <c r="O746" s="549">
        <v>0.5</v>
      </c>
      <c r="P746" s="548"/>
      <c r="Q746" s="550">
        <v>0</v>
      </c>
      <c r="R746" s="545"/>
      <c r="S746" s="550">
        <v>0</v>
      </c>
      <c r="T746" s="549"/>
      <c r="U746" s="551">
        <v>0</v>
      </c>
    </row>
    <row r="747" spans="1:21" ht="14.4" customHeight="1" x14ac:dyDescent="0.3">
      <c r="A747" s="544">
        <v>27</v>
      </c>
      <c r="B747" s="545" t="s">
        <v>487</v>
      </c>
      <c r="C747" s="545" t="s">
        <v>504</v>
      </c>
      <c r="D747" s="546" t="s">
        <v>2199</v>
      </c>
      <c r="E747" s="547" t="s">
        <v>513</v>
      </c>
      <c r="F747" s="545" t="s">
        <v>497</v>
      </c>
      <c r="G747" s="545" t="s">
        <v>1224</v>
      </c>
      <c r="H747" s="545" t="s">
        <v>430</v>
      </c>
      <c r="I747" s="545" t="s">
        <v>1978</v>
      </c>
      <c r="J747" s="545" t="s">
        <v>1979</v>
      </c>
      <c r="K747" s="545" t="s">
        <v>932</v>
      </c>
      <c r="L747" s="548">
        <v>0</v>
      </c>
      <c r="M747" s="548">
        <v>0</v>
      </c>
      <c r="N747" s="545">
        <v>1</v>
      </c>
      <c r="O747" s="549">
        <v>1</v>
      </c>
      <c r="P747" s="548"/>
      <c r="Q747" s="550"/>
      <c r="R747" s="545"/>
      <c r="S747" s="550">
        <v>0</v>
      </c>
      <c r="T747" s="549"/>
      <c r="U747" s="551">
        <v>0</v>
      </c>
    </row>
    <row r="748" spans="1:21" ht="14.4" customHeight="1" x14ac:dyDescent="0.3">
      <c r="A748" s="544">
        <v>27</v>
      </c>
      <c r="B748" s="545" t="s">
        <v>487</v>
      </c>
      <c r="C748" s="545" t="s">
        <v>504</v>
      </c>
      <c r="D748" s="546" t="s">
        <v>2199</v>
      </c>
      <c r="E748" s="547" t="s">
        <v>513</v>
      </c>
      <c r="F748" s="545" t="s">
        <v>497</v>
      </c>
      <c r="G748" s="545" t="s">
        <v>1224</v>
      </c>
      <c r="H748" s="545" t="s">
        <v>430</v>
      </c>
      <c r="I748" s="545" t="s">
        <v>1978</v>
      </c>
      <c r="J748" s="545" t="s">
        <v>1979</v>
      </c>
      <c r="K748" s="545" t="s">
        <v>932</v>
      </c>
      <c r="L748" s="548">
        <v>192.29</v>
      </c>
      <c r="M748" s="548">
        <v>192.29</v>
      </c>
      <c r="N748" s="545">
        <v>1</v>
      </c>
      <c r="O748" s="549">
        <v>0.5</v>
      </c>
      <c r="P748" s="548"/>
      <c r="Q748" s="550">
        <v>0</v>
      </c>
      <c r="R748" s="545"/>
      <c r="S748" s="550">
        <v>0</v>
      </c>
      <c r="T748" s="549"/>
      <c r="U748" s="551">
        <v>0</v>
      </c>
    </row>
    <row r="749" spans="1:21" ht="14.4" customHeight="1" x14ac:dyDescent="0.3">
      <c r="A749" s="544">
        <v>27</v>
      </c>
      <c r="B749" s="545" t="s">
        <v>487</v>
      </c>
      <c r="C749" s="545" t="s">
        <v>504</v>
      </c>
      <c r="D749" s="546" t="s">
        <v>2199</v>
      </c>
      <c r="E749" s="547" t="s">
        <v>513</v>
      </c>
      <c r="F749" s="545" t="s">
        <v>497</v>
      </c>
      <c r="G749" s="545" t="s">
        <v>1224</v>
      </c>
      <c r="H749" s="545" t="s">
        <v>430</v>
      </c>
      <c r="I749" s="545" t="s">
        <v>1980</v>
      </c>
      <c r="J749" s="545" t="s">
        <v>1981</v>
      </c>
      <c r="K749" s="545" t="s">
        <v>916</v>
      </c>
      <c r="L749" s="548">
        <v>58.86</v>
      </c>
      <c r="M749" s="548">
        <v>176.57999999999998</v>
      </c>
      <c r="N749" s="545">
        <v>3</v>
      </c>
      <c r="O749" s="549">
        <v>0.5</v>
      </c>
      <c r="P749" s="548">
        <v>176.57999999999998</v>
      </c>
      <c r="Q749" s="550">
        <v>1</v>
      </c>
      <c r="R749" s="545">
        <v>3</v>
      </c>
      <c r="S749" s="550">
        <v>1</v>
      </c>
      <c r="T749" s="549">
        <v>0.5</v>
      </c>
      <c r="U749" s="551">
        <v>1</v>
      </c>
    </row>
    <row r="750" spans="1:21" ht="14.4" customHeight="1" x14ac:dyDescent="0.3">
      <c r="A750" s="544">
        <v>27</v>
      </c>
      <c r="B750" s="545" t="s">
        <v>487</v>
      </c>
      <c r="C750" s="545" t="s">
        <v>504</v>
      </c>
      <c r="D750" s="546" t="s">
        <v>2199</v>
      </c>
      <c r="E750" s="547" t="s">
        <v>513</v>
      </c>
      <c r="F750" s="545" t="s">
        <v>497</v>
      </c>
      <c r="G750" s="545" t="s">
        <v>1224</v>
      </c>
      <c r="H750" s="545" t="s">
        <v>430</v>
      </c>
      <c r="I750" s="545" t="s">
        <v>1982</v>
      </c>
      <c r="J750" s="545" t="s">
        <v>1976</v>
      </c>
      <c r="K750" s="545" t="s">
        <v>1983</v>
      </c>
      <c r="L750" s="548">
        <v>54.95</v>
      </c>
      <c r="M750" s="548">
        <v>494.55000000000007</v>
      </c>
      <c r="N750" s="545">
        <v>9</v>
      </c>
      <c r="O750" s="549">
        <v>2.5</v>
      </c>
      <c r="P750" s="548"/>
      <c r="Q750" s="550">
        <v>0</v>
      </c>
      <c r="R750" s="545"/>
      <c r="S750" s="550">
        <v>0</v>
      </c>
      <c r="T750" s="549"/>
      <c r="U750" s="551">
        <v>0</v>
      </c>
    </row>
    <row r="751" spans="1:21" ht="14.4" customHeight="1" x14ac:dyDescent="0.3">
      <c r="A751" s="544">
        <v>27</v>
      </c>
      <c r="B751" s="545" t="s">
        <v>487</v>
      </c>
      <c r="C751" s="545" t="s">
        <v>504</v>
      </c>
      <c r="D751" s="546" t="s">
        <v>2199</v>
      </c>
      <c r="E751" s="547" t="s">
        <v>513</v>
      </c>
      <c r="F751" s="545" t="s">
        <v>497</v>
      </c>
      <c r="G751" s="545" t="s">
        <v>1984</v>
      </c>
      <c r="H751" s="545" t="s">
        <v>430</v>
      </c>
      <c r="I751" s="545" t="s">
        <v>1985</v>
      </c>
      <c r="J751" s="545" t="s">
        <v>1986</v>
      </c>
      <c r="K751" s="545" t="s">
        <v>1987</v>
      </c>
      <c r="L751" s="548">
        <v>278.95</v>
      </c>
      <c r="M751" s="548">
        <v>557.9</v>
      </c>
      <c r="N751" s="545">
        <v>2</v>
      </c>
      <c r="O751" s="549">
        <v>0.5</v>
      </c>
      <c r="P751" s="548">
        <v>557.9</v>
      </c>
      <c r="Q751" s="550">
        <v>1</v>
      </c>
      <c r="R751" s="545">
        <v>2</v>
      </c>
      <c r="S751" s="550">
        <v>1</v>
      </c>
      <c r="T751" s="549">
        <v>0.5</v>
      </c>
      <c r="U751" s="551">
        <v>1</v>
      </c>
    </row>
    <row r="752" spans="1:21" ht="14.4" customHeight="1" x14ac:dyDescent="0.3">
      <c r="A752" s="544">
        <v>27</v>
      </c>
      <c r="B752" s="545" t="s">
        <v>487</v>
      </c>
      <c r="C752" s="545" t="s">
        <v>504</v>
      </c>
      <c r="D752" s="546" t="s">
        <v>2199</v>
      </c>
      <c r="E752" s="547" t="s">
        <v>513</v>
      </c>
      <c r="F752" s="545" t="s">
        <v>497</v>
      </c>
      <c r="G752" s="545" t="s">
        <v>1988</v>
      </c>
      <c r="H752" s="545" t="s">
        <v>430</v>
      </c>
      <c r="I752" s="545" t="s">
        <v>1989</v>
      </c>
      <c r="J752" s="545" t="s">
        <v>1990</v>
      </c>
      <c r="K752" s="545" t="s">
        <v>1991</v>
      </c>
      <c r="L752" s="548">
        <v>60.07</v>
      </c>
      <c r="M752" s="548">
        <v>480.56</v>
      </c>
      <c r="N752" s="545">
        <v>8</v>
      </c>
      <c r="O752" s="549">
        <v>4</v>
      </c>
      <c r="P752" s="548">
        <v>240.28</v>
      </c>
      <c r="Q752" s="550">
        <v>0.5</v>
      </c>
      <c r="R752" s="545">
        <v>4</v>
      </c>
      <c r="S752" s="550">
        <v>0.5</v>
      </c>
      <c r="T752" s="549">
        <v>3</v>
      </c>
      <c r="U752" s="551">
        <v>0.75</v>
      </c>
    </row>
    <row r="753" spans="1:21" ht="14.4" customHeight="1" x14ac:dyDescent="0.3">
      <c r="A753" s="544">
        <v>27</v>
      </c>
      <c r="B753" s="545" t="s">
        <v>487</v>
      </c>
      <c r="C753" s="545" t="s">
        <v>504</v>
      </c>
      <c r="D753" s="546" t="s">
        <v>2199</v>
      </c>
      <c r="E753" s="547" t="s">
        <v>513</v>
      </c>
      <c r="F753" s="545" t="s">
        <v>497</v>
      </c>
      <c r="G753" s="545" t="s">
        <v>1988</v>
      </c>
      <c r="H753" s="545" t="s">
        <v>430</v>
      </c>
      <c r="I753" s="545" t="s">
        <v>1992</v>
      </c>
      <c r="J753" s="545" t="s">
        <v>1990</v>
      </c>
      <c r="K753" s="545" t="s">
        <v>1993</v>
      </c>
      <c r="L753" s="548">
        <v>120.14</v>
      </c>
      <c r="M753" s="548">
        <v>240.28</v>
      </c>
      <c r="N753" s="545">
        <v>2</v>
      </c>
      <c r="O753" s="549">
        <v>1</v>
      </c>
      <c r="P753" s="548"/>
      <c r="Q753" s="550">
        <v>0</v>
      </c>
      <c r="R753" s="545"/>
      <c r="S753" s="550">
        <v>0</v>
      </c>
      <c r="T753" s="549"/>
      <c r="U753" s="551">
        <v>0</v>
      </c>
    </row>
    <row r="754" spans="1:21" ht="14.4" customHeight="1" x14ac:dyDescent="0.3">
      <c r="A754" s="544">
        <v>27</v>
      </c>
      <c r="B754" s="545" t="s">
        <v>487</v>
      </c>
      <c r="C754" s="545" t="s">
        <v>504</v>
      </c>
      <c r="D754" s="546" t="s">
        <v>2199</v>
      </c>
      <c r="E754" s="547" t="s">
        <v>513</v>
      </c>
      <c r="F754" s="545" t="s">
        <v>497</v>
      </c>
      <c r="G754" s="545" t="s">
        <v>1988</v>
      </c>
      <c r="H754" s="545" t="s">
        <v>430</v>
      </c>
      <c r="I754" s="545" t="s">
        <v>1994</v>
      </c>
      <c r="J754" s="545" t="s">
        <v>1990</v>
      </c>
      <c r="K754" s="545" t="s">
        <v>1995</v>
      </c>
      <c r="L754" s="548">
        <v>0</v>
      </c>
      <c r="M754" s="548">
        <v>0</v>
      </c>
      <c r="N754" s="545">
        <v>1</v>
      </c>
      <c r="O754" s="549">
        <v>1</v>
      </c>
      <c r="P754" s="548"/>
      <c r="Q754" s="550"/>
      <c r="R754" s="545"/>
      <c r="S754" s="550">
        <v>0</v>
      </c>
      <c r="T754" s="549"/>
      <c r="U754" s="551">
        <v>0</v>
      </c>
    </row>
    <row r="755" spans="1:21" ht="14.4" customHeight="1" x14ac:dyDescent="0.3">
      <c r="A755" s="544">
        <v>27</v>
      </c>
      <c r="B755" s="545" t="s">
        <v>487</v>
      </c>
      <c r="C755" s="545" t="s">
        <v>504</v>
      </c>
      <c r="D755" s="546" t="s">
        <v>2199</v>
      </c>
      <c r="E755" s="547" t="s">
        <v>513</v>
      </c>
      <c r="F755" s="545" t="s">
        <v>497</v>
      </c>
      <c r="G755" s="545" t="s">
        <v>1228</v>
      </c>
      <c r="H755" s="545" t="s">
        <v>430</v>
      </c>
      <c r="I755" s="545" t="s">
        <v>1229</v>
      </c>
      <c r="J755" s="545" t="s">
        <v>1230</v>
      </c>
      <c r="K755" s="545" t="s">
        <v>1231</v>
      </c>
      <c r="L755" s="548">
        <v>210.38</v>
      </c>
      <c r="M755" s="548">
        <v>4628.3600000000015</v>
      </c>
      <c r="N755" s="545">
        <v>22</v>
      </c>
      <c r="O755" s="549">
        <v>10.5</v>
      </c>
      <c r="P755" s="548">
        <v>2103.8000000000006</v>
      </c>
      <c r="Q755" s="550">
        <v>0.45454545454545453</v>
      </c>
      <c r="R755" s="545">
        <v>10</v>
      </c>
      <c r="S755" s="550">
        <v>0.45454545454545453</v>
      </c>
      <c r="T755" s="549">
        <v>5</v>
      </c>
      <c r="U755" s="551">
        <v>0.47619047619047616</v>
      </c>
    </row>
    <row r="756" spans="1:21" ht="14.4" customHeight="1" x14ac:dyDescent="0.3">
      <c r="A756" s="544">
        <v>27</v>
      </c>
      <c r="B756" s="545" t="s">
        <v>487</v>
      </c>
      <c r="C756" s="545" t="s">
        <v>504</v>
      </c>
      <c r="D756" s="546" t="s">
        <v>2199</v>
      </c>
      <c r="E756" s="547" t="s">
        <v>513</v>
      </c>
      <c r="F756" s="545" t="s">
        <v>497</v>
      </c>
      <c r="G756" s="545" t="s">
        <v>1228</v>
      </c>
      <c r="H756" s="545" t="s">
        <v>430</v>
      </c>
      <c r="I756" s="545" t="s">
        <v>1232</v>
      </c>
      <c r="J756" s="545" t="s">
        <v>1230</v>
      </c>
      <c r="K756" s="545" t="s">
        <v>1008</v>
      </c>
      <c r="L756" s="548">
        <v>42.08</v>
      </c>
      <c r="M756" s="548">
        <v>925.75999999999976</v>
      </c>
      <c r="N756" s="545">
        <v>22</v>
      </c>
      <c r="O756" s="549">
        <v>5.5</v>
      </c>
      <c r="P756" s="548">
        <v>757.43999999999983</v>
      </c>
      <c r="Q756" s="550">
        <v>0.81818181818181823</v>
      </c>
      <c r="R756" s="545">
        <v>18</v>
      </c>
      <c r="S756" s="550">
        <v>0.81818181818181823</v>
      </c>
      <c r="T756" s="549">
        <v>4</v>
      </c>
      <c r="U756" s="551">
        <v>0.72727272727272729</v>
      </c>
    </row>
    <row r="757" spans="1:21" ht="14.4" customHeight="1" x14ac:dyDescent="0.3">
      <c r="A757" s="544">
        <v>27</v>
      </c>
      <c r="B757" s="545" t="s">
        <v>487</v>
      </c>
      <c r="C757" s="545" t="s">
        <v>504</v>
      </c>
      <c r="D757" s="546" t="s">
        <v>2199</v>
      </c>
      <c r="E757" s="547" t="s">
        <v>513</v>
      </c>
      <c r="F757" s="545" t="s">
        <v>497</v>
      </c>
      <c r="G757" s="545" t="s">
        <v>1228</v>
      </c>
      <c r="H757" s="545" t="s">
        <v>430</v>
      </c>
      <c r="I757" s="545" t="s">
        <v>1996</v>
      </c>
      <c r="J757" s="545" t="s">
        <v>1230</v>
      </c>
      <c r="K757" s="545" t="s">
        <v>1997</v>
      </c>
      <c r="L757" s="548">
        <v>126.23</v>
      </c>
      <c r="M757" s="548">
        <v>757.38</v>
      </c>
      <c r="N757" s="545">
        <v>6</v>
      </c>
      <c r="O757" s="549">
        <v>0.5</v>
      </c>
      <c r="P757" s="548"/>
      <c r="Q757" s="550">
        <v>0</v>
      </c>
      <c r="R757" s="545"/>
      <c r="S757" s="550">
        <v>0</v>
      </c>
      <c r="T757" s="549"/>
      <c r="U757" s="551">
        <v>0</v>
      </c>
    </row>
    <row r="758" spans="1:21" ht="14.4" customHeight="1" x14ac:dyDescent="0.3">
      <c r="A758" s="544">
        <v>27</v>
      </c>
      <c r="B758" s="545" t="s">
        <v>487</v>
      </c>
      <c r="C758" s="545" t="s">
        <v>504</v>
      </c>
      <c r="D758" s="546" t="s">
        <v>2199</v>
      </c>
      <c r="E758" s="547" t="s">
        <v>513</v>
      </c>
      <c r="F758" s="545" t="s">
        <v>497</v>
      </c>
      <c r="G758" s="545" t="s">
        <v>1228</v>
      </c>
      <c r="H758" s="545" t="s">
        <v>430</v>
      </c>
      <c r="I758" s="545" t="s">
        <v>1998</v>
      </c>
      <c r="J758" s="545" t="s">
        <v>1230</v>
      </c>
      <c r="K758" s="545" t="s">
        <v>1231</v>
      </c>
      <c r="L758" s="548">
        <v>210.38</v>
      </c>
      <c r="M758" s="548">
        <v>420.76</v>
      </c>
      <c r="N758" s="545">
        <v>2</v>
      </c>
      <c r="O758" s="549">
        <v>1</v>
      </c>
      <c r="P758" s="548">
        <v>210.38</v>
      </c>
      <c r="Q758" s="550">
        <v>0.5</v>
      </c>
      <c r="R758" s="545">
        <v>1</v>
      </c>
      <c r="S758" s="550">
        <v>0.5</v>
      </c>
      <c r="T758" s="549">
        <v>0.5</v>
      </c>
      <c r="U758" s="551">
        <v>0.5</v>
      </c>
    </row>
    <row r="759" spans="1:21" ht="14.4" customHeight="1" x14ac:dyDescent="0.3">
      <c r="A759" s="544">
        <v>27</v>
      </c>
      <c r="B759" s="545" t="s">
        <v>487</v>
      </c>
      <c r="C759" s="545" t="s">
        <v>504</v>
      </c>
      <c r="D759" s="546" t="s">
        <v>2199</v>
      </c>
      <c r="E759" s="547" t="s">
        <v>513</v>
      </c>
      <c r="F759" s="545" t="s">
        <v>497</v>
      </c>
      <c r="G759" s="545" t="s">
        <v>1999</v>
      </c>
      <c r="H759" s="545" t="s">
        <v>430</v>
      </c>
      <c r="I759" s="545" t="s">
        <v>2000</v>
      </c>
      <c r="J759" s="545" t="s">
        <v>2001</v>
      </c>
      <c r="K759" s="545" t="s">
        <v>2002</v>
      </c>
      <c r="L759" s="548">
        <v>657.67</v>
      </c>
      <c r="M759" s="548">
        <v>13153.4</v>
      </c>
      <c r="N759" s="545">
        <v>20</v>
      </c>
      <c r="O759" s="549">
        <v>3</v>
      </c>
      <c r="P759" s="548"/>
      <c r="Q759" s="550">
        <v>0</v>
      </c>
      <c r="R759" s="545"/>
      <c r="S759" s="550">
        <v>0</v>
      </c>
      <c r="T759" s="549"/>
      <c r="U759" s="551">
        <v>0</v>
      </c>
    </row>
    <row r="760" spans="1:21" ht="14.4" customHeight="1" x14ac:dyDescent="0.3">
      <c r="A760" s="544">
        <v>27</v>
      </c>
      <c r="B760" s="545" t="s">
        <v>487</v>
      </c>
      <c r="C760" s="545" t="s">
        <v>504</v>
      </c>
      <c r="D760" s="546" t="s">
        <v>2199</v>
      </c>
      <c r="E760" s="547" t="s">
        <v>513</v>
      </c>
      <c r="F760" s="545" t="s">
        <v>497</v>
      </c>
      <c r="G760" s="545" t="s">
        <v>1999</v>
      </c>
      <c r="H760" s="545" t="s">
        <v>430</v>
      </c>
      <c r="I760" s="545" t="s">
        <v>2003</v>
      </c>
      <c r="J760" s="545" t="s">
        <v>2001</v>
      </c>
      <c r="K760" s="545" t="s">
        <v>2004</v>
      </c>
      <c r="L760" s="548">
        <v>789.2</v>
      </c>
      <c r="M760" s="548">
        <v>4735.2000000000007</v>
      </c>
      <c r="N760" s="545">
        <v>6</v>
      </c>
      <c r="O760" s="549">
        <v>2</v>
      </c>
      <c r="P760" s="548">
        <v>4735.2000000000007</v>
      </c>
      <c r="Q760" s="550">
        <v>1</v>
      </c>
      <c r="R760" s="545">
        <v>6</v>
      </c>
      <c r="S760" s="550">
        <v>1</v>
      </c>
      <c r="T760" s="549">
        <v>2</v>
      </c>
      <c r="U760" s="551">
        <v>1</v>
      </c>
    </row>
    <row r="761" spans="1:21" ht="14.4" customHeight="1" x14ac:dyDescent="0.3">
      <c r="A761" s="544">
        <v>27</v>
      </c>
      <c r="B761" s="545" t="s">
        <v>487</v>
      </c>
      <c r="C761" s="545" t="s">
        <v>504</v>
      </c>
      <c r="D761" s="546" t="s">
        <v>2199</v>
      </c>
      <c r="E761" s="547" t="s">
        <v>513</v>
      </c>
      <c r="F761" s="545" t="s">
        <v>497</v>
      </c>
      <c r="G761" s="545" t="s">
        <v>1233</v>
      </c>
      <c r="H761" s="545" t="s">
        <v>482</v>
      </c>
      <c r="I761" s="545" t="s">
        <v>2005</v>
      </c>
      <c r="J761" s="545" t="s">
        <v>2006</v>
      </c>
      <c r="K761" s="545" t="s">
        <v>2007</v>
      </c>
      <c r="L761" s="548">
        <v>394.64</v>
      </c>
      <c r="M761" s="548">
        <v>789.28</v>
      </c>
      <c r="N761" s="545">
        <v>2</v>
      </c>
      <c r="O761" s="549">
        <v>1</v>
      </c>
      <c r="P761" s="548"/>
      <c r="Q761" s="550">
        <v>0</v>
      </c>
      <c r="R761" s="545"/>
      <c r="S761" s="550">
        <v>0</v>
      </c>
      <c r="T761" s="549"/>
      <c r="U761" s="551">
        <v>0</v>
      </c>
    </row>
    <row r="762" spans="1:21" ht="14.4" customHeight="1" x14ac:dyDescent="0.3">
      <c r="A762" s="544">
        <v>27</v>
      </c>
      <c r="B762" s="545" t="s">
        <v>487</v>
      </c>
      <c r="C762" s="545" t="s">
        <v>504</v>
      </c>
      <c r="D762" s="546" t="s">
        <v>2199</v>
      </c>
      <c r="E762" s="547" t="s">
        <v>513</v>
      </c>
      <c r="F762" s="545" t="s">
        <v>497</v>
      </c>
      <c r="G762" s="545" t="s">
        <v>1237</v>
      </c>
      <c r="H762" s="545" t="s">
        <v>430</v>
      </c>
      <c r="I762" s="545" t="s">
        <v>1238</v>
      </c>
      <c r="J762" s="545" t="s">
        <v>1239</v>
      </c>
      <c r="K762" s="545" t="s">
        <v>1240</v>
      </c>
      <c r="L762" s="548">
        <v>0</v>
      </c>
      <c r="M762" s="548">
        <v>0</v>
      </c>
      <c r="N762" s="545">
        <v>4</v>
      </c>
      <c r="O762" s="549">
        <v>1.5</v>
      </c>
      <c r="P762" s="548">
        <v>0</v>
      </c>
      <c r="Q762" s="550"/>
      <c r="R762" s="545">
        <v>4</v>
      </c>
      <c r="S762" s="550">
        <v>1</v>
      </c>
      <c r="T762" s="549">
        <v>1.5</v>
      </c>
      <c r="U762" s="551">
        <v>1</v>
      </c>
    </row>
    <row r="763" spans="1:21" ht="14.4" customHeight="1" x14ac:dyDescent="0.3">
      <c r="A763" s="544">
        <v>27</v>
      </c>
      <c r="B763" s="545" t="s">
        <v>487</v>
      </c>
      <c r="C763" s="545" t="s">
        <v>504</v>
      </c>
      <c r="D763" s="546" t="s">
        <v>2199</v>
      </c>
      <c r="E763" s="547" t="s">
        <v>513</v>
      </c>
      <c r="F763" s="545" t="s">
        <v>497</v>
      </c>
      <c r="G763" s="545" t="s">
        <v>1237</v>
      </c>
      <c r="H763" s="545" t="s">
        <v>430</v>
      </c>
      <c r="I763" s="545" t="s">
        <v>2008</v>
      </c>
      <c r="J763" s="545" t="s">
        <v>1239</v>
      </c>
      <c r="K763" s="545" t="s">
        <v>2009</v>
      </c>
      <c r="L763" s="548">
        <v>280.38</v>
      </c>
      <c r="M763" s="548">
        <v>1962.6599999999999</v>
      </c>
      <c r="N763" s="545">
        <v>7</v>
      </c>
      <c r="O763" s="549">
        <v>3.5</v>
      </c>
      <c r="P763" s="548">
        <v>841.14</v>
      </c>
      <c r="Q763" s="550">
        <v>0.4285714285714286</v>
      </c>
      <c r="R763" s="545">
        <v>3</v>
      </c>
      <c r="S763" s="550">
        <v>0.42857142857142855</v>
      </c>
      <c r="T763" s="549">
        <v>1.5</v>
      </c>
      <c r="U763" s="551">
        <v>0.42857142857142855</v>
      </c>
    </row>
    <row r="764" spans="1:21" ht="14.4" customHeight="1" x14ac:dyDescent="0.3">
      <c r="A764" s="544">
        <v>27</v>
      </c>
      <c r="B764" s="545" t="s">
        <v>487</v>
      </c>
      <c r="C764" s="545" t="s">
        <v>504</v>
      </c>
      <c r="D764" s="546" t="s">
        <v>2199</v>
      </c>
      <c r="E764" s="547" t="s">
        <v>513</v>
      </c>
      <c r="F764" s="545" t="s">
        <v>497</v>
      </c>
      <c r="G764" s="545" t="s">
        <v>1241</v>
      </c>
      <c r="H764" s="545" t="s">
        <v>430</v>
      </c>
      <c r="I764" s="545" t="s">
        <v>2010</v>
      </c>
      <c r="J764" s="545" t="s">
        <v>2011</v>
      </c>
      <c r="K764" s="545" t="s">
        <v>2012</v>
      </c>
      <c r="L764" s="548">
        <v>0</v>
      </c>
      <c r="M764" s="548">
        <v>0</v>
      </c>
      <c r="N764" s="545">
        <v>1</v>
      </c>
      <c r="O764" s="549">
        <v>0.5</v>
      </c>
      <c r="P764" s="548"/>
      <c r="Q764" s="550"/>
      <c r="R764" s="545"/>
      <c r="S764" s="550">
        <v>0</v>
      </c>
      <c r="T764" s="549"/>
      <c r="U764" s="551">
        <v>0</v>
      </c>
    </row>
    <row r="765" spans="1:21" ht="14.4" customHeight="1" x14ac:dyDescent="0.3">
      <c r="A765" s="544">
        <v>27</v>
      </c>
      <c r="B765" s="545" t="s">
        <v>487</v>
      </c>
      <c r="C765" s="545" t="s">
        <v>504</v>
      </c>
      <c r="D765" s="546" t="s">
        <v>2199</v>
      </c>
      <c r="E765" s="547" t="s">
        <v>513</v>
      </c>
      <c r="F765" s="545" t="s">
        <v>497</v>
      </c>
      <c r="G765" s="545" t="s">
        <v>1241</v>
      </c>
      <c r="H765" s="545" t="s">
        <v>430</v>
      </c>
      <c r="I765" s="545" t="s">
        <v>1242</v>
      </c>
      <c r="J765" s="545" t="s">
        <v>1243</v>
      </c>
      <c r="K765" s="545" t="s">
        <v>1244</v>
      </c>
      <c r="L765" s="548">
        <v>481.15</v>
      </c>
      <c r="M765" s="548">
        <v>6736.1</v>
      </c>
      <c r="N765" s="545">
        <v>14</v>
      </c>
      <c r="O765" s="549">
        <v>6</v>
      </c>
      <c r="P765" s="548">
        <v>2886.9</v>
      </c>
      <c r="Q765" s="550">
        <v>0.42857142857142855</v>
      </c>
      <c r="R765" s="545">
        <v>6</v>
      </c>
      <c r="S765" s="550">
        <v>0.42857142857142855</v>
      </c>
      <c r="T765" s="549">
        <v>2.5</v>
      </c>
      <c r="U765" s="551">
        <v>0.41666666666666669</v>
      </c>
    </row>
    <row r="766" spans="1:21" ht="14.4" customHeight="1" x14ac:dyDescent="0.3">
      <c r="A766" s="544">
        <v>27</v>
      </c>
      <c r="B766" s="545" t="s">
        <v>487</v>
      </c>
      <c r="C766" s="545" t="s">
        <v>504</v>
      </c>
      <c r="D766" s="546" t="s">
        <v>2199</v>
      </c>
      <c r="E766" s="547" t="s">
        <v>513</v>
      </c>
      <c r="F766" s="545" t="s">
        <v>497</v>
      </c>
      <c r="G766" s="545" t="s">
        <v>1241</v>
      </c>
      <c r="H766" s="545" t="s">
        <v>430</v>
      </c>
      <c r="I766" s="545" t="s">
        <v>1245</v>
      </c>
      <c r="J766" s="545" t="s">
        <v>1243</v>
      </c>
      <c r="K766" s="545" t="s">
        <v>1246</v>
      </c>
      <c r="L766" s="548">
        <v>0</v>
      </c>
      <c r="M766" s="548">
        <v>0</v>
      </c>
      <c r="N766" s="545">
        <v>1</v>
      </c>
      <c r="O766" s="549">
        <v>0.5</v>
      </c>
      <c r="P766" s="548"/>
      <c r="Q766" s="550"/>
      <c r="R766" s="545"/>
      <c r="S766" s="550">
        <v>0</v>
      </c>
      <c r="T766" s="549"/>
      <c r="U766" s="551">
        <v>0</v>
      </c>
    </row>
    <row r="767" spans="1:21" ht="14.4" customHeight="1" x14ac:dyDescent="0.3">
      <c r="A767" s="544">
        <v>27</v>
      </c>
      <c r="B767" s="545" t="s">
        <v>487</v>
      </c>
      <c r="C767" s="545" t="s">
        <v>504</v>
      </c>
      <c r="D767" s="546" t="s">
        <v>2199</v>
      </c>
      <c r="E767" s="547" t="s">
        <v>513</v>
      </c>
      <c r="F767" s="545" t="s">
        <v>497</v>
      </c>
      <c r="G767" s="545" t="s">
        <v>1241</v>
      </c>
      <c r="H767" s="545" t="s">
        <v>430</v>
      </c>
      <c r="I767" s="545" t="s">
        <v>1247</v>
      </c>
      <c r="J767" s="545" t="s">
        <v>1248</v>
      </c>
      <c r="K767" s="545" t="s">
        <v>1249</v>
      </c>
      <c r="L767" s="548">
        <v>0</v>
      </c>
      <c r="M767" s="548">
        <v>0</v>
      </c>
      <c r="N767" s="545">
        <v>2</v>
      </c>
      <c r="O767" s="549">
        <v>1</v>
      </c>
      <c r="P767" s="548">
        <v>0</v>
      </c>
      <c r="Q767" s="550"/>
      <c r="R767" s="545">
        <v>1</v>
      </c>
      <c r="S767" s="550">
        <v>0.5</v>
      </c>
      <c r="T767" s="549">
        <v>0.5</v>
      </c>
      <c r="U767" s="551">
        <v>0.5</v>
      </c>
    </row>
    <row r="768" spans="1:21" ht="14.4" customHeight="1" x14ac:dyDescent="0.3">
      <c r="A768" s="544">
        <v>27</v>
      </c>
      <c r="B768" s="545" t="s">
        <v>487</v>
      </c>
      <c r="C768" s="545" t="s">
        <v>504</v>
      </c>
      <c r="D768" s="546" t="s">
        <v>2199</v>
      </c>
      <c r="E768" s="547" t="s">
        <v>513</v>
      </c>
      <c r="F768" s="545" t="s">
        <v>497</v>
      </c>
      <c r="G768" s="545" t="s">
        <v>1241</v>
      </c>
      <c r="H768" s="545" t="s">
        <v>430</v>
      </c>
      <c r="I768" s="545" t="s">
        <v>2013</v>
      </c>
      <c r="J768" s="545" t="s">
        <v>1243</v>
      </c>
      <c r="K768" s="545" t="s">
        <v>2014</v>
      </c>
      <c r="L768" s="548">
        <v>0</v>
      </c>
      <c r="M768" s="548">
        <v>0</v>
      </c>
      <c r="N768" s="545">
        <v>6</v>
      </c>
      <c r="O768" s="549">
        <v>1.5</v>
      </c>
      <c r="P768" s="548">
        <v>0</v>
      </c>
      <c r="Q768" s="550"/>
      <c r="R768" s="545">
        <v>6</v>
      </c>
      <c r="S768" s="550">
        <v>1</v>
      </c>
      <c r="T768" s="549">
        <v>1.5</v>
      </c>
      <c r="U768" s="551">
        <v>1</v>
      </c>
    </row>
    <row r="769" spans="1:21" ht="14.4" customHeight="1" x14ac:dyDescent="0.3">
      <c r="A769" s="544">
        <v>27</v>
      </c>
      <c r="B769" s="545" t="s">
        <v>487</v>
      </c>
      <c r="C769" s="545" t="s">
        <v>504</v>
      </c>
      <c r="D769" s="546" t="s">
        <v>2199</v>
      </c>
      <c r="E769" s="547" t="s">
        <v>513</v>
      </c>
      <c r="F769" s="545" t="s">
        <v>497</v>
      </c>
      <c r="G769" s="545" t="s">
        <v>1241</v>
      </c>
      <c r="H769" s="545" t="s">
        <v>430</v>
      </c>
      <c r="I769" s="545" t="s">
        <v>2015</v>
      </c>
      <c r="J769" s="545" t="s">
        <v>1248</v>
      </c>
      <c r="K769" s="545" t="s">
        <v>2016</v>
      </c>
      <c r="L769" s="548">
        <v>0</v>
      </c>
      <c r="M769" s="548">
        <v>0</v>
      </c>
      <c r="N769" s="545">
        <v>1</v>
      </c>
      <c r="O769" s="549">
        <v>1</v>
      </c>
      <c r="P769" s="548"/>
      <c r="Q769" s="550"/>
      <c r="R769" s="545"/>
      <c r="S769" s="550">
        <v>0</v>
      </c>
      <c r="T769" s="549"/>
      <c r="U769" s="551">
        <v>0</v>
      </c>
    </row>
    <row r="770" spans="1:21" ht="14.4" customHeight="1" x14ac:dyDescent="0.3">
      <c r="A770" s="544">
        <v>27</v>
      </c>
      <c r="B770" s="545" t="s">
        <v>487</v>
      </c>
      <c r="C770" s="545" t="s">
        <v>504</v>
      </c>
      <c r="D770" s="546" t="s">
        <v>2199</v>
      </c>
      <c r="E770" s="547" t="s">
        <v>513</v>
      </c>
      <c r="F770" s="545" t="s">
        <v>497</v>
      </c>
      <c r="G770" s="545" t="s">
        <v>1241</v>
      </c>
      <c r="H770" s="545" t="s">
        <v>430</v>
      </c>
      <c r="I770" s="545" t="s">
        <v>2017</v>
      </c>
      <c r="J770" s="545" t="s">
        <v>1243</v>
      </c>
      <c r="K770" s="545" t="s">
        <v>2018</v>
      </c>
      <c r="L770" s="548">
        <v>0</v>
      </c>
      <c r="M770" s="548">
        <v>0</v>
      </c>
      <c r="N770" s="545">
        <v>2</v>
      </c>
      <c r="O770" s="549">
        <v>0.5</v>
      </c>
      <c r="P770" s="548"/>
      <c r="Q770" s="550"/>
      <c r="R770" s="545"/>
      <c r="S770" s="550">
        <v>0</v>
      </c>
      <c r="T770" s="549"/>
      <c r="U770" s="551">
        <v>0</v>
      </c>
    </row>
    <row r="771" spans="1:21" ht="14.4" customHeight="1" x14ac:dyDescent="0.3">
      <c r="A771" s="544">
        <v>27</v>
      </c>
      <c r="B771" s="545" t="s">
        <v>487</v>
      </c>
      <c r="C771" s="545" t="s">
        <v>504</v>
      </c>
      <c r="D771" s="546" t="s">
        <v>2199</v>
      </c>
      <c r="E771" s="547" t="s">
        <v>513</v>
      </c>
      <c r="F771" s="545" t="s">
        <v>497</v>
      </c>
      <c r="G771" s="545" t="s">
        <v>817</v>
      </c>
      <c r="H771" s="545" t="s">
        <v>430</v>
      </c>
      <c r="I771" s="545" t="s">
        <v>1255</v>
      </c>
      <c r="J771" s="545" t="s">
        <v>819</v>
      </c>
      <c r="K771" s="545" t="s">
        <v>1256</v>
      </c>
      <c r="L771" s="548">
        <v>157.68</v>
      </c>
      <c r="M771" s="548">
        <v>157.68</v>
      </c>
      <c r="N771" s="545">
        <v>1</v>
      </c>
      <c r="O771" s="549">
        <v>0.5</v>
      </c>
      <c r="P771" s="548"/>
      <c r="Q771" s="550">
        <v>0</v>
      </c>
      <c r="R771" s="545"/>
      <c r="S771" s="550">
        <v>0</v>
      </c>
      <c r="T771" s="549"/>
      <c r="U771" s="551">
        <v>0</v>
      </c>
    </row>
    <row r="772" spans="1:21" ht="14.4" customHeight="1" x14ac:dyDescent="0.3">
      <c r="A772" s="544">
        <v>27</v>
      </c>
      <c r="B772" s="545" t="s">
        <v>487</v>
      </c>
      <c r="C772" s="545" t="s">
        <v>504</v>
      </c>
      <c r="D772" s="546" t="s">
        <v>2199</v>
      </c>
      <c r="E772" s="547" t="s">
        <v>513</v>
      </c>
      <c r="F772" s="545" t="s">
        <v>497</v>
      </c>
      <c r="G772" s="545" t="s">
        <v>1257</v>
      </c>
      <c r="H772" s="545" t="s">
        <v>430</v>
      </c>
      <c r="I772" s="545" t="s">
        <v>1258</v>
      </c>
      <c r="J772" s="545" t="s">
        <v>1259</v>
      </c>
      <c r="K772" s="545" t="s">
        <v>1260</v>
      </c>
      <c r="L772" s="548">
        <v>170.32</v>
      </c>
      <c r="M772" s="548">
        <v>1532.8799999999999</v>
      </c>
      <c r="N772" s="545">
        <v>9</v>
      </c>
      <c r="O772" s="549">
        <v>1.5</v>
      </c>
      <c r="P772" s="548">
        <v>1532.8799999999999</v>
      </c>
      <c r="Q772" s="550">
        <v>1</v>
      </c>
      <c r="R772" s="545">
        <v>9</v>
      </c>
      <c r="S772" s="550">
        <v>1</v>
      </c>
      <c r="T772" s="549">
        <v>1.5</v>
      </c>
      <c r="U772" s="551">
        <v>1</v>
      </c>
    </row>
    <row r="773" spans="1:21" ht="14.4" customHeight="1" x14ac:dyDescent="0.3">
      <c r="A773" s="544">
        <v>27</v>
      </c>
      <c r="B773" s="545" t="s">
        <v>487</v>
      </c>
      <c r="C773" s="545" t="s">
        <v>504</v>
      </c>
      <c r="D773" s="546" t="s">
        <v>2199</v>
      </c>
      <c r="E773" s="547" t="s">
        <v>513</v>
      </c>
      <c r="F773" s="545" t="s">
        <v>497</v>
      </c>
      <c r="G773" s="545" t="s">
        <v>1257</v>
      </c>
      <c r="H773" s="545" t="s">
        <v>430</v>
      </c>
      <c r="I773" s="545" t="s">
        <v>1261</v>
      </c>
      <c r="J773" s="545" t="s">
        <v>1259</v>
      </c>
      <c r="K773" s="545" t="s">
        <v>1262</v>
      </c>
      <c r="L773" s="548">
        <v>0</v>
      </c>
      <c r="M773" s="548">
        <v>0</v>
      </c>
      <c r="N773" s="545">
        <v>3</v>
      </c>
      <c r="O773" s="549">
        <v>0.5</v>
      </c>
      <c r="P773" s="548">
        <v>0</v>
      </c>
      <c r="Q773" s="550"/>
      <c r="R773" s="545">
        <v>3</v>
      </c>
      <c r="S773" s="550">
        <v>1</v>
      </c>
      <c r="T773" s="549">
        <v>0.5</v>
      </c>
      <c r="U773" s="551">
        <v>1</v>
      </c>
    </row>
    <row r="774" spans="1:21" ht="14.4" customHeight="1" x14ac:dyDescent="0.3">
      <c r="A774" s="544">
        <v>27</v>
      </c>
      <c r="B774" s="545" t="s">
        <v>487</v>
      </c>
      <c r="C774" s="545" t="s">
        <v>504</v>
      </c>
      <c r="D774" s="546" t="s">
        <v>2199</v>
      </c>
      <c r="E774" s="547" t="s">
        <v>513</v>
      </c>
      <c r="F774" s="545" t="s">
        <v>497</v>
      </c>
      <c r="G774" s="545" t="s">
        <v>759</v>
      </c>
      <c r="H774" s="545" t="s">
        <v>430</v>
      </c>
      <c r="I774" s="545" t="s">
        <v>760</v>
      </c>
      <c r="J774" s="545" t="s">
        <v>761</v>
      </c>
      <c r="K774" s="545" t="s">
        <v>762</v>
      </c>
      <c r="L774" s="548">
        <v>75.349999999999994</v>
      </c>
      <c r="M774" s="548">
        <v>226.04999999999998</v>
      </c>
      <c r="N774" s="545">
        <v>3</v>
      </c>
      <c r="O774" s="549">
        <v>0.5</v>
      </c>
      <c r="P774" s="548"/>
      <c r="Q774" s="550">
        <v>0</v>
      </c>
      <c r="R774" s="545"/>
      <c r="S774" s="550">
        <v>0</v>
      </c>
      <c r="T774" s="549"/>
      <c r="U774" s="551">
        <v>0</v>
      </c>
    </row>
    <row r="775" spans="1:21" ht="14.4" customHeight="1" x14ac:dyDescent="0.3">
      <c r="A775" s="544">
        <v>27</v>
      </c>
      <c r="B775" s="545" t="s">
        <v>487</v>
      </c>
      <c r="C775" s="545" t="s">
        <v>504</v>
      </c>
      <c r="D775" s="546" t="s">
        <v>2199</v>
      </c>
      <c r="E775" s="547" t="s">
        <v>513</v>
      </c>
      <c r="F775" s="545" t="s">
        <v>497</v>
      </c>
      <c r="G775" s="545" t="s">
        <v>2019</v>
      </c>
      <c r="H775" s="545" t="s">
        <v>430</v>
      </c>
      <c r="I775" s="545" t="s">
        <v>2020</v>
      </c>
      <c r="J775" s="545" t="s">
        <v>2021</v>
      </c>
      <c r="K775" s="545" t="s">
        <v>2022</v>
      </c>
      <c r="L775" s="548">
        <v>150.19</v>
      </c>
      <c r="M775" s="548">
        <v>450.57</v>
      </c>
      <c r="N775" s="545">
        <v>3</v>
      </c>
      <c r="O775" s="549">
        <v>0.5</v>
      </c>
      <c r="P775" s="548"/>
      <c r="Q775" s="550">
        <v>0</v>
      </c>
      <c r="R775" s="545"/>
      <c r="S775" s="550">
        <v>0</v>
      </c>
      <c r="T775" s="549"/>
      <c r="U775" s="551">
        <v>0</v>
      </c>
    </row>
    <row r="776" spans="1:21" ht="14.4" customHeight="1" x14ac:dyDescent="0.3">
      <c r="A776" s="544">
        <v>27</v>
      </c>
      <c r="B776" s="545" t="s">
        <v>487</v>
      </c>
      <c r="C776" s="545" t="s">
        <v>504</v>
      </c>
      <c r="D776" s="546" t="s">
        <v>2199</v>
      </c>
      <c r="E776" s="547" t="s">
        <v>513</v>
      </c>
      <c r="F776" s="545" t="s">
        <v>497</v>
      </c>
      <c r="G776" s="545" t="s">
        <v>2019</v>
      </c>
      <c r="H776" s="545" t="s">
        <v>430</v>
      </c>
      <c r="I776" s="545" t="s">
        <v>2020</v>
      </c>
      <c r="J776" s="545" t="s">
        <v>2021</v>
      </c>
      <c r="K776" s="545" t="s">
        <v>2022</v>
      </c>
      <c r="L776" s="548">
        <v>131.32</v>
      </c>
      <c r="M776" s="548">
        <v>3808.2799999999997</v>
      </c>
      <c r="N776" s="545">
        <v>29</v>
      </c>
      <c r="O776" s="549">
        <v>5.5</v>
      </c>
      <c r="P776" s="548">
        <v>1181.8799999999999</v>
      </c>
      <c r="Q776" s="550">
        <v>0.31034482758620691</v>
      </c>
      <c r="R776" s="545">
        <v>9</v>
      </c>
      <c r="S776" s="550">
        <v>0.31034482758620691</v>
      </c>
      <c r="T776" s="549">
        <v>1.5</v>
      </c>
      <c r="U776" s="551">
        <v>0.27272727272727271</v>
      </c>
    </row>
    <row r="777" spans="1:21" ht="14.4" customHeight="1" x14ac:dyDescent="0.3">
      <c r="A777" s="544">
        <v>27</v>
      </c>
      <c r="B777" s="545" t="s">
        <v>487</v>
      </c>
      <c r="C777" s="545" t="s">
        <v>504</v>
      </c>
      <c r="D777" s="546" t="s">
        <v>2199</v>
      </c>
      <c r="E777" s="547" t="s">
        <v>513</v>
      </c>
      <c r="F777" s="545" t="s">
        <v>497</v>
      </c>
      <c r="G777" s="545" t="s">
        <v>2019</v>
      </c>
      <c r="H777" s="545" t="s">
        <v>430</v>
      </c>
      <c r="I777" s="545" t="s">
        <v>2023</v>
      </c>
      <c r="J777" s="545" t="s">
        <v>2021</v>
      </c>
      <c r="K777" s="545" t="s">
        <v>2024</v>
      </c>
      <c r="L777" s="548">
        <v>0</v>
      </c>
      <c r="M777" s="548">
        <v>0</v>
      </c>
      <c r="N777" s="545">
        <v>2</v>
      </c>
      <c r="O777" s="549">
        <v>0.5</v>
      </c>
      <c r="P777" s="548"/>
      <c r="Q777" s="550"/>
      <c r="R777" s="545"/>
      <c r="S777" s="550">
        <v>0</v>
      </c>
      <c r="T777" s="549"/>
      <c r="U777" s="551">
        <v>0</v>
      </c>
    </row>
    <row r="778" spans="1:21" ht="14.4" customHeight="1" x14ac:dyDescent="0.3">
      <c r="A778" s="544">
        <v>27</v>
      </c>
      <c r="B778" s="545" t="s">
        <v>487</v>
      </c>
      <c r="C778" s="545" t="s">
        <v>504</v>
      </c>
      <c r="D778" s="546" t="s">
        <v>2199</v>
      </c>
      <c r="E778" s="547" t="s">
        <v>513</v>
      </c>
      <c r="F778" s="545" t="s">
        <v>497</v>
      </c>
      <c r="G778" s="545" t="s">
        <v>2019</v>
      </c>
      <c r="H778" s="545" t="s">
        <v>430</v>
      </c>
      <c r="I778" s="545" t="s">
        <v>2025</v>
      </c>
      <c r="J778" s="545" t="s">
        <v>2026</v>
      </c>
      <c r="K778" s="545" t="s">
        <v>2027</v>
      </c>
      <c r="L778" s="548">
        <v>0</v>
      </c>
      <c r="M778" s="548">
        <v>0</v>
      </c>
      <c r="N778" s="545">
        <v>3</v>
      </c>
      <c r="O778" s="549">
        <v>1</v>
      </c>
      <c r="P778" s="548"/>
      <c r="Q778" s="550"/>
      <c r="R778" s="545"/>
      <c r="S778" s="550">
        <v>0</v>
      </c>
      <c r="T778" s="549"/>
      <c r="U778" s="551">
        <v>0</v>
      </c>
    </row>
    <row r="779" spans="1:21" ht="14.4" customHeight="1" x14ac:dyDescent="0.3">
      <c r="A779" s="544">
        <v>27</v>
      </c>
      <c r="B779" s="545" t="s">
        <v>487</v>
      </c>
      <c r="C779" s="545" t="s">
        <v>504</v>
      </c>
      <c r="D779" s="546" t="s">
        <v>2199</v>
      </c>
      <c r="E779" s="547" t="s">
        <v>513</v>
      </c>
      <c r="F779" s="545" t="s">
        <v>497</v>
      </c>
      <c r="G779" s="545" t="s">
        <v>1263</v>
      </c>
      <c r="H779" s="545" t="s">
        <v>430</v>
      </c>
      <c r="I779" s="545" t="s">
        <v>2028</v>
      </c>
      <c r="J779" s="545" t="s">
        <v>2029</v>
      </c>
      <c r="K779" s="545" t="s">
        <v>2030</v>
      </c>
      <c r="L779" s="548">
        <v>87.89</v>
      </c>
      <c r="M779" s="548">
        <v>351.56</v>
      </c>
      <c r="N779" s="545">
        <v>4</v>
      </c>
      <c r="O779" s="549">
        <v>0.5</v>
      </c>
      <c r="P779" s="548"/>
      <c r="Q779" s="550">
        <v>0</v>
      </c>
      <c r="R779" s="545"/>
      <c r="S779" s="550">
        <v>0</v>
      </c>
      <c r="T779" s="549"/>
      <c r="U779" s="551">
        <v>0</v>
      </c>
    </row>
    <row r="780" spans="1:21" ht="14.4" customHeight="1" x14ac:dyDescent="0.3">
      <c r="A780" s="544">
        <v>27</v>
      </c>
      <c r="B780" s="545" t="s">
        <v>487</v>
      </c>
      <c r="C780" s="545" t="s">
        <v>504</v>
      </c>
      <c r="D780" s="546" t="s">
        <v>2199</v>
      </c>
      <c r="E780" s="547" t="s">
        <v>513</v>
      </c>
      <c r="F780" s="545" t="s">
        <v>497</v>
      </c>
      <c r="G780" s="545" t="s">
        <v>1267</v>
      </c>
      <c r="H780" s="545" t="s">
        <v>430</v>
      </c>
      <c r="I780" s="545" t="s">
        <v>1271</v>
      </c>
      <c r="J780" s="545" t="s">
        <v>1269</v>
      </c>
      <c r="K780" s="545" t="s">
        <v>1272</v>
      </c>
      <c r="L780" s="548">
        <v>0</v>
      </c>
      <c r="M780" s="548">
        <v>0</v>
      </c>
      <c r="N780" s="545">
        <v>2</v>
      </c>
      <c r="O780" s="549">
        <v>1</v>
      </c>
      <c r="P780" s="548">
        <v>0</v>
      </c>
      <c r="Q780" s="550"/>
      <c r="R780" s="545">
        <v>1</v>
      </c>
      <c r="S780" s="550">
        <v>0.5</v>
      </c>
      <c r="T780" s="549">
        <v>0.5</v>
      </c>
      <c r="U780" s="551">
        <v>0.5</v>
      </c>
    </row>
    <row r="781" spans="1:21" ht="14.4" customHeight="1" x14ac:dyDescent="0.3">
      <c r="A781" s="544">
        <v>27</v>
      </c>
      <c r="B781" s="545" t="s">
        <v>487</v>
      </c>
      <c r="C781" s="545" t="s">
        <v>504</v>
      </c>
      <c r="D781" s="546" t="s">
        <v>2199</v>
      </c>
      <c r="E781" s="547" t="s">
        <v>513</v>
      </c>
      <c r="F781" s="545" t="s">
        <v>497</v>
      </c>
      <c r="G781" s="545" t="s">
        <v>1267</v>
      </c>
      <c r="H781" s="545" t="s">
        <v>430</v>
      </c>
      <c r="I781" s="545" t="s">
        <v>2031</v>
      </c>
      <c r="J781" s="545" t="s">
        <v>2032</v>
      </c>
      <c r="K781" s="545" t="s">
        <v>1572</v>
      </c>
      <c r="L781" s="548">
        <v>0</v>
      </c>
      <c r="M781" s="548">
        <v>0</v>
      </c>
      <c r="N781" s="545">
        <v>1</v>
      </c>
      <c r="O781" s="549">
        <v>0.5</v>
      </c>
      <c r="P781" s="548"/>
      <c r="Q781" s="550"/>
      <c r="R781" s="545"/>
      <c r="S781" s="550">
        <v>0</v>
      </c>
      <c r="T781" s="549"/>
      <c r="U781" s="551">
        <v>0</v>
      </c>
    </row>
    <row r="782" spans="1:21" ht="14.4" customHeight="1" x14ac:dyDescent="0.3">
      <c r="A782" s="544">
        <v>27</v>
      </c>
      <c r="B782" s="545" t="s">
        <v>487</v>
      </c>
      <c r="C782" s="545" t="s">
        <v>504</v>
      </c>
      <c r="D782" s="546" t="s">
        <v>2199</v>
      </c>
      <c r="E782" s="547" t="s">
        <v>513</v>
      </c>
      <c r="F782" s="545" t="s">
        <v>497</v>
      </c>
      <c r="G782" s="545" t="s">
        <v>1267</v>
      </c>
      <c r="H782" s="545" t="s">
        <v>430</v>
      </c>
      <c r="I782" s="545" t="s">
        <v>2033</v>
      </c>
      <c r="J782" s="545" t="s">
        <v>1269</v>
      </c>
      <c r="K782" s="545" t="s">
        <v>1572</v>
      </c>
      <c r="L782" s="548">
        <v>0</v>
      </c>
      <c r="M782" s="548">
        <v>0</v>
      </c>
      <c r="N782" s="545">
        <v>1</v>
      </c>
      <c r="O782" s="549">
        <v>0.5</v>
      </c>
      <c r="P782" s="548">
        <v>0</v>
      </c>
      <c r="Q782" s="550"/>
      <c r="R782" s="545">
        <v>1</v>
      </c>
      <c r="S782" s="550">
        <v>1</v>
      </c>
      <c r="T782" s="549">
        <v>0.5</v>
      </c>
      <c r="U782" s="551">
        <v>1</v>
      </c>
    </row>
    <row r="783" spans="1:21" ht="14.4" customHeight="1" x14ac:dyDescent="0.3">
      <c r="A783" s="544">
        <v>27</v>
      </c>
      <c r="B783" s="545" t="s">
        <v>487</v>
      </c>
      <c r="C783" s="545" t="s">
        <v>504</v>
      </c>
      <c r="D783" s="546" t="s">
        <v>2199</v>
      </c>
      <c r="E783" s="547" t="s">
        <v>513</v>
      </c>
      <c r="F783" s="545" t="s">
        <v>497</v>
      </c>
      <c r="G783" s="545" t="s">
        <v>1267</v>
      </c>
      <c r="H783" s="545" t="s">
        <v>430</v>
      </c>
      <c r="I783" s="545" t="s">
        <v>2034</v>
      </c>
      <c r="J783" s="545" t="s">
        <v>1269</v>
      </c>
      <c r="K783" s="545" t="s">
        <v>2035</v>
      </c>
      <c r="L783" s="548">
        <v>0</v>
      </c>
      <c r="M783" s="548">
        <v>0</v>
      </c>
      <c r="N783" s="545">
        <v>4</v>
      </c>
      <c r="O783" s="549">
        <v>1</v>
      </c>
      <c r="P783" s="548"/>
      <c r="Q783" s="550"/>
      <c r="R783" s="545"/>
      <c r="S783" s="550">
        <v>0</v>
      </c>
      <c r="T783" s="549"/>
      <c r="U783" s="551">
        <v>0</v>
      </c>
    </row>
    <row r="784" spans="1:21" ht="14.4" customHeight="1" x14ac:dyDescent="0.3">
      <c r="A784" s="544">
        <v>27</v>
      </c>
      <c r="B784" s="545" t="s">
        <v>487</v>
      </c>
      <c r="C784" s="545" t="s">
        <v>504</v>
      </c>
      <c r="D784" s="546" t="s">
        <v>2199</v>
      </c>
      <c r="E784" s="547" t="s">
        <v>513</v>
      </c>
      <c r="F784" s="545" t="s">
        <v>497</v>
      </c>
      <c r="G784" s="545" t="s">
        <v>1273</v>
      </c>
      <c r="H784" s="545" t="s">
        <v>430</v>
      </c>
      <c r="I784" s="545" t="s">
        <v>1274</v>
      </c>
      <c r="J784" s="545" t="s">
        <v>1275</v>
      </c>
      <c r="K784" s="545" t="s">
        <v>1276</v>
      </c>
      <c r="L784" s="548">
        <v>0</v>
      </c>
      <c r="M784" s="548">
        <v>0</v>
      </c>
      <c r="N784" s="545">
        <v>4</v>
      </c>
      <c r="O784" s="549">
        <v>1</v>
      </c>
      <c r="P784" s="548"/>
      <c r="Q784" s="550"/>
      <c r="R784" s="545"/>
      <c r="S784" s="550">
        <v>0</v>
      </c>
      <c r="T784" s="549"/>
      <c r="U784" s="551">
        <v>0</v>
      </c>
    </row>
    <row r="785" spans="1:21" ht="14.4" customHeight="1" x14ac:dyDescent="0.3">
      <c r="A785" s="544">
        <v>27</v>
      </c>
      <c r="B785" s="545" t="s">
        <v>487</v>
      </c>
      <c r="C785" s="545" t="s">
        <v>504</v>
      </c>
      <c r="D785" s="546" t="s">
        <v>2199</v>
      </c>
      <c r="E785" s="547" t="s">
        <v>513</v>
      </c>
      <c r="F785" s="545" t="s">
        <v>497</v>
      </c>
      <c r="G785" s="545" t="s">
        <v>1273</v>
      </c>
      <c r="H785" s="545" t="s">
        <v>430</v>
      </c>
      <c r="I785" s="545" t="s">
        <v>2036</v>
      </c>
      <c r="J785" s="545" t="s">
        <v>1275</v>
      </c>
      <c r="K785" s="545" t="s">
        <v>2037</v>
      </c>
      <c r="L785" s="548">
        <v>0</v>
      </c>
      <c r="M785" s="548">
        <v>0</v>
      </c>
      <c r="N785" s="545">
        <v>2</v>
      </c>
      <c r="O785" s="549">
        <v>1</v>
      </c>
      <c r="P785" s="548"/>
      <c r="Q785" s="550"/>
      <c r="R785" s="545"/>
      <c r="S785" s="550">
        <v>0</v>
      </c>
      <c r="T785" s="549"/>
      <c r="U785" s="551">
        <v>0</v>
      </c>
    </row>
    <row r="786" spans="1:21" ht="14.4" customHeight="1" x14ac:dyDescent="0.3">
      <c r="A786" s="544">
        <v>27</v>
      </c>
      <c r="B786" s="545" t="s">
        <v>487</v>
      </c>
      <c r="C786" s="545" t="s">
        <v>504</v>
      </c>
      <c r="D786" s="546" t="s">
        <v>2199</v>
      </c>
      <c r="E786" s="547" t="s">
        <v>513</v>
      </c>
      <c r="F786" s="545" t="s">
        <v>497</v>
      </c>
      <c r="G786" s="545" t="s">
        <v>1273</v>
      </c>
      <c r="H786" s="545" t="s">
        <v>430</v>
      </c>
      <c r="I786" s="545" t="s">
        <v>2038</v>
      </c>
      <c r="J786" s="545" t="s">
        <v>1278</v>
      </c>
      <c r="K786" s="545" t="s">
        <v>2037</v>
      </c>
      <c r="L786" s="548">
        <v>0</v>
      </c>
      <c r="M786" s="548">
        <v>0</v>
      </c>
      <c r="N786" s="545">
        <v>1</v>
      </c>
      <c r="O786" s="549">
        <v>0.5</v>
      </c>
      <c r="P786" s="548"/>
      <c r="Q786" s="550"/>
      <c r="R786" s="545"/>
      <c r="S786" s="550">
        <v>0</v>
      </c>
      <c r="T786" s="549"/>
      <c r="U786" s="551">
        <v>0</v>
      </c>
    </row>
    <row r="787" spans="1:21" ht="14.4" customHeight="1" x14ac:dyDescent="0.3">
      <c r="A787" s="544">
        <v>27</v>
      </c>
      <c r="B787" s="545" t="s">
        <v>487</v>
      </c>
      <c r="C787" s="545" t="s">
        <v>504</v>
      </c>
      <c r="D787" s="546" t="s">
        <v>2199</v>
      </c>
      <c r="E787" s="547" t="s">
        <v>513</v>
      </c>
      <c r="F787" s="545" t="s">
        <v>497</v>
      </c>
      <c r="G787" s="545" t="s">
        <v>1284</v>
      </c>
      <c r="H787" s="545" t="s">
        <v>430</v>
      </c>
      <c r="I787" s="545" t="s">
        <v>2039</v>
      </c>
      <c r="J787" s="545" t="s">
        <v>2040</v>
      </c>
      <c r="K787" s="545" t="s">
        <v>2041</v>
      </c>
      <c r="L787" s="548">
        <v>503.02</v>
      </c>
      <c r="M787" s="548">
        <v>1509.06</v>
      </c>
      <c r="N787" s="545">
        <v>3</v>
      </c>
      <c r="O787" s="549">
        <v>1</v>
      </c>
      <c r="P787" s="548"/>
      <c r="Q787" s="550">
        <v>0</v>
      </c>
      <c r="R787" s="545"/>
      <c r="S787" s="550">
        <v>0</v>
      </c>
      <c r="T787" s="549"/>
      <c r="U787" s="551">
        <v>0</v>
      </c>
    </row>
    <row r="788" spans="1:21" ht="14.4" customHeight="1" x14ac:dyDescent="0.3">
      <c r="A788" s="544">
        <v>27</v>
      </c>
      <c r="B788" s="545" t="s">
        <v>487</v>
      </c>
      <c r="C788" s="545" t="s">
        <v>504</v>
      </c>
      <c r="D788" s="546" t="s">
        <v>2199</v>
      </c>
      <c r="E788" s="547" t="s">
        <v>513</v>
      </c>
      <c r="F788" s="545" t="s">
        <v>497</v>
      </c>
      <c r="G788" s="545" t="s">
        <v>1284</v>
      </c>
      <c r="H788" s="545" t="s">
        <v>430</v>
      </c>
      <c r="I788" s="545" t="s">
        <v>2042</v>
      </c>
      <c r="J788" s="545" t="s">
        <v>2043</v>
      </c>
      <c r="K788" s="545" t="s">
        <v>2041</v>
      </c>
      <c r="L788" s="548">
        <v>503.02</v>
      </c>
      <c r="M788" s="548">
        <v>503.02</v>
      </c>
      <c r="N788" s="545">
        <v>1</v>
      </c>
      <c r="O788" s="549">
        <v>0.5</v>
      </c>
      <c r="P788" s="548"/>
      <c r="Q788" s="550">
        <v>0</v>
      </c>
      <c r="R788" s="545"/>
      <c r="S788" s="550">
        <v>0</v>
      </c>
      <c r="T788" s="549"/>
      <c r="U788" s="551">
        <v>0</v>
      </c>
    </row>
    <row r="789" spans="1:21" ht="14.4" customHeight="1" x14ac:dyDescent="0.3">
      <c r="A789" s="544">
        <v>27</v>
      </c>
      <c r="B789" s="545" t="s">
        <v>487</v>
      </c>
      <c r="C789" s="545" t="s">
        <v>504</v>
      </c>
      <c r="D789" s="546" t="s">
        <v>2199</v>
      </c>
      <c r="E789" s="547" t="s">
        <v>513</v>
      </c>
      <c r="F789" s="545" t="s">
        <v>497</v>
      </c>
      <c r="G789" s="545" t="s">
        <v>1284</v>
      </c>
      <c r="H789" s="545" t="s">
        <v>430</v>
      </c>
      <c r="I789" s="545" t="s">
        <v>2044</v>
      </c>
      <c r="J789" s="545" t="s">
        <v>2040</v>
      </c>
      <c r="K789" s="545" t="s">
        <v>2041</v>
      </c>
      <c r="L789" s="548">
        <v>503.02</v>
      </c>
      <c r="M789" s="548">
        <v>1509.06</v>
      </c>
      <c r="N789" s="545">
        <v>3</v>
      </c>
      <c r="O789" s="549">
        <v>1.5</v>
      </c>
      <c r="P789" s="548">
        <v>1006.04</v>
      </c>
      <c r="Q789" s="550">
        <v>0.66666666666666663</v>
      </c>
      <c r="R789" s="545">
        <v>2</v>
      </c>
      <c r="S789" s="550">
        <v>0.66666666666666663</v>
      </c>
      <c r="T789" s="549">
        <v>1</v>
      </c>
      <c r="U789" s="551">
        <v>0.66666666666666663</v>
      </c>
    </row>
    <row r="790" spans="1:21" ht="14.4" customHeight="1" x14ac:dyDescent="0.3">
      <c r="A790" s="544">
        <v>27</v>
      </c>
      <c r="B790" s="545" t="s">
        <v>487</v>
      </c>
      <c r="C790" s="545" t="s">
        <v>504</v>
      </c>
      <c r="D790" s="546" t="s">
        <v>2199</v>
      </c>
      <c r="E790" s="547" t="s">
        <v>513</v>
      </c>
      <c r="F790" s="545" t="s">
        <v>497</v>
      </c>
      <c r="G790" s="545" t="s">
        <v>1284</v>
      </c>
      <c r="H790" s="545" t="s">
        <v>430</v>
      </c>
      <c r="I790" s="545" t="s">
        <v>2045</v>
      </c>
      <c r="J790" s="545" t="s">
        <v>2043</v>
      </c>
      <c r="K790" s="545" t="s">
        <v>2046</v>
      </c>
      <c r="L790" s="548">
        <v>150.9</v>
      </c>
      <c r="M790" s="548">
        <v>452.70000000000005</v>
      </c>
      <c r="N790" s="545">
        <v>3</v>
      </c>
      <c r="O790" s="549">
        <v>0.5</v>
      </c>
      <c r="P790" s="548"/>
      <c r="Q790" s="550">
        <v>0</v>
      </c>
      <c r="R790" s="545"/>
      <c r="S790" s="550">
        <v>0</v>
      </c>
      <c r="T790" s="549"/>
      <c r="U790" s="551">
        <v>0</v>
      </c>
    </row>
    <row r="791" spans="1:21" ht="14.4" customHeight="1" x14ac:dyDescent="0.3">
      <c r="A791" s="544">
        <v>27</v>
      </c>
      <c r="B791" s="545" t="s">
        <v>487</v>
      </c>
      <c r="C791" s="545" t="s">
        <v>504</v>
      </c>
      <c r="D791" s="546" t="s">
        <v>2199</v>
      </c>
      <c r="E791" s="547" t="s">
        <v>513</v>
      </c>
      <c r="F791" s="545" t="s">
        <v>497</v>
      </c>
      <c r="G791" s="545" t="s">
        <v>2047</v>
      </c>
      <c r="H791" s="545" t="s">
        <v>430</v>
      </c>
      <c r="I791" s="545" t="s">
        <v>2048</v>
      </c>
      <c r="J791" s="545" t="s">
        <v>2049</v>
      </c>
      <c r="K791" s="545" t="s">
        <v>778</v>
      </c>
      <c r="L791" s="548">
        <v>0</v>
      </c>
      <c r="M791" s="548">
        <v>0</v>
      </c>
      <c r="N791" s="545">
        <v>4</v>
      </c>
      <c r="O791" s="549">
        <v>1</v>
      </c>
      <c r="P791" s="548"/>
      <c r="Q791" s="550"/>
      <c r="R791" s="545"/>
      <c r="S791" s="550">
        <v>0</v>
      </c>
      <c r="T791" s="549"/>
      <c r="U791" s="551">
        <v>0</v>
      </c>
    </row>
    <row r="792" spans="1:21" ht="14.4" customHeight="1" x14ac:dyDescent="0.3">
      <c r="A792" s="544">
        <v>27</v>
      </c>
      <c r="B792" s="545" t="s">
        <v>487</v>
      </c>
      <c r="C792" s="545" t="s">
        <v>504</v>
      </c>
      <c r="D792" s="546" t="s">
        <v>2199</v>
      </c>
      <c r="E792" s="547" t="s">
        <v>513</v>
      </c>
      <c r="F792" s="545" t="s">
        <v>497</v>
      </c>
      <c r="G792" s="545" t="s">
        <v>1288</v>
      </c>
      <c r="H792" s="545" t="s">
        <v>482</v>
      </c>
      <c r="I792" s="545" t="s">
        <v>2050</v>
      </c>
      <c r="J792" s="545" t="s">
        <v>2051</v>
      </c>
      <c r="K792" s="545" t="s">
        <v>2052</v>
      </c>
      <c r="L792" s="548">
        <v>93.75</v>
      </c>
      <c r="M792" s="548">
        <v>93.75</v>
      </c>
      <c r="N792" s="545">
        <v>1</v>
      </c>
      <c r="O792" s="549">
        <v>0.5</v>
      </c>
      <c r="P792" s="548"/>
      <c r="Q792" s="550">
        <v>0</v>
      </c>
      <c r="R792" s="545"/>
      <c r="S792" s="550">
        <v>0</v>
      </c>
      <c r="T792" s="549"/>
      <c r="U792" s="551">
        <v>0</v>
      </c>
    </row>
    <row r="793" spans="1:21" ht="14.4" customHeight="1" x14ac:dyDescent="0.3">
      <c r="A793" s="544">
        <v>27</v>
      </c>
      <c r="B793" s="545" t="s">
        <v>487</v>
      </c>
      <c r="C793" s="545" t="s">
        <v>504</v>
      </c>
      <c r="D793" s="546" t="s">
        <v>2199</v>
      </c>
      <c r="E793" s="547" t="s">
        <v>513</v>
      </c>
      <c r="F793" s="545" t="s">
        <v>497</v>
      </c>
      <c r="G793" s="545" t="s">
        <v>1288</v>
      </c>
      <c r="H793" s="545" t="s">
        <v>482</v>
      </c>
      <c r="I793" s="545" t="s">
        <v>2053</v>
      </c>
      <c r="J793" s="545" t="s">
        <v>1290</v>
      </c>
      <c r="K793" s="545" t="s">
        <v>2054</v>
      </c>
      <c r="L793" s="548">
        <v>120.61</v>
      </c>
      <c r="M793" s="548">
        <v>1326.71</v>
      </c>
      <c r="N793" s="545">
        <v>11</v>
      </c>
      <c r="O793" s="549">
        <v>4</v>
      </c>
      <c r="P793" s="548">
        <v>361.83</v>
      </c>
      <c r="Q793" s="550">
        <v>0.27272727272727271</v>
      </c>
      <c r="R793" s="545">
        <v>3</v>
      </c>
      <c r="S793" s="550">
        <v>0.27272727272727271</v>
      </c>
      <c r="T793" s="549">
        <v>1</v>
      </c>
      <c r="U793" s="551">
        <v>0.25</v>
      </c>
    </row>
    <row r="794" spans="1:21" ht="14.4" customHeight="1" x14ac:dyDescent="0.3">
      <c r="A794" s="544">
        <v>27</v>
      </c>
      <c r="B794" s="545" t="s">
        <v>487</v>
      </c>
      <c r="C794" s="545" t="s">
        <v>504</v>
      </c>
      <c r="D794" s="546" t="s">
        <v>2199</v>
      </c>
      <c r="E794" s="547" t="s">
        <v>513</v>
      </c>
      <c r="F794" s="545" t="s">
        <v>497</v>
      </c>
      <c r="G794" s="545" t="s">
        <v>1288</v>
      </c>
      <c r="H794" s="545" t="s">
        <v>482</v>
      </c>
      <c r="I794" s="545" t="s">
        <v>1289</v>
      </c>
      <c r="J794" s="545" t="s">
        <v>1290</v>
      </c>
      <c r="K794" s="545" t="s">
        <v>1291</v>
      </c>
      <c r="L794" s="548">
        <v>184.74</v>
      </c>
      <c r="M794" s="548">
        <v>2216.88</v>
      </c>
      <c r="N794" s="545">
        <v>12</v>
      </c>
      <c r="O794" s="549">
        <v>6.5</v>
      </c>
      <c r="P794" s="548">
        <v>1293.18</v>
      </c>
      <c r="Q794" s="550">
        <v>0.58333333333333337</v>
      </c>
      <c r="R794" s="545">
        <v>7</v>
      </c>
      <c r="S794" s="550">
        <v>0.58333333333333337</v>
      </c>
      <c r="T794" s="549">
        <v>3.5</v>
      </c>
      <c r="U794" s="551">
        <v>0.53846153846153844</v>
      </c>
    </row>
    <row r="795" spans="1:21" ht="14.4" customHeight="1" x14ac:dyDescent="0.3">
      <c r="A795" s="544">
        <v>27</v>
      </c>
      <c r="B795" s="545" t="s">
        <v>487</v>
      </c>
      <c r="C795" s="545" t="s">
        <v>504</v>
      </c>
      <c r="D795" s="546" t="s">
        <v>2199</v>
      </c>
      <c r="E795" s="547" t="s">
        <v>513</v>
      </c>
      <c r="F795" s="545" t="s">
        <v>497</v>
      </c>
      <c r="G795" s="545" t="s">
        <v>653</v>
      </c>
      <c r="H795" s="545" t="s">
        <v>430</v>
      </c>
      <c r="I795" s="545" t="s">
        <v>2055</v>
      </c>
      <c r="J795" s="545" t="s">
        <v>1293</v>
      </c>
      <c r="K795" s="545" t="s">
        <v>2056</v>
      </c>
      <c r="L795" s="548">
        <v>0</v>
      </c>
      <c r="M795" s="548">
        <v>0</v>
      </c>
      <c r="N795" s="545">
        <v>1</v>
      </c>
      <c r="O795" s="549">
        <v>1</v>
      </c>
      <c r="P795" s="548"/>
      <c r="Q795" s="550"/>
      <c r="R795" s="545"/>
      <c r="S795" s="550">
        <v>0</v>
      </c>
      <c r="T795" s="549"/>
      <c r="U795" s="551">
        <v>0</v>
      </c>
    </row>
    <row r="796" spans="1:21" ht="14.4" customHeight="1" x14ac:dyDescent="0.3">
      <c r="A796" s="544">
        <v>27</v>
      </c>
      <c r="B796" s="545" t="s">
        <v>487</v>
      </c>
      <c r="C796" s="545" t="s">
        <v>504</v>
      </c>
      <c r="D796" s="546" t="s">
        <v>2199</v>
      </c>
      <c r="E796" s="547" t="s">
        <v>513</v>
      </c>
      <c r="F796" s="545" t="s">
        <v>497</v>
      </c>
      <c r="G796" s="545" t="s">
        <v>653</v>
      </c>
      <c r="H796" s="545" t="s">
        <v>430</v>
      </c>
      <c r="I796" s="545" t="s">
        <v>2057</v>
      </c>
      <c r="J796" s="545" t="s">
        <v>1298</v>
      </c>
      <c r="K796" s="545" t="s">
        <v>907</v>
      </c>
      <c r="L796" s="548">
        <v>0</v>
      </c>
      <c r="M796" s="548">
        <v>0</v>
      </c>
      <c r="N796" s="545">
        <v>4</v>
      </c>
      <c r="O796" s="549">
        <v>2</v>
      </c>
      <c r="P796" s="548">
        <v>0</v>
      </c>
      <c r="Q796" s="550"/>
      <c r="R796" s="545">
        <v>4</v>
      </c>
      <c r="S796" s="550">
        <v>1</v>
      </c>
      <c r="T796" s="549">
        <v>2</v>
      </c>
      <c r="U796" s="551">
        <v>1</v>
      </c>
    </row>
    <row r="797" spans="1:21" ht="14.4" customHeight="1" x14ac:dyDescent="0.3">
      <c r="A797" s="544">
        <v>27</v>
      </c>
      <c r="B797" s="545" t="s">
        <v>487</v>
      </c>
      <c r="C797" s="545" t="s">
        <v>504</v>
      </c>
      <c r="D797" s="546" t="s">
        <v>2199</v>
      </c>
      <c r="E797" s="547" t="s">
        <v>513</v>
      </c>
      <c r="F797" s="545" t="s">
        <v>497</v>
      </c>
      <c r="G797" s="545" t="s">
        <v>653</v>
      </c>
      <c r="H797" s="545" t="s">
        <v>430</v>
      </c>
      <c r="I797" s="545" t="s">
        <v>2058</v>
      </c>
      <c r="J797" s="545" t="s">
        <v>2059</v>
      </c>
      <c r="K797" s="545" t="s">
        <v>907</v>
      </c>
      <c r="L797" s="548">
        <v>0</v>
      </c>
      <c r="M797" s="548">
        <v>0</v>
      </c>
      <c r="N797" s="545">
        <v>1</v>
      </c>
      <c r="O797" s="549">
        <v>1</v>
      </c>
      <c r="P797" s="548"/>
      <c r="Q797" s="550"/>
      <c r="R797" s="545"/>
      <c r="S797" s="550">
        <v>0</v>
      </c>
      <c r="T797" s="549"/>
      <c r="U797" s="551">
        <v>0</v>
      </c>
    </row>
    <row r="798" spans="1:21" ht="14.4" customHeight="1" x14ac:dyDescent="0.3">
      <c r="A798" s="544">
        <v>27</v>
      </c>
      <c r="B798" s="545" t="s">
        <v>487</v>
      </c>
      <c r="C798" s="545" t="s">
        <v>504</v>
      </c>
      <c r="D798" s="546" t="s">
        <v>2199</v>
      </c>
      <c r="E798" s="547" t="s">
        <v>513</v>
      </c>
      <c r="F798" s="545" t="s">
        <v>497</v>
      </c>
      <c r="G798" s="545" t="s">
        <v>653</v>
      </c>
      <c r="H798" s="545" t="s">
        <v>430</v>
      </c>
      <c r="I798" s="545" t="s">
        <v>1297</v>
      </c>
      <c r="J798" s="545" t="s">
        <v>1298</v>
      </c>
      <c r="K798" s="545" t="s">
        <v>907</v>
      </c>
      <c r="L798" s="548">
        <v>0</v>
      </c>
      <c r="M798" s="548">
        <v>0</v>
      </c>
      <c r="N798" s="545">
        <v>1</v>
      </c>
      <c r="O798" s="549">
        <v>0.5</v>
      </c>
      <c r="P798" s="548">
        <v>0</v>
      </c>
      <c r="Q798" s="550"/>
      <c r="R798" s="545">
        <v>1</v>
      </c>
      <c r="S798" s="550">
        <v>1</v>
      </c>
      <c r="T798" s="549">
        <v>0.5</v>
      </c>
      <c r="U798" s="551">
        <v>1</v>
      </c>
    </row>
    <row r="799" spans="1:21" ht="14.4" customHeight="1" x14ac:dyDescent="0.3">
      <c r="A799" s="544">
        <v>27</v>
      </c>
      <c r="B799" s="545" t="s">
        <v>487</v>
      </c>
      <c r="C799" s="545" t="s">
        <v>504</v>
      </c>
      <c r="D799" s="546" t="s">
        <v>2199</v>
      </c>
      <c r="E799" s="547" t="s">
        <v>513</v>
      </c>
      <c r="F799" s="545" t="s">
        <v>497</v>
      </c>
      <c r="G799" s="545" t="s">
        <v>1464</v>
      </c>
      <c r="H799" s="545" t="s">
        <v>482</v>
      </c>
      <c r="I799" s="545" t="s">
        <v>2060</v>
      </c>
      <c r="J799" s="545" t="s">
        <v>1466</v>
      </c>
      <c r="K799" s="545" t="s">
        <v>2061</v>
      </c>
      <c r="L799" s="548">
        <v>5286.12</v>
      </c>
      <c r="M799" s="548">
        <v>5286.12</v>
      </c>
      <c r="N799" s="545">
        <v>1</v>
      </c>
      <c r="O799" s="549">
        <v>0.5</v>
      </c>
      <c r="P799" s="548"/>
      <c r="Q799" s="550">
        <v>0</v>
      </c>
      <c r="R799" s="545"/>
      <c r="S799" s="550">
        <v>0</v>
      </c>
      <c r="T799" s="549"/>
      <c r="U799" s="551">
        <v>0</v>
      </c>
    </row>
    <row r="800" spans="1:21" ht="14.4" customHeight="1" x14ac:dyDescent="0.3">
      <c r="A800" s="544">
        <v>27</v>
      </c>
      <c r="B800" s="545" t="s">
        <v>487</v>
      </c>
      <c r="C800" s="545" t="s">
        <v>504</v>
      </c>
      <c r="D800" s="546" t="s">
        <v>2199</v>
      </c>
      <c r="E800" s="547" t="s">
        <v>513</v>
      </c>
      <c r="F800" s="545" t="s">
        <v>497</v>
      </c>
      <c r="G800" s="545" t="s">
        <v>1464</v>
      </c>
      <c r="H800" s="545" t="s">
        <v>482</v>
      </c>
      <c r="I800" s="545" t="s">
        <v>1465</v>
      </c>
      <c r="J800" s="545" t="s">
        <v>1466</v>
      </c>
      <c r="K800" s="545" t="s">
        <v>1467</v>
      </c>
      <c r="L800" s="548">
        <v>2669.75</v>
      </c>
      <c r="M800" s="548">
        <v>8009.25</v>
      </c>
      <c r="N800" s="545">
        <v>3</v>
      </c>
      <c r="O800" s="549">
        <v>1.6666666666666665</v>
      </c>
      <c r="P800" s="548">
        <v>8009.25</v>
      </c>
      <c r="Q800" s="550">
        <v>1</v>
      </c>
      <c r="R800" s="545">
        <v>3</v>
      </c>
      <c r="S800" s="550">
        <v>1</v>
      </c>
      <c r="T800" s="549">
        <v>1.6666666666666665</v>
      </c>
      <c r="U800" s="551">
        <v>1</v>
      </c>
    </row>
    <row r="801" spans="1:21" ht="14.4" customHeight="1" x14ac:dyDescent="0.3">
      <c r="A801" s="544">
        <v>27</v>
      </c>
      <c r="B801" s="545" t="s">
        <v>487</v>
      </c>
      <c r="C801" s="545" t="s">
        <v>504</v>
      </c>
      <c r="D801" s="546" t="s">
        <v>2199</v>
      </c>
      <c r="E801" s="547" t="s">
        <v>513</v>
      </c>
      <c r="F801" s="545" t="s">
        <v>497</v>
      </c>
      <c r="G801" s="545" t="s">
        <v>853</v>
      </c>
      <c r="H801" s="545" t="s">
        <v>430</v>
      </c>
      <c r="I801" s="545" t="s">
        <v>1299</v>
      </c>
      <c r="J801" s="545" t="s">
        <v>855</v>
      </c>
      <c r="K801" s="545" t="s">
        <v>1300</v>
      </c>
      <c r="L801" s="548">
        <v>0</v>
      </c>
      <c r="M801" s="548">
        <v>0</v>
      </c>
      <c r="N801" s="545">
        <v>5</v>
      </c>
      <c r="O801" s="549">
        <v>2.5</v>
      </c>
      <c r="P801" s="548">
        <v>0</v>
      </c>
      <c r="Q801" s="550"/>
      <c r="R801" s="545">
        <v>2</v>
      </c>
      <c r="S801" s="550">
        <v>0.4</v>
      </c>
      <c r="T801" s="549">
        <v>0.5</v>
      </c>
      <c r="U801" s="551">
        <v>0.2</v>
      </c>
    </row>
    <row r="802" spans="1:21" ht="14.4" customHeight="1" x14ac:dyDescent="0.3">
      <c r="A802" s="544">
        <v>27</v>
      </c>
      <c r="B802" s="545" t="s">
        <v>487</v>
      </c>
      <c r="C802" s="545" t="s">
        <v>504</v>
      </c>
      <c r="D802" s="546" t="s">
        <v>2199</v>
      </c>
      <c r="E802" s="547" t="s">
        <v>513</v>
      </c>
      <c r="F802" s="545" t="s">
        <v>497</v>
      </c>
      <c r="G802" s="545" t="s">
        <v>853</v>
      </c>
      <c r="H802" s="545" t="s">
        <v>430</v>
      </c>
      <c r="I802" s="545" t="s">
        <v>2062</v>
      </c>
      <c r="J802" s="545" t="s">
        <v>855</v>
      </c>
      <c r="K802" s="545" t="s">
        <v>2063</v>
      </c>
      <c r="L802" s="548">
        <v>683.39</v>
      </c>
      <c r="M802" s="548">
        <v>3416.95</v>
      </c>
      <c r="N802" s="545">
        <v>5</v>
      </c>
      <c r="O802" s="549">
        <v>3</v>
      </c>
      <c r="P802" s="548">
        <v>2733.56</v>
      </c>
      <c r="Q802" s="550">
        <v>0.8</v>
      </c>
      <c r="R802" s="545">
        <v>4</v>
      </c>
      <c r="S802" s="550">
        <v>0.8</v>
      </c>
      <c r="T802" s="549">
        <v>2.5</v>
      </c>
      <c r="U802" s="551">
        <v>0.83333333333333337</v>
      </c>
    </row>
    <row r="803" spans="1:21" ht="14.4" customHeight="1" x14ac:dyDescent="0.3">
      <c r="A803" s="544">
        <v>27</v>
      </c>
      <c r="B803" s="545" t="s">
        <v>487</v>
      </c>
      <c r="C803" s="545" t="s">
        <v>504</v>
      </c>
      <c r="D803" s="546" t="s">
        <v>2199</v>
      </c>
      <c r="E803" s="547" t="s">
        <v>513</v>
      </c>
      <c r="F803" s="545" t="s">
        <v>497</v>
      </c>
      <c r="G803" s="545" t="s">
        <v>853</v>
      </c>
      <c r="H803" s="545" t="s">
        <v>430</v>
      </c>
      <c r="I803" s="545" t="s">
        <v>2064</v>
      </c>
      <c r="J803" s="545" t="s">
        <v>855</v>
      </c>
      <c r="K803" s="545" t="s">
        <v>2065</v>
      </c>
      <c r="L803" s="548">
        <v>280.77</v>
      </c>
      <c r="M803" s="548">
        <v>280.77</v>
      </c>
      <c r="N803" s="545">
        <v>1</v>
      </c>
      <c r="O803" s="549">
        <v>0.5</v>
      </c>
      <c r="P803" s="548">
        <v>280.77</v>
      </c>
      <c r="Q803" s="550">
        <v>1</v>
      </c>
      <c r="R803" s="545">
        <v>1</v>
      </c>
      <c r="S803" s="550">
        <v>1</v>
      </c>
      <c r="T803" s="549">
        <v>0.5</v>
      </c>
      <c r="U803" s="551">
        <v>1</v>
      </c>
    </row>
    <row r="804" spans="1:21" ht="14.4" customHeight="1" x14ac:dyDescent="0.3">
      <c r="A804" s="544">
        <v>27</v>
      </c>
      <c r="B804" s="545" t="s">
        <v>487</v>
      </c>
      <c r="C804" s="545" t="s">
        <v>504</v>
      </c>
      <c r="D804" s="546" t="s">
        <v>2199</v>
      </c>
      <c r="E804" s="547" t="s">
        <v>513</v>
      </c>
      <c r="F804" s="545" t="s">
        <v>497</v>
      </c>
      <c r="G804" s="545" t="s">
        <v>853</v>
      </c>
      <c r="H804" s="545" t="s">
        <v>430</v>
      </c>
      <c r="I804" s="545" t="s">
        <v>854</v>
      </c>
      <c r="J804" s="545" t="s">
        <v>855</v>
      </c>
      <c r="K804" s="545" t="s">
        <v>856</v>
      </c>
      <c r="L804" s="548">
        <v>421.13</v>
      </c>
      <c r="M804" s="548">
        <v>5895.8200000000006</v>
      </c>
      <c r="N804" s="545">
        <v>14</v>
      </c>
      <c r="O804" s="549">
        <v>9</v>
      </c>
      <c r="P804" s="548">
        <v>2526.7800000000002</v>
      </c>
      <c r="Q804" s="550">
        <v>0.42857142857142855</v>
      </c>
      <c r="R804" s="545">
        <v>6</v>
      </c>
      <c r="S804" s="550">
        <v>0.42857142857142855</v>
      </c>
      <c r="T804" s="549">
        <v>3.5</v>
      </c>
      <c r="U804" s="551">
        <v>0.3888888888888889</v>
      </c>
    </row>
    <row r="805" spans="1:21" ht="14.4" customHeight="1" x14ac:dyDescent="0.3">
      <c r="A805" s="544">
        <v>27</v>
      </c>
      <c r="B805" s="545" t="s">
        <v>487</v>
      </c>
      <c r="C805" s="545" t="s">
        <v>504</v>
      </c>
      <c r="D805" s="546" t="s">
        <v>2199</v>
      </c>
      <c r="E805" s="547" t="s">
        <v>513</v>
      </c>
      <c r="F805" s="545" t="s">
        <v>497</v>
      </c>
      <c r="G805" s="545" t="s">
        <v>1301</v>
      </c>
      <c r="H805" s="545" t="s">
        <v>430</v>
      </c>
      <c r="I805" s="545" t="s">
        <v>1302</v>
      </c>
      <c r="J805" s="545" t="s">
        <v>1303</v>
      </c>
      <c r="K805" s="545" t="s">
        <v>1304</v>
      </c>
      <c r="L805" s="548">
        <v>0</v>
      </c>
      <c r="M805" s="548">
        <v>0</v>
      </c>
      <c r="N805" s="545">
        <v>2</v>
      </c>
      <c r="O805" s="549">
        <v>1</v>
      </c>
      <c r="P805" s="548">
        <v>0</v>
      </c>
      <c r="Q805" s="550"/>
      <c r="R805" s="545">
        <v>2</v>
      </c>
      <c r="S805" s="550">
        <v>1</v>
      </c>
      <c r="T805" s="549">
        <v>1</v>
      </c>
      <c r="U805" s="551">
        <v>1</v>
      </c>
    </row>
    <row r="806" spans="1:21" ht="14.4" customHeight="1" x14ac:dyDescent="0.3">
      <c r="A806" s="544">
        <v>27</v>
      </c>
      <c r="B806" s="545" t="s">
        <v>487</v>
      </c>
      <c r="C806" s="545" t="s">
        <v>504</v>
      </c>
      <c r="D806" s="546" t="s">
        <v>2199</v>
      </c>
      <c r="E806" s="547" t="s">
        <v>513</v>
      </c>
      <c r="F806" s="545" t="s">
        <v>497</v>
      </c>
      <c r="G806" s="545" t="s">
        <v>1301</v>
      </c>
      <c r="H806" s="545" t="s">
        <v>430</v>
      </c>
      <c r="I806" s="545" t="s">
        <v>2066</v>
      </c>
      <c r="J806" s="545" t="s">
        <v>2067</v>
      </c>
      <c r="K806" s="545" t="s">
        <v>739</v>
      </c>
      <c r="L806" s="548">
        <v>0</v>
      </c>
      <c r="M806" s="548">
        <v>0</v>
      </c>
      <c r="N806" s="545">
        <v>2</v>
      </c>
      <c r="O806" s="549">
        <v>1</v>
      </c>
      <c r="P806" s="548">
        <v>0</v>
      </c>
      <c r="Q806" s="550"/>
      <c r="R806" s="545">
        <v>2</v>
      </c>
      <c r="S806" s="550">
        <v>1</v>
      </c>
      <c r="T806" s="549">
        <v>1</v>
      </c>
      <c r="U806" s="551">
        <v>1</v>
      </c>
    </row>
    <row r="807" spans="1:21" ht="14.4" customHeight="1" x14ac:dyDescent="0.3">
      <c r="A807" s="544">
        <v>27</v>
      </c>
      <c r="B807" s="545" t="s">
        <v>487</v>
      </c>
      <c r="C807" s="545" t="s">
        <v>504</v>
      </c>
      <c r="D807" s="546" t="s">
        <v>2199</v>
      </c>
      <c r="E807" s="547" t="s">
        <v>513</v>
      </c>
      <c r="F807" s="545" t="s">
        <v>497</v>
      </c>
      <c r="G807" s="545" t="s">
        <v>1492</v>
      </c>
      <c r="H807" s="545" t="s">
        <v>482</v>
      </c>
      <c r="I807" s="545" t="s">
        <v>1493</v>
      </c>
      <c r="J807" s="545" t="s">
        <v>1494</v>
      </c>
      <c r="K807" s="545" t="s">
        <v>1495</v>
      </c>
      <c r="L807" s="548">
        <v>53.57</v>
      </c>
      <c r="M807" s="548">
        <v>53.57</v>
      </c>
      <c r="N807" s="545">
        <v>1</v>
      </c>
      <c r="O807" s="549">
        <v>0.5</v>
      </c>
      <c r="P807" s="548"/>
      <c r="Q807" s="550">
        <v>0</v>
      </c>
      <c r="R807" s="545"/>
      <c r="S807" s="550">
        <v>0</v>
      </c>
      <c r="T807" s="549"/>
      <c r="U807" s="551">
        <v>0</v>
      </c>
    </row>
    <row r="808" spans="1:21" ht="14.4" customHeight="1" x14ac:dyDescent="0.3">
      <c r="A808" s="544">
        <v>27</v>
      </c>
      <c r="B808" s="545" t="s">
        <v>487</v>
      </c>
      <c r="C808" s="545" t="s">
        <v>504</v>
      </c>
      <c r="D808" s="546" t="s">
        <v>2199</v>
      </c>
      <c r="E808" s="547" t="s">
        <v>513</v>
      </c>
      <c r="F808" s="545" t="s">
        <v>497</v>
      </c>
      <c r="G808" s="545" t="s">
        <v>1492</v>
      </c>
      <c r="H808" s="545" t="s">
        <v>482</v>
      </c>
      <c r="I808" s="545" t="s">
        <v>1508</v>
      </c>
      <c r="J808" s="545" t="s">
        <v>1494</v>
      </c>
      <c r="K808" s="545" t="s">
        <v>1406</v>
      </c>
      <c r="L808" s="548">
        <v>133.94</v>
      </c>
      <c r="M808" s="548">
        <v>267.88</v>
      </c>
      <c r="N808" s="545">
        <v>2</v>
      </c>
      <c r="O808" s="549">
        <v>0.5</v>
      </c>
      <c r="P808" s="548">
        <v>267.88</v>
      </c>
      <c r="Q808" s="550">
        <v>1</v>
      </c>
      <c r="R808" s="545">
        <v>2</v>
      </c>
      <c r="S808" s="550">
        <v>1</v>
      </c>
      <c r="T808" s="549">
        <v>0.5</v>
      </c>
      <c r="U808" s="551">
        <v>1</v>
      </c>
    </row>
    <row r="809" spans="1:21" ht="14.4" customHeight="1" x14ac:dyDescent="0.3">
      <c r="A809" s="544">
        <v>27</v>
      </c>
      <c r="B809" s="545" t="s">
        <v>487</v>
      </c>
      <c r="C809" s="545" t="s">
        <v>504</v>
      </c>
      <c r="D809" s="546" t="s">
        <v>2199</v>
      </c>
      <c r="E809" s="547" t="s">
        <v>513</v>
      </c>
      <c r="F809" s="545" t="s">
        <v>497</v>
      </c>
      <c r="G809" s="545" t="s">
        <v>1492</v>
      </c>
      <c r="H809" s="545" t="s">
        <v>430</v>
      </c>
      <c r="I809" s="545" t="s">
        <v>2068</v>
      </c>
      <c r="J809" s="545" t="s">
        <v>2069</v>
      </c>
      <c r="K809" s="545" t="s">
        <v>2070</v>
      </c>
      <c r="L809" s="548">
        <v>133.94</v>
      </c>
      <c r="M809" s="548">
        <v>535.76</v>
      </c>
      <c r="N809" s="545">
        <v>4</v>
      </c>
      <c r="O809" s="549">
        <v>0.5</v>
      </c>
      <c r="P809" s="548"/>
      <c r="Q809" s="550">
        <v>0</v>
      </c>
      <c r="R809" s="545"/>
      <c r="S809" s="550">
        <v>0</v>
      </c>
      <c r="T809" s="549"/>
      <c r="U809" s="551">
        <v>0</v>
      </c>
    </row>
    <row r="810" spans="1:21" ht="14.4" customHeight="1" x14ac:dyDescent="0.3">
      <c r="A810" s="544">
        <v>27</v>
      </c>
      <c r="B810" s="545" t="s">
        <v>487</v>
      </c>
      <c r="C810" s="545" t="s">
        <v>504</v>
      </c>
      <c r="D810" s="546" t="s">
        <v>2199</v>
      </c>
      <c r="E810" s="547" t="s">
        <v>513</v>
      </c>
      <c r="F810" s="545" t="s">
        <v>499</v>
      </c>
      <c r="G810" s="545" t="s">
        <v>1305</v>
      </c>
      <c r="H810" s="545" t="s">
        <v>430</v>
      </c>
      <c r="I810" s="545" t="s">
        <v>1306</v>
      </c>
      <c r="J810" s="545" t="s">
        <v>1307</v>
      </c>
      <c r="K810" s="545" t="s">
        <v>1308</v>
      </c>
      <c r="L810" s="548">
        <v>410</v>
      </c>
      <c r="M810" s="548">
        <v>410</v>
      </c>
      <c r="N810" s="545">
        <v>1</v>
      </c>
      <c r="O810" s="549">
        <v>1</v>
      </c>
      <c r="P810" s="548">
        <v>410</v>
      </c>
      <c r="Q810" s="550">
        <v>1</v>
      </c>
      <c r="R810" s="545">
        <v>1</v>
      </c>
      <c r="S810" s="550">
        <v>1</v>
      </c>
      <c r="T810" s="549">
        <v>1</v>
      </c>
      <c r="U810" s="551">
        <v>1</v>
      </c>
    </row>
    <row r="811" spans="1:21" ht="14.4" customHeight="1" x14ac:dyDescent="0.3">
      <c r="A811" s="544">
        <v>27</v>
      </c>
      <c r="B811" s="545" t="s">
        <v>487</v>
      </c>
      <c r="C811" s="545" t="s">
        <v>504</v>
      </c>
      <c r="D811" s="546" t="s">
        <v>2199</v>
      </c>
      <c r="E811" s="547" t="s">
        <v>513</v>
      </c>
      <c r="F811" s="545" t="s">
        <v>499</v>
      </c>
      <c r="G811" s="545" t="s">
        <v>1305</v>
      </c>
      <c r="H811" s="545" t="s">
        <v>430</v>
      </c>
      <c r="I811" s="545" t="s">
        <v>1309</v>
      </c>
      <c r="J811" s="545" t="s">
        <v>1307</v>
      </c>
      <c r="K811" s="545" t="s">
        <v>1310</v>
      </c>
      <c r="L811" s="548">
        <v>410</v>
      </c>
      <c r="M811" s="548">
        <v>3690</v>
      </c>
      <c r="N811" s="545">
        <v>9</v>
      </c>
      <c r="O811" s="549">
        <v>7</v>
      </c>
      <c r="P811" s="548">
        <v>820</v>
      </c>
      <c r="Q811" s="550">
        <v>0.22222222222222221</v>
      </c>
      <c r="R811" s="545">
        <v>2</v>
      </c>
      <c r="S811" s="550">
        <v>0.22222222222222221</v>
      </c>
      <c r="T811" s="549">
        <v>2</v>
      </c>
      <c r="U811" s="551">
        <v>0.2857142857142857</v>
      </c>
    </row>
    <row r="812" spans="1:21" ht="14.4" customHeight="1" x14ac:dyDescent="0.3">
      <c r="A812" s="544">
        <v>27</v>
      </c>
      <c r="B812" s="545" t="s">
        <v>487</v>
      </c>
      <c r="C812" s="545" t="s">
        <v>504</v>
      </c>
      <c r="D812" s="546" t="s">
        <v>2199</v>
      </c>
      <c r="E812" s="547" t="s">
        <v>513</v>
      </c>
      <c r="F812" s="545" t="s">
        <v>499</v>
      </c>
      <c r="G812" s="545" t="s">
        <v>1305</v>
      </c>
      <c r="H812" s="545" t="s">
        <v>430</v>
      </c>
      <c r="I812" s="545" t="s">
        <v>2071</v>
      </c>
      <c r="J812" s="545" t="s">
        <v>1307</v>
      </c>
      <c r="K812" s="545" t="s">
        <v>2072</v>
      </c>
      <c r="L812" s="548">
        <v>410</v>
      </c>
      <c r="M812" s="548">
        <v>410</v>
      </c>
      <c r="N812" s="545">
        <v>1</v>
      </c>
      <c r="O812" s="549">
        <v>1</v>
      </c>
      <c r="P812" s="548">
        <v>410</v>
      </c>
      <c r="Q812" s="550">
        <v>1</v>
      </c>
      <c r="R812" s="545">
        <v>1</v>
      </c>
      <c r="S812" s="550">
        <v>1</v>
      </c>
      <c r="T812" s="549">
        <v>1</v>
      </c>
      <c r="U812" s="551">
        <v>1</v>
      </c>
    </row>
    <row r="813" spans="1:21" ht="14.4" customHeight="1" x14ac:dyDescent="0.3">
      <c r="A813" s="544">
        <v>27</v>
      </c>
      <c r="B813" s="545" t="s">
        <v>487</v>
      </c>
      <c r="C813" s="545" t="s">
        <v>504</v>
      </c>
      <c r="D813" s="546" t="s">
        <v>2199</v>
      </c>
      <c r="E813" s="547" t="s">
        <v>513</v>
      </c>
      <c r="F813" s="545" t="s">
        <v>499</v>
      </c>
      <c r="G813" s="545" t="s">
        <v>1305</v>
      </c>
      <c r="H813" s="545" t="s">
        <v>430</v>
      </c>
      <c r="I813" s="545" t="s">
        <v>2073</v>
      </c>
      <c r="J813" s="545" t="s">
        <v>1307</v>
      </c>
      <c r="K813" s="545" t="s">
        <v>2074</v>
      </c>
      <c r="L813" s="548">
        <v>410</v>
      </c>
      <c r="M813" s="548">
        <v>820</v>
      </c>
      <c r="N813" s="545">
        <v>2</v>
      </c>
      <c r="O813" s="549">
        <v>1</v>
      </c>
      <c r="P813" s="548">
        <v>410</v>
      </c>
      <c r="Q813" s="550">
        <v>0.5</v>
      </c>
      <c r="R813" s="545">
        <v>1</v>
      </c>
      <c r="S813" s="550">
        <v>0.5</v>
      </c>
      <c r="T813" s="549">
        <v>0.5</v>
      </c>
      <c r="U813" s="551">
        <v>0.5</v>
      </c>
    </row>
    <row r="814" spans="1:21" ht="14.4" customHeight="1" x14ac:dyDescent="0.3">
      <c r="A814" s="544">
        <v>27</v>
      </c>
      <c r="B814" s="545" t="s">
        <v>487</v>
      </c>
      <c r="C814" s="545" t="s">
        <v>504</v>
      </c>
      <c r="D814" s="546" t="s">
        <v>2199</v>
      </c>
      <c r="E814" s="547" t="s">
        <v>513</v>
      </c>
      <c r="F814" s="545" t="s">
        <v>499</v>
      </c>
      <c r="G814" s="545" t="s">
        <v>1305</v>
      </c>
      <c r="H814" s="545" t="s">
        <v>430</v>
      </c>
      <c r="I814" s="545" t="s">
        <v>2075</v>
      </c>
      <c r="J814" s="545" t="s">
        <v>1312</v>
      </c>
      <c r="K814" s="545" t="s">
        <v>2076</v>
      </c>
      <c r="L814" s="548">
        <v>1000</v>
      </c>
      <c r="M814" s="548">
        <v>1000</v>
      </c>
      <c r="N814" s="545">
        <v>1</v>
      </c>
      <c r="O814" s="549">
        <v>1</v>
      </c>
      <c r="P814" s="548"/>
      <c r="Q814" s="550">
        <v>0</v>
      </c>
      <c r="R814" s="545"/>
      <c r="S814" s="550">
        <v>0</v>
      </c>
      <c r="T814" s="549"/>
      <c r="U814" s="551">
        <v>0</v>
      </c>
    </row>
    <row r="815" spans="1:21" ht="14.4" customHeight="1" x14ac:dyDescent="0.3">
      <c r="A815" s="544">
        <v>27</v>
      </c>
      <c r="B815" s="545" t="s">
        <v>487</v>
      </c>
      <c r="C815" s="545" t="s">
        <v>504</v>
      </c>
      <c r="D815" s="546" t="s">
        <v>2199</v>
      </c>
      <c r="E815" s="547" t="s">
        <v>513</v>
      </c>
      <c r="F815" s="545" t="s">
        <v>499</v>
      </c>
      <c r="G815" s="545" t="s">
        <v>1305</v>
      </c>
      <c r="H815" s="545" t="s">
        <v>430</v>
      </c>
      <c r="I815" s="545" t="s">
        <v>2077</v>
      </c>
      <c r="J815" s="545" t="s">
        <v>2078</v>
      </c>
      <c r="K815" s="545" t="s">
        <v>2079</v>
      </c>
      <c r="L815" s="548">
        <v>600</v>
      </c>
      <c r="M815" s="548">
        <v>600</v>
      </c>
      <c r="N815" s="545">
        <v>1</v>
      </c>
      <c r="O815" s="549">
        <v>1</v>
      </c>
      <c r="P815" s="548">
        <v>600</v>
      </c>
      <c r="Q815" s="550">
        <v>1</v>
      </c>
      <c r="R815" s="545">
        <v>1</v>
      </c>
      <c r="S815" s="550">
        <v>1</v>
      </c>
      <c r="T815" s="549">
        <v>1</v>
      </c>
      <c r="U815" s="551">
        <v>1</v>
      </c>
    </row>
    <row r="816" spans="1:21" ht="14.4" customHeight="1" x14ac:dyDescent="0.3">
      <c r="A816" s="544">
        <v>27</v>
      </c>
      <c r="B816" s="545" t="s">
        <v>487</v>
      </c>
      <c r="C816" s="545" t="s">
        <v>504</v>
      </c>
      <c r="D816" s="546" t="s">
        <v>2199</v>
      </c>
      <c r="E816" s="547" t="s">
        <v>518</v>
      </c>
      <c r="F816" s="545" t="s">
        <v>497</v>
      </c>
      <c r="G816" s="545" t="s">
        <v>872</v>
      </c>
      <c r="H816" s="545" t="s">
        <v>430</v>
      </c>
      <c r="I816" s="545" t="s">
        <v>2080</v>
      </c>
      <c r="J816" s="545" t="s">
        <v>2081</v>
      </c>
      <c r="K816" s="545" t="s">
        <v>875</v>
      </c>
      <c r="L816" s="548">
        <v>35.11</v>
      </c>
      <c r="M816" s="548">
        <v>105.33</v>
      </c>
      <c r="N816" s="545">
        <v>3</v>
      </c>
      <c r="O816" s="549">
        <v>0.5</v>
      </c>
      <c r="P816" s="548">
        <v>105.33</v>
      </c>
      <c r="Q816" s="550">
        <v>1</v>
      </c>
      <c r="R816" s="545">
        <v>3</v>
      </c>
      <c r="S816" s="550">
        <v>1</v>
      </c>
      <c r="T816" s="549">
        <v>0.5</v>
      </c>
      <c r="U816" s="551">
        <v>1</v>
      </c>
    </row>
    <row r="817" spans="1:21" ht="14.4" customHeight="1" x14ac:dyDescent="0.3">
      <c r="A817" s="544">
        <v>27</v>
      </c>
      <c r="B817" s="545" t="s">
        <v>487</v>
      </c>
      <c r="C817" s="545" t="s">
        <v>504</v>
      </c>
      <c r="D817" s="546" t="s">
        <v>2199</v>
      </c>
      <c r="E817" s="547" t="s">
        <v>518</v>
      </c>
      <c r="F817" s="545" t="s">
        <v>497</v>
      </c>
      <c r="G817" s="545" t="s">
        <v>872</v>
      </c>
      <c r="H817" s="545" t="s">
        <v>430</v>
      </c>
      <c r="I817" s="545" t="s">
        <v>873</v>
      </c>
      <c r="J817" s="545" t="s">
        <v>874</v>
      </c>
      <c r="K817" s="545" t="s">
        <v>875</v>
      </c>
      <c r="L817" s="548">
        <v>35.11</v>
      </c>
      <c r="M817" s="548">
        <v>1123.52</v>
      </c>
      <c r="N817" s="545">
        <v>32</v>
      </c>
      <c r="O817" s="549">
        <v>7</v>
      </c>
      <c r="P817" s="548">
        <v>596.87</v>
      </c>
      <c r="Q817" s="550">
        <v>0.53125</v>
      </c>
      <c r="R817" s="545">
        <v>17</v>
      </c>
      <c r="S817" s="550">
        <v>0.53125</v>
      </c>
      <c r="T817" s="549">
        <v>4</v>
      </c>
      <c r="U817" s="551">
        <v>0.5714285714285714</v>
      </c>
    </row>
    <row r="818" spans="1:21" ht="14.4" customHeight="1" x14ac:dyDescent="0.3">
      <c r="A818" s="544">
        <v>27</v>
      </c>
      <c r="B818" s="545" t="s">
        <v>487</v>
      </c>
      <c r="C818" s="545" t="s">
        <v>504</v>
      </c>
      <c r="D818" s="546" t="s">
        <v>2199</v>
      </c>
      <c r="E818" s="547" t="s">
        <v>518</v>
      </c>
      <c r="F818" s="545" t="s">
        <v>497</v>
      </c>
      <c r="G818" s="545" t="s">
        <v>2082</v>
      </c>
      <c r="H818" s="545" t="s">
        <v>430</v>
      </c>
      <c r="I818" s="545" t="s">
        <v>2083</v>
      </c>
      <c r="J818" s="545" t="s">
        <v>2084</v>
      </c>
      <c r="K818" s="545" t="s">
        <v>2085</v>
      </c>
      <c r="L818" s="548">
        <v>49.87</v>
      </c>
      <c r="M818" s="548">
        <v>49.87</v>
      </c>
      <c r="N818" s="545">
        <v>1</v>
      </c>
      <c r="O818" s="549">
        <v>1</v>
      </c>
      <c r="P818" s="548">
        <v>49.87</v>
      </c>
      <c r="Q818" s="550">
        <v>1</v>
      </c>
      <c r="R818" s="545">
        <v>1</v>
      </c>
      <c r="S818" s="550">
        <v>1</v>
      </c>
      <c r="T818" s="549">
        <v>1</v>
      </c>
      <c r="U818" s="551">
        <v>1</v>
      </c>
    </row>
    <row r="819" spans="1:21" ht="14.4" customHeight="1" x14ac:dyDescent="0.3">
      <c r="A819" s="544">
        <v>27</v>
      </c>
      <c r="B819" s="545" t="s">
        <v>487</v>
      </c>
      <c r="C819" s="545" t="s">
        <v>504</v>
      </c>
      <c r="D819" s="546" t="s">
        <v>2199</v>
      </c>
      <c r="E819" s="547" t="s">
        <v>518</v>
      </c>
      <c r="F819" s="545" t="s">
        <v>497</v>
      </c>
      <c r="G819" s="545" t="s">
        <v>526</v>
      </c>
      <c r="H819" s="545" t="s">
        <v>430</v>
      </c>
      <c r="I819" s="545" t="s">
        <v>857</v>
      </c>
      <c r="J819" s="545" t="s">
        <v>528</v>
      </c>
      <c r="K819" s="545" t="s">
        <v>765</v>
      </c>
      <c r="L819" s="548">
        <v>72.55</v>
      </c>
      <c r="M819" s="548">
        <v>72.55</v>
      </c>
      <c r="N819" s="545">
        <v>1</v>
      </c>
      <c r="O819" s="549">
        <v>0.5</v>
      </c>
      <c r="P819" s="548"/>
      <c r="Q819" s="550">
        <v>0</v>
      </c>
      <c r="R819" s="545"/>
      <c r="S819" s="550">
        <v>0</v>
      </c>
      <c r="T819" s="549"/>
      <c r="U819" s="551">
        <v>0</v>
      </c>
    </row>
    <row r="820" spans="1:21" ht="14.4" customHeight="1" x14ac:dyDescent="0.3">
      <c r="A820" s="544">
        <v>27</v>
      </c>
      <c r="B820" s="545" t="s">
        <v>487</v>
      </c>
      <c r="C820" s="545" t="s">
        <v>504</v>
      </c>
      <c r="D820" s="546" t="s">
        <v>2199</v>
      </c>
      <c r="E820" s="547" t="s">
        <v>518</v>
      </c>
      <c r="F820" s="545" t="s">
        <v>497</v>
      </c>
      <c r="G820" s="545" t="s">
        <v>526</v>
      </c>
      <c r="H820" s="545" t="s">
        <v>430</v>
      </c>
      <c r="I820" s="545" t="s">
        <v>763</v>
      </c>
      <c r="J820" s="545" t="s">
        <v>764</v>
      </c>
      <c r="K820" s="545" t="s">
        <v>765</v>
      </c>
      <c r="L820" s="548">
        <v>0</v>
      </c>
      <c r="M820" s="548">
        <v>0</v>
      </c>
      <c r="N820" s="545">
        <v>3</v>
      </c>
      <c r="O820" s="549">
        <v>1.5</v>
      </c>
      <c r="P820" s="548">
        <v>0</v>
      </c>
      <c r="Q820" s="550"/>
      <c r="R820" s="545">
        <v>2</v>
      </c>
      <c r="S820" s="550">
        <v>0.66666666666666663</v>
      </c>
      <c r="T820" s="549">
        <v>1</v>
      </c>
      <c r="U820" s="551">
        <v>0.66666666666666663</v>
      </c>
    </row>
    <row r="821" spans="1:21" ht="14.4" customHeight="1" x14ac:dyDescent="0.3">
      <c r="A821" s="544">
        <v>27</v>
      </c>
      <c r="B821" s="545" t="s">
        <v>487</v>
      </c>
      <c r="C821" s="545" t="s">
        <v>504</v>
      </c>
      <c r="D821" s="546" t="s">
        <v>2199</v>
      </c>
      <c r="E821" s="547" t="s">
        <v>518</v>
      </c>
      <c r="F821" s="545" t="s">
        <v>497</v>
      </c>
      <c r="G821" s="545" t="s">
        <v>526</v>
      </c>
      <c r="H821" s="545" t="s">
        <v>430</v>
      </c>
      <c r="I821" s="545" t="s">
        <v>879</v>
      </c>
      <c r="J821" s="545" t="s">
        <v>764</v>
      </c>
      <c r="K821" s="545" t="s">
        <v>529</v>
      </c>
      <c r="L821" s="548">
        <v>36.270000000000003</v>
      </c>
      <c r="M821" s="548">
        <v>362.70000000000005</v>
      </c>
      <c r="N821" s="545">
        <v>10</v>
      </c>
      <c r="O821" s="549">
        <v>2.5</v>
      </c>
      <c r="P821" s="548">
        <v>145.08000000000001</v>
      </c>
      <c r="Q821" s="550">
        <v>0.39999999999999997</v>
      </c>
      <c r="R821" s="545">
        <v>4</v>
      </c>
      <c r="S821" s="550">
        <v>0.4</v>
      </c>
      <c r="T821" s="549">
        <v>1.5</v>
      </c>
      <c r="U821" s="551">
        <v>0.6</v>
      </c>
    </row>
    <row r="822" spans="1:21" ht="14.4" customHeight="1" x14ac:dyDescent="0.3">
      <c r="A822" s="544">
        <v>27</v>
      </c>
      <c r="B822" s="545" t="s">
        <v>487</v>
      </c>
      <c r="C822" s="545" t="s">
        <v>504</v>
      </c>
      <c r="D822" s="546" t="s">
        <v>2199</v>
      </c>
      <c r="E822" s="547" t="s">
        <v>518</v>
      </c>
      <c r="F822" s="545" t="s">
        <v>497</v>
      </c>
      <c r="G822" s="545" t="s">
        <v>1540</v>
      </c>
      <c r="H822" s="545" t="s">
        <v>482</v>
      </c>
      <c r="I822" s="545" t="s">
        <v>1541</v>
      </c>
      <c r="J822" s="545" t="s">
        <v>1542</v>
      </c>
      <c r="K822" s="545" t="s">
        <v>1116</v>
      </c>
      <c r="L822" s="548">
        <v>72</v>
      </c>
      <c r="M822" s="548">
        <v>432</v>
      </c>
      <c r="N822" s="545">
        <v>6</v>
      </c>
      <c r="O822" s="549">
        <v>1</v>
      </c>
      <c r="P822" s="548">
        <v>216</v>
      </c>
      <c r="Q822" s="550">
        <v>0.5</v>
      </c>
      <c r="R822" s="545">
        <v>3</v>
      </c>
      <c r="S822" s="550">
        <v>0.5</v>
      </c>
      <c r="T822" s="549">
        <v>0.5</v>
      </c>
      <c r="U822" s="551">
        <v>0.5</v>
      </c>
    </row>
    <row r="823" spans="1:21" ht="14.4" customHeight="1" x14ac:dyDescent="0.3">
      <c r="A823" s="544">
        <v>27</v>
      </c>
      <c r="B823" s="545" t="s">
        <v>487</v>
      </c>
      <c r="C823" s="545" t="s">
        <v>504</v>
      </c>
      <c r="D823" s="546" t="s">
        <v>2199</v>
      </c>
      <c r="E823" s="547" t="s">
        <v>518</v>
      </c>
      <c r="F823" s="545" t="s">
        <v>497</v>
      </c>
      <c r="G823" s="545" t="s">
        <v>1540</v>
      </c>
      <c r="H823" s="545" t="s">
        <v>482</v>
      </c>
      <c r="I823" s="545" t="s">
        <v>1543</v>
      </c>
      <c r="J823" s="545" t="s">
        <v>1542</v>
      </c>
      <c r="K823" s="545" t="s">
        <v>1544</v>
      </c>
      <c r="L823" s="548">
        <v>144.01</v>
      </c>
      <c r="M823" s="548">
        <v>720.05</v>
      </c>
      <c r="N823" s="545">
        <v>5</v>
      </c>
      <c r="O823" s="549">
        <v>1.5</v>
      </c>
      <c r="P823" s="548">
        <v>288.02</v>
      </c>
      <c r="Q823" s="550">
        <v>0.4</v>
      </c>
      <c r="R823" s="545">
        <v>2</v>
      </c>
      <c r="S823" s="550">
        <v>0.4</v>
      </c>
      <c r="T823" s="549">
        <v>1</v>
      </c>
      <c r="U823" s="551">
        <v>0.66666666666666663</v>
      </c>
    </row>
    <row r="824" spans="1:21" ht="14.4" customHeight="1" x14ac:dyDescent="0.3">
      <c r="A824" s="544">
        <v>27</v>
      </c>
      <c r="B824" s="545" t="s">
        <v>487</v>
      </c>
      <c r="C824" s="545" t="s">
        <v>504</v>
      </c>
      <c r="D824" s="546" t="s">
        <v>2199</v>
      </c>
      <c r="E824" s="547" t="s">
        <v>518</v>
      </c>
      <c r="F824" s="545" t="s">
        <v>497</v>
      </c>
      <c r="G824" s="545" t="s">
        <v>775</v>
      </c>
      <c r="H824" s="545" t="s">
        <v>430</v>
      </c>
      <c r="I824" s="545" t="s">
        <v>2086</v>
      </c>
      <c r="J824" s="545" t="s">
        <v>777</v>
      </c>
      <c r="K824" s="545" t="s">
        <v>1882</v>
      </c>
      <c r="L824" s="548">
        <v>207.27</v>
      </c>
      <c r="M824" s="548">
        <v>207.27</v>
      </c>
      <c r="N824" s="545">
        <v>1</v>
      </c>
      <c r="O824" s="549">
        <v>1</v>
      </c>
      <c r="P824" s="548">
        <v>207.27</v>
      </c>
      <c r="Q824" s="550">
        <v>1</v>
      </c>
      <c r="R824" s="545">
        <v>1</v>
      </c>
      <c r="S824" s="550">
        <v>1</v>
      </c>
      <c r="T824" s="549">
        <v>1</v>
      </c>
      <c r="U824" s="551">
        <v>1</v>
      </c>
    </row>
    <row r="825" spans="1:21" ht="14.4" customHeight="1" x14ac:dyDescent="0.3">
      <c r="A825" s="544">
        <v>27</v>
      </c>
      <c r="B825" s="545" t="s">
        <v>487</v>
      </c>
      <c r="C825" s="545" t="s">
        <v>504</v>
      </c>
      <c r="D825" s="546" t="s">
        <v>2199</v>
      </c>
      <c r="E825" s="547" t="s">
        <v>518</v>
      </c>
      <c r="F825" s="545" t="s">
        <v>497</v>
      </c>
      <c r="G825" s="545" t="s">
        <v>775</v>
      </c>
      <c r="H825" s="545" t="s">
        <v>430</v>
      </c>
      <c r="I825" s="545" t="s">
        <v>2087</v>
      </c>
      <c r="J825" s="545" t="s">
        <v>1319</v>
      </c>
      <c r="K825" s="545" t="s">
        <v>889</v>
      </c>
      <c r="L825" s="548">
        <v>31.09</v>
      </c>
      <c r="M825" s="548">
        <v>31.09</v>
      </c>
      <c r="N825" s="545">
        <v>1</v>
      </c>
      <c r="O825" s="549">
        <v>1</v>
      </c>
      <c r="P825" s="548">
        <v>31.09</v>
      </c>
      <c r="Q825" s="550">
        <v>1</v>
      </c>
      <c r="R825" s="545">
        <v>1</v>
      </c>
      <c r="S825" s="550">
        <v>1</v>
      </c>
      <c r="T825" s="549">
        <v>1</v>
      </c>
      <c r="U825" s="551">
        <v>1</v>
      </c>
    </row>
    <row r="826" spans="1:21" ht="14.4" customHeight="1" x14ac:dyDescent="0.3">
      <c r="A826" s="544">
        <v>27</v>
      </c>
      <c r="B826" s="545" t="s">
        <v>487</v>
      </c>
      <c r="C826" s="545" t="s">
        <v>504</v>
      </c>
      <c r="D826" s="546" t="s">
        <v>2199</v>
      </c>
      <c r="E826" s="547" t="s">
        <v>518</v>
      </c>
      <c r="F826" s="545" t="s">
        <v>497</v>
      </c>
      <c r="G826" s="545" t="s">
        <v>775</v>
      </c>
      <c r="H826" s="545" t="s">
        <v>430</v>
      </c>
      <c r="I826" s="545" t="s">
        <v>2088</v>
      </c>
      <c r="J826" s="545" t="s">
        <v>777</v>
      </c>
      <c r="K826" s="545" t="s">
        <v>778</v>
      </c>
      <c r="L826" s="548">
        <v>0</v>
      </c>
      <c r="M826" s="548">
        <v>0</v>
      </c>
      <c r="N826" s="545">
        <v>1</v>
      </c>
      <c r="O826" s="549">
        <v>0.5</v>
      </c>
      <c r="P826" s="548"/>
      <c r="Q826" s="550"/>
      <c r="R826" s="545"/>
      <c r="S826" s="550">
        <v>0</v>
      </c>
      <c r="T826" s="549"/>
      <c r="U826" s="551">
        <v>0</v>
      </c>
    </row>
    <row r="827" spans="1:21" ht="14.4" customHeight="1" x14ac:dyDescent="0.3">
      <c r="A827" s="544">
        <v>27</v>
      </c>
      <c r="B827" s="545" t="s">
        <v>487</v>
      </c>
      <c r="C827" s="545" t="s">
        <v>504</v>
      </c>
      <c r="D827" s="546" t="s">
        <v>2199</v>
      </c>
      <c r="E827" s="547" t="s">
        <v>518</v>
      </c>
      <c r="F827" s="545" t="s">
        <v>497</v>
      </c>
      <c r="G827" s="545" t="s">
        <v>775</v>
      </c>
      <c r="H827" s="545" t="s">
        <v>430</v>
      </c>
      <c r="I827" s="545" t="s">
        <v>2089</v>
      </c>
      <c r="J827" s="545" t="s">
        <v>1556</v>
      </c>
      <c r="K827" s="545" t="s">
        <v>778</v>
      </c>
      <c r="L827" s="548">
        <v>0</v>
      </c>
      <c r="M827" s="548">
        <v>0</v>
      </c>
      <c r="N827" s="545">
        <v>1</v>
      </c>
      <c r="O827" s="549">
        <v>0.5</v>
      </c>
      <c r="P827" s="548"/>
      <c r="Q827" s="550"/>
      <c r="R827" s="545"/>
      <c r="S827" s="550">
        <v>0</v>
      </c>
      <c r="T827" s="549"/>
      <c r="U827" s="551">
        <v>0</v>
      </c>
    </row>
    <row r="828" spans="1:21" ht="14.4" customHeight="1" x14ac:dyDescent="0.3">
      <c r="A828" s="544">
        <v>27</v>
      </c>
      <c r="B828" s="545" t="s">
        <v>487</v>
      </c>
      <c r="C828" s="545" t="s">
        <v>504</v>
      </c>
      <c r="D828" s="546" t="s">
        <v>2199</v>
      </c>
      <c r="E828" s="547" t="s">
        <v>518</v>
      </c>
      <c r="F828" s="545" t="s">
        <v>497</v>
      </c>
      <c r="G828" s="545" t="s">
        <v>530</v>
      </c>
      <c r="H828" s="545" t="s">
        <v>482</v>
      </c>
      <c r="I828" s="545" t="s">
        <v>531</v>
      </c>
      <c r="J828" s="545" t="s">
        <v>532</v>
      </c>
      <c r="K828" s="545" t="s">
        <v>533</v>
      </c>
      <c r="L828" s="548">
        <v>154.36000000000001</v>
      </c>
      <c r="M828" s="548">
        <v>154.36000000000001</v>
      </c>
      <c r="N828" s="545">
        <v>1</v>
      </c>
      <c r="O828" s="549">
        <v>0.5</v>
      </c>
      <c r="P828" s="548"/>
      <c r="Q828" s="550">
        <v>0</v>
      </c>
      <c r="R828" s="545"/>
      <c r="S828" s="550">
        <v>0</v>
      </c>
      <c r="T828" s="549"/>
      <c r="U828" s="551">
        <v>0</v>
      </c>
    </row>
    <row r="829" spans="1:21" ht="14.4" customHeight="1" x14ac:dyDescent="0.3">
      <c r="A829" s="544">
        <v>27</v>
      </c>
      <c r="B829" s="545" t="s">
        <v>487</v>
      </c>
      <c r="C829" s="545" t="s">
        <v>504</v>
      </c>
      <c r="D829" s="546" t="s">
        <v>2199</v>
      </c>
      <c r="E829" s="547" t="s">
        <v>518</v>
      </c>
      <c r="F829" s="545" t="s">
        <v>497</v>
      </c>
      <c r="G829" s="545" t="s">
        <v>2090</v>
      </c>
      <c r="H829" s="545" t="s">
        <v>430</v>
      </c>
      <c r="I829" s="545" t="s">
        <v>2091</v>
      </c>
      <c r="J829" s="545" t="s">
        <v>2092</v>
      </c>
      <c r="K829" s="545" t="s">
        <v>1231</v>
      </c>
      <c r="L829" s="548">
        <v>54.99</v>
      </c>
      <c r="M829" s="548">
        <v>54.99</v>
      </c>
      <c r="N829" s="545">
        <v>1</v>
      </c>
      <c r="O829" s="549">
        <v>0.5</v>
      </c>
      <c r="P829" s="548">
        <v>54.99</v>
      </c>
      <c r="Q829" s="550">
        <v>1</v>
      </c>
      <c r="R829" s="545">
        <v>1</v>
      </c>
      <c r="S829" s="550">
        <v>1</v>
      </c>
      <c r="T829" s="549">
        <v>0.5</v>
      </c>
      <c r="U829" s="551">
        <v>1</v>
      </c>
    </row>
    <row r="830" spans="1:21" ht="14.4" customHeight="1" x14ac:dyDescent="0.3">
      <c r="A830" s="544">
        <v>27</v>
      </c>
      <c r="B830" s="545" t="s">
        <v>487</v>
      </c>
      <c r="C830" s="545" t="s">
        <v>504</v>
      </c>
      <c r="D830" s="546" t="s">
        <v>2199</v>
      </c>
      <c r="E830" s="547" t="s">
        <v>518</v>
      </c>
      <c r="F830" s="545" t="s">
        <v>497</v>
      </c>
      <c r="G830" s="545" t="s">
        <v>2090</v>
      </c>
      <c r="H830" s="545" t="s">
        <v>430</v>
      </c>
      <c r="I830" s="545" t="s">
        <v>2093</v>
      </c>
      <c r="J830" s="545" t="s">
        <v>2094</v>
      </c>
      <c r="K830" s="545" t="s">
        <v>2095</v>
      </c>
      <c r="L830" s="548">
        <v>16.5</v>
      </c>
      <c r="M830" s="548">
        <v>49.5</v>
      </c>
      <c r="N830" s="545">
        <v>3</v>
      </c>
      <c r="O830" s="549">
        <v>1</v>
      </c>
      <c r="P830" s="548"/>
      <c r="Q830" s="550">
        <v>0</v>
      </c>
      <c r="R830" s="545"/>
      <c r="S830" s="550">
        <v>0</v>
      </c>
      <c r="T830" s="549"/>
      <c r="U830" s="551">
        <v>0</v>
      </c>
    </row>
    <row r="831" spans="1:21" ht="14.4" customHeight="1" x14ac:dyDescent="0.3">
      <c r="A831" s="544">
        <v>27</v>
      </c>
      <c r="B831" s="545" t="s">
        <v>487</v>
      </c>
      <c r="C831" s="545" t="s">
        <v>504</v>
      </c>
      <c r="D831" s="546" t="s">
        <v>2199</v>
      </c>
      <c r="E831" s="547" t="s">
        <v>518</v>
      </c>
      <c r="F831" s="545" t="s">
        <v>497</v>
      </c>
      <c r="G831" s="545" t="s">
        <v>894</v>
      </c>
      <c r="H831" s="545" t="s">
        <v>482</v>
      </c>
      <c r="I831" s="545" t="s">
        <v>2096</v>
      </c>
      <c r="J831" s="545" t="s">
        <v>906</v>
      </c>
      <c r="K831" s="545" t="s">
        <v>914</v>
      </c>
      <c r="L831" s="548">
        <v>278.64</v>
      </c>
      <c r="M831" s="548">
        <v>1671.8399999999997</v>
      </c>
      <c r="N831" s="545">
        <v>6</v>
      </c>
      <c r="O831" s="549">
        <v>1.5</v>
      </c>
      <c r="P831" s="548"/>
      <c r="Q831" s="550">
        <v>0</v>
      </c>
      <c r="R831" s="545"/>
      <c r="S831" s="550">
        <v>0</v>
      </c>
      <c r="T831" s="549"/>
      <c r="U831" s="551">
        <v>0</v>
      </c>
    </row>
    <row r="832" spans="1:21" ht="14.4" customHeight="1" x14ac:dyDescent="0.3">
      <c r="A832" s="544">
        <v>27</v>
      </c>
      <c r="B832" s="545" t="s">
        <v>487</v>
      </c>
      <c r="C832" s="545" t="s">
        <v>504</v>
      </c>
      <c r="D832" s="546" t="s">
        <v>2199</v>
      </c>
      <c r="E832" s="547" t="s">
        <v>518</v>
      </c>
      <c r="F832" s="545" t="s">
        <v>497</v>
      </c>
      <c r="G832" s="545" t="s">
        <v>894</v>
      </c>
      <c r="H832" s="545" t="s">
        <v>482</v>
      </c>
      <c r="I832" s="545" t="s">
        <v>1561</v>
      </c>
      <c r="J832" s="545" t="s">
        <v>1562</v>
      </c>
      <c r="K832" s="545" t="s">
        <v>1563</v>
      </c>
      <c r="L832" s="548">
        <v>353.18</v>
      </c>
      <c r="M832" s="548">
        <v>353.18</v>
      </c>
      <c r="N832" s="545">
        <v>1</v>
      </c>
      <c r="O832" s="549">
        <v>0.5</v>
      </c>
      <c r="P832" s="548">
        <v>353.18</v>
      </c>
      <c r="Q832" s="550">
        <v>1</v>
      </c>
      <c r="R832" s="545">
        <v>1</v>
      </c>
      <c r="S832" s="550">
        <v>1</v>
      </c>
      <c r="T832" s="549">
        <v>0.5</v>
      </c>
      <c r="U832" s="551">
        <v>1</v>
      </c>
    </row>
    <row r="833" spans="1:21" ht="14.4" customHeight="1" x14ac:dyDescent="0.3">
      <c r="A833" s="544">
        <v>27</v>
      </c>
      <c r="B833" s="545" t="s">
        <v>487</v>
      </c>
      <c r="C833" s="545" t="s">
        <v>504</v>
      </c>
      <c r="D833" s="546" t="s">
        <v>2199</v>
      </c>
      <c r="E833" s="547" t="s">
        <v>518</v>
      </c>
      <c r="F833" s="545" t="s">
        <v>497</v>
      </c>
      <c r="G833" s="545" t="s">
        <v>894</v>
      </c>
      <c r="H833" s="545" t="s">
        <v>482</v>
      </c>
      <c r="I833" s="545" t="s">
        <v>2097</v>
      </c>
      <c r="J833" s="545" t="s">
        <v>899</v>
      </c>
      <c r="K833" s="545" t="s">
        <v>2098</v>
      </c>
      <c r="L833" s="548">
        <v>58.86</v>
      </c>
      <c r="M833" s="548">
        <v>176.57999999999998</v>
      </c>
      <c r="N833" s="545">
        <v>3</v>
      </c>
      <c r="O833" s="549">
        <v>0.5</v>
      </c>
      <c r="P833" s="548"/>
      <c r="Q833" s="550">
        <v>0</v>
      </c>
      <c r="R833" s="545"/>
      <c r="S833" s="550">
        <v>0</v>
      </c>
      <c r="T833" s="549"/>
      <c r="U833" s="551">
        <v>0</v>
      </c>
    </row>
    <row r="834" spans="1:21" ht="14.4" customHeight="1" x14ac:dyDescent="0.3">
      <c r="A834" s="544">
        <v>27</v>
      </c>
      <c r="B834" s="545" t="s">
        <v>487</v>
      </c>
      <c r="C834" s="545" t="s">
        <v>504</v>
      </c>
      <c r="D834" s="546" t="s">
        <v>2199</v>
      </c>
      <c r="E834" s="547" t="s">
        <v>518</v>
      </c>
      <c r="F834" s="545" t="s">
        <v>497</v>
      </c>
      <c r="G834" s="545" t="s">
        <v>894</v>
      </c>
      <c r="H834" s="545" t="s">
        <v>482</v>
      </c>
      <c r="I834" s="545" t="s">
        <v>901</v>
      </c>
      <c r="J834" s="545" t="s">
        <v>902</v>
      </c>
      <c r="K834" s="545" t="s">
        <v>903</v>
      </c>
      <c r="L834" s="548">
        <v>543.36</v>
      </c>
      <c r="M834" s="548">
        <v>543.36</v>
      </c>
      <c r="N834" s="545">
        <v>1</v>
      </c>
      <c r="O834" s="549">
        <v>0.5</v>
      </c>
      <c r="P834" s="548">
        <v>543.36</v>
      </c>
      <c r="Q834" s="550">
        <v>1</v>
      </c>
      <c r="R834" s="545">
        <v>1</v>
      </c>
      <c r="S834" s="550">
        <v>1</v>
      </c>
      <c r="T834" s="549">
        <v>0.5</v>
      </c>
      <c r="U834" s="551">
        <v>1</v>
      </c>
    </row>
    <row r="835" spans="1:21" ht="14.4" customHeight="1" x14ac:dyDescent="0.3">
      <c r="A835" s="544">
        <v>27</v>
      </c>
      <c r="B835" s="545" t="s">
        <v>487</v>
      </c>
      <c r="C835" s="545" t="s">
        <v>504</v>
      </c>
      <c r="D835" s="546" t="s">
        <v>2199</v>
      </c>
      <c r="E835" s="547" t="s">
        <v>518</v>
      </c>
      <c r="F835" s="545" t="s">
        <v>497</v>
      </c>
      <c r="G835" s="545" t="s">
        <v>894</v>
      </c>
      <c r="H835" s="545" t="s">
        <v>482</v>
      </c>
      <c r="I835" s="545" t="s">
        <v>2099</v>
      </c>
      <c r="J835" s="545" t="s">
        <v>906</v>
      </c>
      <c r="K835" s="545" t="s">
        <v>549</v>
      </c>
      <c r="L835" s="548">
        <v>58.86</v>
      </c>
      <c r="M835" s="548">
        <v>176.57999999999998</v>
      </c>
      <c r="N835" s="545">
        <v>3</v>
      </c>
      <c r="O835" s="549">
        <v>0.5</v>
      </c>
      <c r="P835" s="548">
        <v>176.57999999999998</v>
      </c>
      <c r="Q835" s="550">
        <v>1</v>
      </c>
      <c r="R835" s="545">
        <v>3</v>
      </c>
      <c r="S835" s="550">
        <v>1</v>
      </c>
      <c r="T835" s="549">
        <v>0.5</v>
      </c>
      <c r="U835" s="551">
        <v>1</v>
      </c>
    </row>
    <row r="836" spans="1:21" ht="14.4" customHeight="1" x14ac:dyDescent="0.3">
      <c r="A836" s="544">
        <v>27</v>
      </c>
      <c r="B836" s="545" t="s">
        <v>487</v>
      </c>
      <c r="C836" s="545" t="s">
        <v>504</v>
      </c>
      <c r="D836" s="546" t="s">
        <v>2199</v>
      </c>
      <c r="E836" s="547" t="s">
        <v>518</v>
      </c>
      <c r="F836" s="545" t="s">
        <v>497</v>
      </c>
      <c r="G836" s="545" t="s">
        <v>894</v>
      </c>
      <c r="H836" s="545" t="s">
        <v>482</v>
      </c>
      <c r="I836" s="545" t="s">
        <v>905</v>
      </c>
      <c r="J836" s="545" t="s">
        <v>906</v>
      </c>
      <c r="K836" s="545" t="s">
        <v>907</v>
      </c>
      <c r="L836" s="548">
        <v>196.21</v>
      </c>
      <c r="M836" s="548">
        <v>2746.94</v>
      </c>
      <c r="N836" s="545">
        <v>14</v>
      </c>
      <c r="O836" s="549">
        <v>9.5</v>
      </c>
      <c r="P836" s="548">
        <v>1177.26</v>
      </c>
      <c r="Q836" s="550">
        <v>0.42857142857142855</v>
      </c>
      <c r="R836" s="545">
        <v>6</v>
      </c>
      <c r="S836" s="550">
        <v>0.42857142857142855</v>
      </c>
      <c r="T836" s="549">
        <v>4.5</v>
      </c>
      <c r="U836" s="551">
        <v>0.47368421052631576</v>
      </c>
    </row>
    <row r="837" spans="1:21" ht="14.4" customHeight="1" x14ac:dyDescent="0.3">
      <c r="A837" s="544">
        <v>27</v>
      </c>
      <c r="B837" s="545" t="s">
        <v>487</v>
      </c>
      <c r="C837" s="545" t="s">
        <v>504</v>
      </c>
      <c r="D837" s="546" t="s">
        <v>2199</v>
      </c>
      <c r="E837" s="547" t="s">
        <v>518</v>
      </c>
      <c r="F837" s="545" t="s">
        <v>497</v>
      </c>
      <c r="G837" s="545" t="s">
        <v>894</v>
      </c>
      <c r="H837" s="545" t="s">
        <v>482</v>
      </c>
      <c r="I837" s="545" t="s">
        <v>1320</v>
      </c>
      <c r="J837" s="545" t="s">
        <v>906</v>
      </c>
      <c r="K837" s="545" t="s">
        <v>916</v>
      </c>
      <c r="L837" s="548">
        <v>117.73</v>
      </c>
      <c r="M837" s="548">
        <v>3885.09</v>
      </c>
      <c r="N837" s="545">
        <v>33</v>
      </c>
      <c r="O837" s="549">
        <v>7.5</v>
      </c>
      <c r="P837" s="548">
        <v>1765.95</v>
      </c>
      <c r="Q837" s="550">
        <v>0.45454545454545453</v>
      </c>
      <c r="R837" s="545">
        <v>15</v>
      </c>
      <c r="S837" s="550">
        <v>0.45454545454545453</v>
      </c>
      <c r="T837" s="549">
        <v>4.5</v>
      </c>
      <c r="U837" s="551">
        <v>0.6</v>
      </c>
    </row>
    <row r="838" spans="1:21" ht="14.4" customHeight="1" x14ac:dyDescent="0.3">
      <c r="A838" s="544">
        <v>27</v>
      </c>
      <c r="B838" s="545" t="s">
        <v>487</v>
      </c>
      <c r="C838" s="545" t="s">
        <v>504</v>
      </c>
      <c r="D838" s="546" t="s">
        <v>2199</v>
      </c>
      <c r="E838" s="547" t="s">
        <v>518</v>
      </c>
      <c r="F838" s="545" t="s">
        <v>497</v>
      </c>
      <c r="G838" s="545" t="s">
        <v>894</v>
      </c>
      <c r="H838" s="545" t="s">
        <v>482</v>
      </c>
      <c r="I838" s="545" t="s">
        <v>908</v>
      </c>
      <c r="J838" s="545" t="s">
        <v>906</v>
      </c>
      <c r="K838" s="545" t="s">
        <v>909</v>
      </c>
      <c r="L838" s="548">
        <v>392.42</v>
      </c>
      <c r="M838" s="548">
        <v>1569.68</v>
      </c>
      <c r="N838" s="545">
        <v>4</v>
      </c>
      <c r="O838" s="549">
        <v>3.5</v>
      </c>
      <c r="P838" s="548">
        <v>392.42</v>
      </c>
      <c r="Q838" s="550">
        <v>0.25</v>
      </c>
      <c r="R838" s="545">
        <v>1</v>
      </c>
      <c r="S838" s="550">
        <v>0.25</v>
      </c>
      <c r="T838" s="549">
        <v>1</v>
      </c>
      <c r="U838" s="551">
        <v>0.2857142857142857</v>
      </c>
    </row>
    <row r="839" spans="1:21" ht="14.4" customHeight="1" x14ac:dyDescent="0.3">
      <c r="A839" s="544">
        <v>27</v>
      </c>
      <c r="B839" s="545" t="s">
        <v>487</v>
      </c>
      <c r="C839" s="545" t="s">
        <v>504</v>
      </c>
      <c r="D839" s="546" t="s">
        <v>2199</v>
      </c>
      <c r="E839" s="547" t="s">
        <v>518</v>
      </c>
      <c r="F839" s="545" t="s">
        <v>497</v>
      </c>
      <c r="G839" s="545" t="s">
        <v>894</v>
      </c>
      <c r="H839" s="545" t="s">
        <v>482</v>
      </c>
      <c r="I839" s="545" t="s">
        <v>1321</v>
      </c>
      <c r="J839" s="545" t="s">
        <v>906</v>
      </c>
      <c r="K839" s="545" t="s">
        <v>867</v>
      </c>
      <c r="L839" s="548">
        <v>181.13</v>
      </c>
      <c r="M839" s="548">
        <v>2716.95</v>
      </c>
      <c r="N839" s="545">
        <v>15</v>
      </c>
      <c r="O839" s="549">
        <v>2</v>
      </c>
      <c r="P839" s="548">
        <v>2716.95</v>
      </c>
      <c r="Q839" s="550">
        <v>1</v>
      </c>
      <c r="R839" s="545">
        <v>15</v>
      </c>
      <c r="S839" s="550">
        <v>1</v>
      </c>
      <c r="T839" s="549">
        <v>2</v>
      </c>
      <c r="U839" s="551">
        <v>1</v>
      </c>
    </row>
    <row r="840" spans="1:21" ht="14.4" customHeight="1" x14ac:dyDescent="0.3">
      <c r="A840" s="544">
        <v>27</v>
      </c>
      <c r="B840" s="545" t="s">
        <v>487</v>
      </c>
      <c r="C840" s="545" t="s">
        <v>504</v>
      </c>
      <c r="D840" s="546" t="s">
        <v>2199</v>
      </c>
      <c r="E840" s="547" t="s">
        <v>518</v>
      </c>
      <c r="F840" s="545" t="s">
        <v>497</v>
      </c>
      <c r="G840" s="545" t="s">
        <v>536</v>
      </c>
      <c r="H840" s="545" t="s">
        <v>482</v>
      </c>
      <c r="I840" s="545" t="s">
        <v>537</v>
      </c>
      <c r="J840" s="545" t="s">
        <v>538</v>
      </c>
      <c r="K840" s="545" t="s">
        <v>539</v>
      </c>
      <c r="L840" s="548">
        <v>105.32</v>
      </c>
      <c r="M840" s="548">
        <v>421.28</v>
      </c>
      <c r="N840" s="545">
        <v>4</v>
      </c>
      <c r="O840" s="549">
        <v>2</v>
      </c>
      <c r="P840" s="548">
        <v>210.64</v>
      </c>
      <c r="Q840" s="550">
        <v>0.5</v>
      </c>
      <c r="R840" s="545">
        <v>2</v>
      </c>
      <c r="S840" s="550">
        <v>0.5</v>
      </c>
      <c r="T840" s="549">
        <v>1</v>
      </c>
      <c r="U840" s="551">
        <v>0.5</v>
      </c>
    </row>
    <row r="841" spans="1:21" ht="14.4" customHeight="1" x14ac:dyDescent="0.3">
      <c r="A841" s="544">
        <v>27</v>
      </c>
      <c r="B841" s="545" t="s">
        <v>487</v>
      </c>
      <c r="C841" s="545" t="s">
        <v>504</v>
      </c>
      <c r="D841" s="546" t="s">
        <v>2199</v>
      </c>
      <c r="E841" s="547" t="s">
        <v>518</v>
      </c>
      <c r="F841" s="545" t="s">
        <v>497</v>
      </c>
      <c r="G841" s="545" t="s">
        <v>536</v>
      </c>
      <c r="H841" s="545" t="s">
        <v>430</v>
      </c>
      <c r="I841" s="545" t="s">
        <v>933</v>
      </c>
      <c r="J841" s="545" t="s">
        <v>934</v>
      </c>
      <c r="K841" s="545" t="s">
        <v>935</v>
      </c>
      <c r="L841" s="548">
        <v>16.38</v>
      </c>
      <c r="M841" s="548">
        <v>49.14</v>
      </c>
      <c r="N841" s="545">
        <v>3</v>
      </c>
      <c r="O841" s="549">
        <v>0.5</v>
      </c>
      <c r="P841" s="548">
        <v>49.14</v>
      </c>
      <c r="Q841" s="550">
        <v>1</v>
      </c>
      <c r="R841" s="545">
        <v>3</v>
      </c>
      <c r="S841" s="550">
        <v>1</v>
      </c>
      <c r="T841" s="549">
        <v>0.5</v>
      </c>
      <c r="U841" s="551">
        <v>1</v>
      </c>
    </row>
    <row r="842" spans="1:21" ht="14.4" customHeight="1" x14ac:dyDescent="0.3">
      <c r="A842" s="544">
        <v>27</v>
      </c>
      <c r="B842" s="545" t="s">
        <v>487</v>
      </c>
      <c r="C842" s="545" t="s">
        <v>504</v>
      </c>
      <c r="D842" s="546" t="s">
        <v>2199</v>
      </c>
      <c r="E842" s="547" t="s">
        <v>518</v>
      </c>
      <c r="F842" s="545" t="s">
        <v>497</v>
      </c>
      <c r="G842" s="545" t="s">
        <v>536</v>
      </c>
      <c r="H842" s="545" t="s">
        <v>482</v>
      </c>
      <c r="I842" s="545" t="s">
        <v>540</v>
      </c>
      <c r="J842" s="545" t="s">
        <v>538</v>
      </c>
      <c r="K842" s="545" t="s">
        <v>541</v>
      </c>
      <c r="L842" s="548">
        <v>35.11</v>
      </c>
      <c r="M842" s="548">
        <v>175.55</v>
      </c>
      <c r="N842" s="545">
        <v>5</v>
      </c>
      <c r="O842" s="549">
        <v>1.5</v>
      </c>
      <c r="P842" s="548">
        <v>175.55</v>
      </c>
      <c r="Q842" s="550">
        <v>1</v>
      </c>
      <c r="R842" s="545">
        <v>5</v>
      </c>
      <c r="S842" s="550">
        <v>1</v>
      </c>
      <c r="T842" s="549">
        <v>1.5</v>
      </c>
      <c r="U842" s="551">
        <v>1</v>
      </c>
    </row>
    <row r="843" spans="1:21" ht="14.4" customHeight="1" x14ac:dyDescent="0.3">
      <c r="A843" s="544">
        <v>27</v>
      </c>
      <c r="B843" s="545" t="s">
        <v>487</v>
      </c>
      <c r="C843" s="545" t="s">
        <v>504</v>
      </c>
      <c r="D843" s="546" t="s">
        <v>2199</v>
      </c>
      <c r="E843" s="547" t="s">
        <v>518</v>
      </c>
      <c r="F843" s="545" t="s">
        <v>497</v>
      </c>
      <c r="G843" s="545" t="s">
        <v>536</v>
      </c>
      <c r="H843" s="545" t="s">
        <v>430</v>
      </c>
      <c r="I843" s="545" t="s">
        <v>938</v>
      </c>
      <c r="J843" s="545" t="s">
        <v>939</v>
      </c>
      <c r="K843" s="545" t="s">
        <v>541</v>
      </c>
      <c r="L843" s="548">
        <v>35.11</v>
      </c>
      <c r="M843" s="548">
        <v>491.54</v>
      </c>
      <c r="N843" s="545">
        <v>14</v>
      </c>
      <c r="O843" s="549">
        <v>5</v>
      </c>
      <c r="P843" s="548">
        <v>210.66000000000003</v>
      </c>
      <c r="Q843" s="550">
        <v>0.4285714285714286</v>
      </c>
      <c r="R843" s="545">
        <v>6</v>
      </c>
      <c r="S843" s="550">
        <v>0.42857142857142855</v>
      </c>
      <c r="T843" s="549">
        <v>3.5</v>
      </c>
      <c r="U843" s="551">
        <v>0.7</v>
      </c>
    </row>
    <row r="844" spans="1:21" ht="14.4" customHeight="1" x14ac:dyDescent="0.3">
      <c r="A844" s="544">
        <v>27</v>
      </c>
      <c r="B844" s="545" t="s">
        <v>487</v>
      </c>
      <c r="C844" s="545" t="s">
        <v>504</v>
      </c>
      <c r="D844" s="546" t="s">
        <v>2199</v>
      </c>
      <c r="E844" s="547" t="s">
        <v>518</v>
      </c>
      <c r="F844" s="545" t="s">
        <v>497</v>
      </c>
      <c r="G844" s="545" t="s">
        <v>1604</v>
      </c>
      <c r="H844" s="545" t="s">
        <v>430</v>
      </c>
      <c r="I844" s="545" t="s">
        <v>1605</v>
      </c>
      <c r="J844" s="545" t="s">
        <v>1606</v>
      </c>
      <c r="K844" s="545" t="s">
        <v>1607</v>
      </c>
      <c r="L844" s="548">
        <v>0</v>
      </c>
      <c r="M844" s="548">
        <v>0</v>
      </c>
      <c r="N844" s="545">
        <v>4</v>
      </c>
      <c r="O844" s="549">
        <v>1</v>
      </c>
      <c r="P844" s="548">
        <v>0</v>
      </c>
      <c r="Q844" s="550"/>
      <c r="R844" s="545">
        <v>3</v>
      </c>
      <c r="S844" s="550">
        <v>0.75</v>
      </c>
      <c r="T844" s="549">
        <v>0.5</v>
      </c>
      <c r="U844" s="551">
        <v>0.5</v>
      </c>
    </row>
    <row r="845" spans="1:21" ht="14.4" customHeight="1" x14ac:dyDescent="0.3">
      <c r="A845" s="544">
        <v>27</v>
      </c>
      <c r="B845" s="545" t="s">
        <v>487</v>
      </c>
      <c r="C845" s="545" t="s">
        <v>504</v>
      </c>
      <c r="D845" s="546" t="s">
        <v>2199</v>
      </c>
      <c r="E845" s="547" t="s">
        <v>518</v>
      </c>
      <c r="F845" s="545" t="s">
        <v>497</v>
      </c>
      <c r="G845" s="545" t="s">
        <v>954</v>
      </c>
      <c r="H845" s="545" t="s">
        <v>482</v>
      </c>
      <c r="I845" s="545" t="s">
        <v>2100</v>
      </c>
      <c r="J845" s="545" t="s">
        <v>2101</v>
      </c>
      <c r="K845" s="545" t="s">
        <v>549</v>
      </c>
      <c r="L845" s="548">
        <v>65.989999999999995</v>
      </c>
      <c r="M845" s="548">
        <v>593.90999999999985</v>
      </c>
      <c r="N845" s="545">
        <v>9</v>
      </c>
      <c r="O845" s="549">
        <v>2</v>
      </c>
      <c r="P845" s="548"/>
      <c r="Q845" s="550">
        <v>0</v>
      </c>
      <c r="R845" s="545"/>
      <c r="S845" s="550">
        <v>0</v>
      </c>
      <c r="T845" s="549"/>
      <c r="U845" s="551">
        <v>0</v>
      </c>
    </row>
    <row r="846" spans="1:21" ht="14.4" customHeight="1" x14ac:dyDescent="0.3">
      <c r="A846" s="544">
        <v>27</v>
      </c>
      <c r="B846" s="545" t="s">
        <v>487</v>
      </c>
      <c r="C846" s="545" t="s">
        <v>504</v>
      </c>
      <c r="D846" s="546" t="s">
        <v>2199</v>
      </c>
      <c r="E846" s="547" t="s">
        <v>518</v>
      </c>
      <c r="F846" s="545" t="s">
        <v>497</v>
      </c>
      <c r="G846" s="545" t="s">
        <v>954</v>
      </c>
      <c r="H846" s="545" t="s">
        <v>482</v>
      </c>
      <c r="I846" s="545" t="s">
        <v>2100</v>
      </c>
      <c r="J846" s="545" t="s">
        <v>2101</v>
      </c>
      <c r="K846" s="545" t="s">
        <v>549</v>
      </c>
      <c r="L846" s="548">
        <v>42.57</v>
      </c>
      <c r="M846" s="548">
        <v>383.13</v>
      </c>
      <c r="N846" s="545">
        <v>9</v>
      </c>
      <c r="O846" s="549">
        <v>1.5</v>
      </c>
      <c r="P846" s="548"/>
      <c r="Q846" s="550">
        <v>0</v>
      </c>
      <c r="R846" s="545"/>
      <c r="S846" s="550">
        <v>0</v>
      </c>
      <c r="T846" s="549"/>
      <c r="U846" s="551">
        <v>0</v>
      </c>
    </row>
    <row r="847" spans="1:21" ht="14.4" customHeight="1" x14ac:dyDescent="0.3">
      <c r="A847" s="544">
        <v>27</v>
      </c>
      <c r="B847" s="545" t="s">
        <v>487</v>
      </c>
      <c r="C847" s="545" t="s">
        <v>504</v>
      </c>
      <c r="D847" s="546" t="s">
        <v>2199</v>
      </c>
      <c r="E847" s="547" t="s">
        <v>518</v>
      </c>
      <c r="F847" s="545" t="s">
        <v>497</v>
      </c>
      <c r="G847" s="545" t="s">
        <v>954</v>
      </c>
      <c r="H847" s="545" t="s">
        <v>482</v>
      </c>
      <c r="I847" s="545" t="s">
        <v>955</v>
      </c>
      <c r="J847" s="545" t="s">
        <v>956</v>
      </c>
      <c r="K847" s="545" t="s">
        <v>916</v>
      </c>
      <c r="L847" s="548">
        <v>85.16</v>
      </c>
      <c r="M847" s="548">
        <v>255.48</v>
      </c>
      <c r="N847" s="545">
        <v>3</v>
      </c>
      <c r="O847" s="549">
        <v>0.5</v>
      </c>
      <c r="P847" s="548"/>
      <c r="Q847" s="550">
        <v>0</v>
      </c>
      <c r="R847" s="545"/>
      <c r="S847" s="550">
        <v>0</v>
      </c>
      <c r="T847" s="549"/>
      <c r="U847" s="551">
        <v>0</v>
      </c>
    </row>
    <row r="848" spans="1:21" ht="14.4" customHeight="1" x14ac:dyDescent="0.3">
      <c r="A848" s="544">
        <v>27</v>
      </c>
      <c r="B848" s="545" t="s">
        <v>487</v>
      </c>
      <c r="C848" s="545" t="s">
        <v>504</v>
      </c>
      <c r="D848" s="546" t="s">
        <v>2199</v>
      </c>
      <c r="E848" s="547" t="s">
        <v>518</v>
      </c>
      <c r="F848" s="545" t="s">
        <v>497</v>
      </c>
      <c r="G848" s="545" t="s">
        <v>957</v>
      </c>
      <c r="H848" s="545" t="s">
        <v>430</v>
      </c>
      <c r="I848" s="545" t="s">
        <v>1624</v>
      </c>
      <c r="J848" s="545" t="s">
        <v>959</v>
      </c>
      <c r="K848" s="545" t="s">
        <v>1625</v>
      </c>
      <c r="L848" s="548">
        <v>1891.17</v>
      </c>
      <c r="M848" s="548">
        <v>22694.04</v>
      </c>
      <c r="N848" s="545">
        <v>12</v>
      </c>
      <c r="O848" s="549">
        <v>2.5</v>
      </c>
      <c r="P848" s="548">
        <v>11347.02</v>
      </c>
      <c r="Q848" s="550">
        <v>0.5</v>
      </c>
      <c r="R848" s="545">
        <v>6</v>
      </c>
      <c r="S848" s="550">
        <v>0.5</v>
      </c>
      <c r="T848" s="549">
        <v>1.5</v>
      </c>
      <c r="U848" s="551">
        <v>0.6</v>
      </c>
    </row>
    <row r="849" spans="1:21" ht="14.4" customHeight="1" x14ac:dyDescent="0.3">
      <c r="A849" s="544">
        <v>27</v>
      </c>
      <c r="B849" s="545" t="s">
        <v>487</v>
      </c>
      <c r="C849" s="545" t="s">
        <v>504</v>
      </c>
      <c r="D849" s="546" t="s">
        <v>2199</v>
      </c>
      <c r="E849" s="547" t="s">
        <v>518</v>
      </c>
      <c r="F849" s="545" t="s">
        <v>497</v>
      </c>
      <c r="G849" s="545" t="s">
        <v>957</v>
      </c>
      <c r="H849" s="545" t="s">
        <v>430</v>
      </c>
      <c r="I849" s="545" t="s">
        <v>1624</v>
      </c>
      <c r="J849" s="545" t="s">
        <v>959</v>
      </c>
      <c r="K849" s="545" t="s">
        <v>1625</v>
      </c>
      <c r="L849" s="548">
        <v>1887.9</v>
      </c>
      <c r="M849" s="548">
        <v>28318.500000000004</v>
      </c>
      <c r="N849" s="545">
        <v>15</v>
      </c>
      <c r="O849" s="549">
        <v>3.5</v>
      </c>
      <c r="P849" s="548">
        <v>11327.400000000001</v>
      </c>
      <c r="Q849" s="550">
        <v>0.4</v>
      </c>
      <c r="R849" s="545">
        <v>6</v>
      </c>
      <c r="S849" s="550">
        <v>0.4</v>
      </c>
      <c r="T849" s="549">
        <v>1.5</v>
      </c>
      <c r="U849" s="551">
        <v>0.42857142857142855</v>
      </c>
    </row>
    <row r="850" spans="1:21" ht="14.4" customHeight="1" x14ac:dyDescent="0.3">
      <c r="A850" s="544">
        <v>27</v>
      </c>
      <c r="B850" s="545" t="s">
        <v>487</v>
      </c>
      <c r="C850" s="545" t="s">
        <v>504</v>
      </c>
      <c r="D850" s="546" t="s">
        <v>2199</v>
      </c>
      <c r="E850" s="547" t="s">
        <v>518</v>
      </c>
      <c r="F850" s="545" t="s">
        <v>497</v>
      </c>
      <c r="G850" s="545" t="s">
        <v>957</v>
      </c>
      <c r="H850" s="545" t="s">
        <v>430</v>
      </c>
      <c r="I850" s="545" t="s">
        <v>958</v>
      </c>
      <c r="J850" s="545" t="s">
        <v>959</v>
      </c>
      <c r="K850" s="545" t="s">
        <v>960</v>
      </c>
      <c r="L850" s="548">
        <v>2026.32</v>
      </c>
      <c r="M850" s="548">
        <v>6078.96</v>
      </c>
      <c r="N850" s="545">
        <v>3</v>
      </c>
      <c r="O850" s="549">
        <v>0.5</v>
      </c>
      <c r="P850" s="548">
        <v>6078.96</v>
      </c>
      <c r="Q850" s="550">
        <v>1</v>
      </c>
      <c r="R850" s="545">
        <v>3</v>
      </c>
      <c r="S850" s="550">
        <v>1</v>
      </c>
      <c r="T850" s="549">
        <v>0.5</v>
      </c>
      <c r="U850" s="551">
        <v>1</v>
      </c>
    </row>
    <row r="851" spans="1:21" ht="14.4" customHeight="1" x14ac:dyDescent="0.3">
      <c r="A851" s="544">
        <v>27</v>
      </c>
      <c r="B851" s="545" t="s">
        <v>487</v>
      </c>
      <c r="C851" s="545" t="s">
        <v>504</v>
      </c>
      <c r="D851" s="546" t="s">
        <v>2199</v>
      </c>
      <c r="E851" s="547" t="s">
        <v>518</v>
      </c>
      <c r="F851" s="545" t="s">
        <v>497</v>
      </c>
      <c r="G851" s="545" t="s">
        <v>957</v>
      </c>
      <c r="H851" s="545" t="s">
        <v>430</v>
      </c>
      <c r="I851" s="545" t="s">
        <v>958</v>
      </c>
      <c r="J851" s="545" t="s">
        <v>959</v>
      </c>
      <c r="K851" s="545" t="s">
        <v>960</v>
      </c>
      <c r="L851" s="548">
        <v>1544.99</v>
      </c>
      <c r="M851" s="548">
        <v>9269.94</v>
      </c>
      <c r="N851" s="545">
        <v>6</v>
      </c>
      <c r="O851" s="549">
        <v>2</v>
      </c>
      <c r="P851" s="548">
        <v>4634.97</v>
      </c>
      <c r="Q851" s="550">
        <v>0.5</v>
      </c>
      <c r="R851" s="545">
        <v>3</v>
      </c>
      <c r="S851" s="550">
        <v>0.5</v>
      </c>
      <c r="T851" s="549">
        <v>1</v>
      </c>
      <c r="U851" s="551">
        <v>0.5</v>
      </c>
    </row>
    <row r="852" spans="1:21" ht="14.4" customHeight="1" x14ac:dyDescent="0.3">
      <c r="A852" s="544">
        <v>27</v>
      </c>
      <c r="B852" s="545" t="s">
        <v>487</v>
      </c>
      <c r="C852" s="545" t="s">
        <v>504</v>
      </c>
      <c r="D852" s="546" t="s">
        <v>2199</v>
      </c>
      <c r="E852" s="547" t="s">
        <v>518</v>
      </c>
      <c r="F852" s="545" t="s">
        <v>497</v>
      </c>
      <c r="G852" s="545" t="s">
        <v>957</v>
      </c>
      <c r="H852" s="545" t="s">
        <v>430</v>
      </c>
      <c r="I852" s="545" t="s">
        <v>2102</v>
      </c>
      <c r="J852" s="545" t="s">
        <v>959</v>
      </c>
      <c r="K852" s="545" t="s">
        <v>2103</v>
      </c>
      <c r="L852" s="548">
        <v>0</v>
      </c>
      <c r="M852" s="548">
        <v>0</v>
      </c>
      <c r="N852" s="545">
        <v>12</v>
      </c>
      <c r="O852" s="549">
        <v>1.5</v>
      </c>
      <c r="P852" s="548">
        <v>0</v>
      </c>
      <c r="Q852" s="550"/>
      <c r="R852" s="545">
        <v>3</v>
      </c>
      <c r="S852" s="550">
        <v>0.25</v>
      </c>
      <c r="T852" s="549">
        <v>0.5</v>
      </c>
      <c r="U852" s="551">
        <v>0.33333333333333331</v>
      </c>
    </row>
    <row r="853" spans="1:21" ht="14.4" customHeight="1" x14ac:dyDescent="0.3">
      <c r="A853" s="544">
        <v>27</v>
      </c>
      <c r="B853" s="545" t="s">
        <v>487</v>
      </c>
      <c r="C853" s="545" t="s">
        <v>504</v>
      </c>
      <c r="D853" s="546" t="s">
        <v>2199</v>
      </c>
      <c r="E853" s="547" t="s">
        <v>518</v>
      </c>
      <c r="F853" s="545" t="s">
        <v>497</v>
      </c>
      <c r="G853" s="545" t="s">
        <v>957</v>
      </c>
      <c r="H853" s="545" t="s">
        <v>430</v>
      </c>
      <c r="I853" s="545" t="s">
        <v>1628</v>
      </c>
      <c r="J853" s="545" t="s">
        <v>959</v>
      </c>
      <c r="K853" s="545" t="s">
        <v>1629</v>
      </c>
      <c r="L853" s="548">
        <v>0</v>
      </c>
      <c r="M853" s="548">
        <v>0</v>
      </c>
      <c r="N853" s="545">
        <v>6</v>
      </c>
      <c r="O853" s="549">
        <v>1</v>
      </c>
      <c r="P853" s="548">
        <v>0</v>
      </c>
      <c r="Q853" s="550"/>
      <c r="R853" s="545">
        <v>3</v>
      </c>
      <c r="S853" s="550">
        <v>0.5</v>
      </c>
      <c r="T853" s="549">
        <v>0.5</v>
      </c>
      <c r="U853" s="551">
        <v>0.5</v>
      </c>
    </row>
    <row r="854" spans="1:21" ht="14.4" customHeight="1" x14ac:dyDescent="0.3">
      <c r="A854" s="544">
        <v>27</v>
      </c>
      <c r="B854" s="545" t="s">
        <v>487</v>
      </c>
      <c r="C854" s="545" t="s">
        <v>504</v>
      </c>
      <c r="D854" s="546" t="s">
        <v>2199</v>
      </c>
      <c r="E854" s="547" t="s">
        <v>518</v>
      </c>
      <c r="F854" s="545" t="s">
        <v>497</v>
      </c>
      <c r="G854" s="545" t="s">
        <v>957</v>
      </c>
      <c r="H854" s="545" t="s">
        <v>430</v>
      </c>
      <c r="I854" s="545" t="s">
        <v>2104</v>
      </c>
      <c r="J854" s="545" t="s">
        <v>959</v>
      </c>
      <c r="K854" s="545" t="s">
        <v>2105</v>
      </c>
      <c r="L854" s="548">
        <v>0</v>
      </c>
      <c r="M854" s="548">
        <v>0</v>
      </c>
      <c r="N854" s="545">
        <v>2</v>
      </c>
      <c r="O854" s="549">
        <v>1</v>
      </c>
      <c r="P854" s="548"/>
      <c r="Q854" s="550"/>
      <c r="R854" s="545"/>
      <c r="S854" s="550">
        <v>0</v>
      </c>
      <c r="T854" s="549"/>
      <c r="U854" s="551">
        <v>0</v>
      </c>
    </row>
    <row r="855" spans="1:21" ht="14.4" customHeight="1" x14ac:dyDescent="0.3">
      <c r="A855" s="544">
        <v>27</v>
      </c>
      <c r="B855" s="545" t="s">
        <v>487</v>
      </c>
      <c r="C855" s="545" t="s">
        <v>504</v>
      </c>
      <c r="D855" s="546" t="s">
        <v>2199</v>
      </c>
      <c r="E855" s="547" t="s">
        <v>518</v>
      </c>
      <c r="F855" s="545" t="s">
        <v>497</v>
      </c>
      <c r="G855" s="545" t="s">
        <v>1637</v>
      </c>
      <c r="H855" s="545" t="s">
        <v>430</v>
      </c>
      <c r="I855" s="545" t="s">
        <v>2106</v>
      </c>
      <c r="J855" s="545" t="s">
        <v>2107</v>
      </c>
      <c r="K855" s="545" t="s">
        <v>884</v>
      </c>
      <c r="L855" s="548">
        <v>47.46</v>
      </c>
      <c r="M855" s="548">
        <v>569.52</v>
      </c>
      <c r="N855" s="545">
        <v>12</v>
      </c>
      <c r="O855" s="549">
        <v>2.5</v>
      </c>
      <c r="P855" s="548">
        <v>427.14</v>
      </c>
      <c r="Q855" s="550">
        <v>0.75</v>
      </c>
      <c r="R855" s="545">
        <v>9</v>
      </c>
      <c r="S855" s="550">
        <v>0.75</v>
      </c>
      <c r="T855" s="549">
        <v>2</v>
      </c>
      <c r="U855" s="551">
        <v>0.8</v>
      </c>
    </row>
    <row r="856" spans="1:21" ht="14.4" customHeight="1" x14ac:dyDescent="0.3">
      <c r="A856" s="544">
        <v>27</v>
      </c>
      <c r="B856" s="545" t="s">
        <v>487</v>
      </c>
      <c r="C856" s="545" t="s">
        <v>504</v>
      </c>
      <c r="D856" s="546" t="s">
        <v>2199</v>
      </c>
      <c r="E856" s="547" t="s">
        <v>518</v>
      </c>
      <c r="F856" s="545" t="s">
        <v>497</v>
      </c>
      <c r="G856" s="545" t="s">
        <v>686</v>
      </c>
      <c r="H856" s="545" t="s">
        <v>430</v>
      </c>
      <c r="I856" s="545" t="s">
        <v>2108</v>
      </c>
      <c r="J856" s="545" t="s">
        <v>2109</v>
      </c>
      <c r="K856" s="545" t="s">
        <v>2110</v>
      </c>
      <c r="L856" s="548">
        <v>121.8</v>
      </c>
      <c r="M856" s="548">
        <v>730.8</v>
      </c>
      <c r="N856" s="545">
        <v>6</v>
      </c>
      <c r="O856" s="549">
        <v>1</v>
      </c>
      <c r="P856" s="548">
        <v>730.8</v>
      </c>
      <c r="Q856" s="550">
        <v>1</v>
      </c>
      <c r="R856" s="545">
        <v>6</v>
      </c>
      <c r="S856" s="550">
        <v>1</v>
      </c>
      <c r="T856" s="549">
        <v>1</v>
      </c>
      <c r="U856" s="551">
        <v>1</v>
      </c>
    </row>
    <row r="857" spans="1:21" ht="14.4" customHeight="1" x14ac:dyDescent="0.3">
      <c r="A857" s="544">
        <v>27</v>
      </c>
      <c r="B857" s="545" t="s">
        <v>487</v>
      </c>
      <c r="C857" s="545" t="s">
        <v>504</v>
      </c>
      <c r="D857" s="546" t="s">
        <v>2199</v>
      </c>
      <c r="E857" s="547" t="s">
        <v>518</v>
      </c>
      <c r="F857" s="545" t="s">
        <v>497</v>
      </c>
      <c r="G857" s="545" t="s">
        <v>550</v>
      </c>
      <c r="H857" s="545" t="s">
        <v>430</v>
      </c>
      <c r="I857" s="545" t="s">
        <v>968</v>
      </c>
      <c r="J857" s="545" t="s">
        <v>552</v>
      </c>
      <c r="K857" s="545" t="s">
        <v>969</v>
      </c>
      <c r="L857" s="548">
        <v>182.22</v>
      </c>
      <c r="M857" s="548">
        <v>182.22</v>
      </c>
      <c r="N857" s="545">
        <v>1</v>
      </c>
      <c r="O857" s="549">
        <v>0.5</v>
      </c>
      <c r="P857" s="548">
        <v>182.22</v>
      </c>
      <c r="Q857" s="550">
        <v>1</v>
      </c>
      <c r="R857" s="545">
        <v>1</v>
      </c>
      <c r="S857" s="550">
        <v>1</v>
      </c>
      <c r="T857" s="549">
        <v>0.5</v>
      </c>
      <c r="U857" s="551">
        <v>1</v>
      </c>
    </row>
    <row r="858" spans="1:21" ht="14.4" customHeight="1" x14ac:dyDescent="0.3">
      <c r="A858" s="544">
        <v>27</v>
      </c>
      <c r="B858" s="545" t="s">
        <v>487</v>
      </c>
      <c r="C858" s="545" t="s">
        <v>504</v>
      </c>
      <c r="D858" s="546" t="s">
        <v>2199</v>
      </c>
      <c r="E858" s="547" t="s">
        <v>518</v>
      </c>
      <c r="F858" s="545" t="s">
        <v>497</v>
      </c>
      <c r="G858" s="545" t="s">
        <v>550</v>
      </c>
      <c r="H858" s="545" t="s">
        <v>430</v>
      </c>
      <c r="I858" s="545" t="s">
        <v>970</v>
      </c>
      <c r="J858" s="545" t="s">
        <v>552</v>
      </c>
      <c r="K858" s="545" t="s">
        <v>969</v>
      </c>
      <c r="L858" s="548">
        <v>0</v>
      </c>
      <c r="M858" s="548">
        <v>0</v>
      </c>
      <c r="N858" s="545">
        <v>1</v>
      </c>
      <c r="O858" s="549">
        <v>1</v>
      </c>
      <c r="P858" s="548"/>
      <c r="Q858" s="550"/>
      <c r="R858" s="545"/>
      <c r="S858" s="550">
        <v>0</v>
      </c>
      <c r="T858" s="549"/>
      <c r="U858" s="551">
        <v>0</v>
      </c>
    </row>
    <row r="859" spans="1:21" ht="14.4" customHeight="1" x14ac:dyDescent="0.3">
      <c r="A859" s="544">
        <v>27</v>
      </c>
      <c r="B859" s="545" t="s">
        <v>487</v>
      </c>
      <c r="C859" s="545" t="s">
        <v>504</v>
      </c>
      <c r="D859" s="546" t="s">
        <v>2199</v>
      </c>
      <c r="E859" s="547" t="s">
        <v>518</v>
      </c>
      <c r="F859" s="545" t="s">
        <v>497</v>
      </c>
      <c r="G859" s="545" t="s">
        <v>550</v>
      </c>
      <c r="H859" s="545" t="s">
        <v>430</v>
      </c>
      <c r="I859" s="545" t="s">
        <v>1645</v>
      </c>
      <c r="J859" s="545" t="s">
        <v>552</v>
      </c>
      <c r="K859" s="545" t="s">
        <v>969</v>
      </c>
      <c r="L859" s="548">
        <v>182.22</v>
      </c>
      <c r="M859" s="548">
        <v>182.22</v>
      </c>
      <c r="N859" s="545">
        <v>1</v>
      </c>
      <c r="O859" s="549">
        <v>0.5</v>
      </c>
      <c r="P859" s="548">
        <v>182.22</v>
      </c>
      <c r="Q859" s="550">
        <v>1</v>
      </c>
      <c r="R859" s="545">
        <v>1</v>
      </c>
      <c r="S859" s="550">
        <v>1</v>
      </c>
      <c r="T859" s="549">
        <v>0.5</v>
      </c>
      <c r="U859" s="551">
        <v>1</v>
      </c>
    </row>
    <row r="860" spans="1:21" ht="14.4" customHeight="1" x14ac:dyDescent="0.3">
      <c r="A860" s="544">
        <v>27</v>
      </c>
      <c r="B860" s="545" t="s">
        <v>487</v>
      </c>
      <c r="C860" s="545" t="s">
        <v>504</v>
      </c>
      <c r="D860" s="546" t="s">
        <v>2199</v>
      </c>
      <c r="E860" s="547" t="s">
        <v>518</v>
      </c>
      <c r="F860" s="545" t="s">
        <v>497</v>
      </c>
      <c r="G860" s="545" t="s">
        <v>971</v>
      </c>
      <c r="H860" s="545" t="s">
        <v>482</v>
      </c>
      <c r="I860" s="545" t="s">
        <v>977</v>
      </c>
      <c r="J860" s="545" t="s">
        <v>973</v>
      </c>
      <c r="K860" s="545" t="s">
        <v>978</v>
      </c>
      <c r="L860" s="548">
        <v>131.54</v>
      </c>
      <c r="M860" s="548">
        <v>657.7</v>
      </c>
      <c r="N860" s="545">
        <v>5</v>
      </c>
      <c r="O860" s="549">
        <v>1.5</v>
      </c>
      <c r="P860" s="548">
        <v>394.62</v>
      </c>
      <c r="Q860" s="550">
        <v>0.6</v>
      </c>
      <c r="R860" s="545">
        <v>3</v>
      </c>
      <c r="S860" s="550">
        <v>0.6</v>
      </c>
      <c r="T860" s="549">
        <v>0.5</v>
      </c>
      <c r="U860" s="551">
        <v>0.33333333333333331</v>
      </c>
    </row>
    <row r="861" spans="1:21" ht="14.4" customHeight="1" x14ac:dyDescent="0.3">
      <c r="A861" s="544">
        <v>27</v>
      </c>
      <c r="B861" s="545" t="s">
        <v>487</v>
      </c>
      <c r="C861" s="545" t="s">
        <v>504</v>
      </c>
      <c r="D861" s="546" t="s">
        <v>2199</v>
      </c>
      <c r="E861" s="547" t="s">
        <v>518</v>
      </c>
      <c r="F861" s="545" t="s">
        <v>497</v>
      </c>
      <c r="G861" s="545" t="s">
        <v>1649</v>
      </c>
      <c r="H861" s="545" t="s">
        <v>430</v>
      </c>
      <c r="I861" s="545" t="s">
        <v>1650</v>
      </c>
      <c r="J861" s="545" t="s">
        <v>1651</v>
      </c>
      <c r="K861" s="545" t="s">
        <v>1652</v>
      </c>
      <c r="L861" s="548">
        <v>0</v>
      </c>
      <c r="M861" s="548">
        <v>0</v>
      </c>
      <c r="N861" s="545">
        <v>8</v>
      </c>
      <c r="O861" s="549">
        <v>2</v>
      </c>
      <c r="P861" s="548">
        <v>0</v>
      </c>
      <c r="Q861" s="550"/>
      <c r="R861" s="545">
        <v>4</v>
      </c>
      <c r="S861" s="550">
        <v>0.5</v>
      </c>
      <c r="T861" s="549">
        <v>1</v>
      </c>
      <c r="U861" s="551">
        <v>0.5</v>
      </c>
    </row>
    <row r="862" spans="1:21" ht="14.4" customHeight="1" x14ac:dyDescent="0.3">
      <c r="A862" s="544">
        <v>27</v>
      </c>
      <c r="B862" s="545" t="s">
        <v>487</v>
      </c>
      <c r="C862" s="545" t="s">
        <v>504</v>
      </c>
      <c r="D862" s="546" t="s">
        <v>2199</v>
      </c>
      <c r="E862" s="547" t="s">
        <v>518</v>
      </c>
      <c r="F862" s="545" t="s">
        <v>497</v>
      </c>
      <c r="G862" s="545" t="s">
        <v>983</v>
      </c>
      <c r="H862" s="545" t="s">
        <v>430</v>
      </c>
      <c r="I862" s="545" t="s">
        <v>2111</v>
      </c>
      <c r="J862" s="545" t="s">
        <v>985</v>
      </c>
      <c r="K862" s="545" t="s">
        <v>2112</v>
      </c>
      <c r="L862" s="548">
        <v>1065.51</v>
      </c>
      <c r="M862" s="548">
        <v>12786.119999999999</v>
      </c>
      <c r="N862" s="545">
        <v>12</v>
      </c>
      <c r="O862" s="549">
        <v>1.5</v>
      </c>
      <c r="P862" s="548">
        <v>9589.59</v>
      </c>
      <c r="Q862" s="550">
        <v>0.75000000000000011</v>
      </c>
      <c r="R862" s="545">
        <v>9</v>
      </c>
      <c r="S862" s="550">
        <v>0.75</v>
      </c>
      <c r="T862" s="549">
        <v>1</v>
      </c>
      <c r="U862" s="551">
        <v>0.66666666666666663</v>
      </c>
    </row>
    <row r="863" spans="1:21" ht="14.4" customHeight="1" x14ac:dyDescent="0.3">
      <c r="A863" s="544">
        <v>27</v>
      </c>
      <c r="B863" s="545" t="s">
        <v>487</v>
      </c>
      <c r="C863" s="545" t="s">
        <v>504</v>
      </c>
      <c r="D863" s="546" t="s">
        <v>2199</v>
      </c>
      <c r="E863" s="547" t="s">
        <v>518</v>
      </c>
      <c r="F863" s="545" t="s">
        <v>497</v>
      </c>
      <c r="G863" s="545" t="s">
        <v>983</v>
      </c>
      <c r="H863" s="545" t="s">
        <v>430</v>
      </c>
      <c r="I863" s="545" t="s">
        <v>1324</v>
      </c>
      <c r="J863" s="545" t="s">
        <v>985</v>
      </c>
      <c r="K863" s="545" t="s">
        <v>1325</v>
      </c>
      <c r="L863" s="548">
        <v>0</v>
      </c>
      <c r="M863" s="548">
        <v>0</v>
      </c>
      <c r="N863" s="545">
        <v>5</v>
      </c>
      <c r="O863" s="549">
        <v>2</v>
      </c>
      <c r="P863" s="548"/>
      <c r="Q863" s="550"/>
      <c r="R863" s="545"/>
      <c r="S863" s="550">
        <v>0</v>
      </c>
      <c r="T863" s="549"/>
      <c r="U863" s="551">
        <v>0</v>
      </c>
    </row>
    <row r="864" spans="1:21" ht="14.4" customHeight="1" x14ac:dyDescent="0.3">
      <c r="A864" s="544">
        <v>27</v>
      </c>
      <c r="B864" s="545" t="s">
        <v>487</v>
      </c>
      <c r="C864" s="545" t="s">
        <v>504</v>
      </c>
      <c r="D864" s="546" t="s">
        <v>2199</v>
      </c>
      <c r="E864" s="547" t="s">
        <v>518</v>
      </c>
      <c r="F864" s="545" t="s">
        <v>497</v>
      </c>
      <c r="G864" s="545" t="s">
        <v>983</v>
      </c>
      <c r="H864" s="545" t="s">
        <v>430</v>
      </c>
      <c r="I864" s="545" t="s">
        <v>2113</v>
      </c>
      <c r="J864" s="545" t="s">
        <v>985</v>
      </c>
      <c r="K864" s="545" t="s">
        <v>2114</v>
      </c>
      <c r="L864" s="548">
        <v>0</v>
      </c>
      <c r="M864" s="548">
        <v>0</v>
      </c>
      <c r="N864" s="545">
        <v>1</v>
      </c>
      <c r="O864" s="549">
        <v>1</v>
      </c>
      <c r="P864" s="548"/>
      <c r="Q864" s="550"/>
      <c r="R864" s="545"/>
      <c r="S864" s="550">
        <v>0</v>
      </c>
      <c r="T864" s="549"/>
      <c r="U864" s="551">
        <v>0</v>
      </c>
    </row>
    <row r="865" spans="1:21" ht="14.4" customHeight="1" x14ac:dyDescent="0.3">
      <c r="A865" s="544">
        <v>27</v>
      </c>
      <c r="B865" s="545" t="s">
        <v>487</v>
      </c>
      <c r="C865" s="545" t="s">
        <v>504</v>
      </c>
      <c r="D865" s="546" t="s">
        <v>2199</v>
      </c>
      <c r="E865" s="547" t="s">
        <v>518</v>
      </c>
      <c r="F865" s="545" t="s">
        <v>497</v>
      </c>
      <c r="G865" s="545" t="s">
        <v>1430</v>
      </c>
      <c r="H865" s="545" t="s">
        <v>482</v>
      </c>
      <c r="I865" s="545" t="s">
        <v>1431</v>
      </c>
      <c r="J865" s="545" t="s">
        <v>1432</v>
      </c>
      <c r="K865" s="545" t="s">
        <v>1433</v>
      </c>
      <c r="L865" s="548">
        <v>556.04</v>
      </c>
      <c r="M865" s="548">
        <v>556.04</v>
      </c>
      <c r="N865" s="545">
        <v>1</v>
      </c>
      <c r="O865" s="549">
        <v>0.5</v>
      </c>
      <c r="P865" s="548">
        <v>556.04</v>
      </c>
      <c r="Q865" s="550">
        <v>1</v>
      </c>
      <c r="R865" s="545">
        <v>1</v>
      </c>
      <c r="S865" s="550">
        <v>1</v>
      </c>
      <c r="T865" s="549">
        <v>0.5</v>
      </c>
      <c r="U865" s="551">
        <v>1</v>
      </c>
    </row>
    <row r="866" spans="1:21" ht="14.4" customHeight="1" x14ac:dyDescent="0.3">
      <c r="A866" s="544">
        <v>27</v>
      </c>
      <c r="B866" s="545" t="s">
        <v>487</v>
      </c>
      <c r="C866" s="545" t="s">
        <v>504</v>
      </c>
      <c r="D866" s="546" t="s">
        <v>2199</v>
      </c>
      <c r="E866" s="547" t="s">
        <v>518</v>
      </c>
      <c r="F866" s="545" t="s">
        <v>497</v>
      </c>
      <c r="G866" s="545" t="s">
        <v>997</v>
      </c>
      <c r="H866" s="545" t="s">
        <v>430</v>
      </c>
      <c r="I866" s="545" t="s">
        <v>998</v>
      </c>
      <c r="J866" s="545" t="s">
        <v>999</v>
      </c>
      <c r="K866" s="545" t="s">
        <v>1000</v>
      </c>
      <c r="L866" s="548">
        <v>63.7</v>
      </c>
      <c r="M866" s="548">
        <v>191.10000000000002</v>
      </c>
      <c r="N866" s="545">
        <v>3</v>
      </c>
      <c r="O866" s="549">
        <v>0.5</v>
      </c>
      <c r="P866" s="548">
        <v>191.10000000000002</v>
      </c>
      <c r="Q866" s="550">
        <v>1</v>
      </c>
      <c r="R866" s="545">
        <v>3</v>
      </c>
      <c r="S866" s="550">
        <v>1</v>
      </c>
      <c r="T866" s="549">
        <v>0.5</v>
      </c>
      <c r="U866" s="551">
        <v>1</v>
      </c>
    </row>
    <row r="867" spans="1:21" ht="14.4" customHeight="1" x14ac:dyDescent="0.3">
      <c r="A867" s="544">
        <v>27</v>
      </c>
      <c r="B867" s="545" t="s">
        <v>487</v>
      </c>
      <c r="C867" s="545" t="s">
        <v>504</v>
      </c>
      <c r="D867" s="546" t="s">
        <v>2199</v>
      </c>
      <c r="E867" s="547" t="s">
        <v>518</v>
      </c>
      <c r="F867" s="545" t="s">
        <v>497</v>
      </c>
      <c r="G867" s="545" t="s">
        <v>1434</v>
      </c>
      <c r="H867" s="545" t="s">
        <v>430</v>
      </c>
      <c r="I867" s="545" t="s">
        <v>1687</v>
      </c>
      <c r="J867" s="545" t="s">
        <v>1688</v>
      </c>
      <c r="K867" s="545" t="s">
        <v>1689</v>
      </c>
      <c r="L867" s="548">
        <v>123.33</v>
      </c>
      <c r="M867" s="548">
        <v>123.33</v>
      </c>
      <c r="N867" s="545">
        <v>1</v>
      </c>
      <c r="O867" s="549">
        <v>0.5</v>
      </c>
      <c r="P867" s="548">
        <v>123.33</v>
      </c>
      <c r="Q867" s="550">
        <v>1</v>
      </c>
      <c r="R867" s="545">
        <v>1</v>
      </c>
      <c r="S867" s="550">
        <v>1</v>
      </c>
      <c r="T867" s="549">
        <v>0.5</v>
      </c>
      <c r="U867" s="551">
        <v>1</v>
      </c>
    </row>
    <row r="868" spans="1:21" ht="14.4" customHeight="1" x14ac:dyDescent="0.3">
      <c r="A868" s="544">
        <v>27</v>
      </c>
      <c r="B868" s="545" t="s">
        <v>487</v>
      </c>
      <c r="C868" s="545" t="s">
        <v>504</v>
      </c>
      <c r="D868" s="546" t="s">
        <v>2199</v>
      </c>
      <c r="E868" s="547" t="s">
        <v>518</v>
      </c>
      <c r="F868" s="545" t="s">
        <v>497</v>
      </c>
      <c r="G868" s="545" t="s">
        <v>558</v>
      </c>
      <c r="H868" s="545" t="s">
        <v>430</v>
      </c>
      <c r="I868" s="545" t="s">
        <v>559</v>
      </c>
      <c r="J868" s="545" t="s">
        <v>560</v>
      </c>
      <c r="K868" s="545" t="s">
        <v>561</v>
      </c>
      <c r="L868" s="548">
        <v>107.27</v>
      </c>
      <c r="M868" s="548">
        <v>5792.58</v>
      </c>
      <c r="N868" s="545">
        <v>54</v>
      </c>
      <c r="O868" s="549">
        <v>8.5</v>
      </c>
      <c r="P868" s="548">
        <v>2896.29</v>
      </c>
      <c r="Q868" s="550">
        <v>0.5</v>
      </c>
      <c r="R868" s="545">
        <v>27</v>
      </c>
      <c r="S868" s="550">
        <v>0.5</v>
      </c>
      <c r="T868" s="549">
        <v>4</v>
      </c>
      <c r="U868" s="551">
        <v>0.47058823529411764</v>
      </c>
    </row>
    <row r="869" spans="1:21" ht="14.4" customHeight="1" x14ac:dyDescent="0.3">
      <c r="A869" s="544">
        <v>27</v>
      </c>
      <c r="B869" s="545" t="s">
        <v>487</v>
      </c>
      <c r="C869" s="545" t="s">
        <v>504</v>
      </c>
      <c r="D869" s="546" t="s">
        <v>2199</v>
      </c>
      <c r="E869" s="547" t="s">
        <v>518</v>
      </c>
      <c r="F869" s="545" t="s">
        <v>497</v>
      </c>
      <c r="G869" s="545" t="s">
        <v>1005</v>
      </c>
      <c r="H869" s="545" t="s">
        <v>430</v>
      </c>
      <c r="I869" s="545" t="s">
        <v>1006</v>
      </c>
      <c r="J869" s="545" t="s">
        <v>1007</v>
      </c>
      <c r="K869" s="545" t="s">
        <v>1008</v>
      </c>
      <c r="L869" s="548">
        <v>30.56</v>
      </c>
      <c r="M869" s="548">
        <v>488.96</v>
      </c>
      <c r="N869" s="545">
        <v>16</v>
      </c>
      <c r="O869" s="549">
        <v>3.5</v>
      </c>
      <c r="P869" s="548">
        <v>427.84</v>
      </c>
      <c r="Q869" s="550">
        <v>0.875</v>
      </c>
      <c r="R869" s="545">
        <v>14</v>
      </c>
      <c r="S869" s="550">
        <v>0.875</v>
      </c>
      <c r="T869" s="549">
        <v>3</v>
      </c>
      <c r="U869" s="551">
        <v>0.8571428571428571</v>
      </c>
    </row>
    <row r="870" spans="1:21" ht="14.4" customHeight="1" x14ac:dyDescent="0.3">
      <c r="A870" s="544">
        <v>27</v>
      </c>
      <c r="B870" s="545" t="s">
        <v>487</v>
      </c>
      <c r="C870" s="545" t="s">
        <v>504</v>
      </c>
      <c r="D870" s="546" t="s">
        <v>2199</v>
      </c>
      <c r="E870" s="547" t="s">
        <v>518</v>
      </c>
      <c r="F870" s="545" t="s">
        <v>497</v>
      </c>
      <c r="G870" s="545" t="s">
        <v>1005</v>
      </c>
      <c r="H870" s="545" t="s">
        <v>430</v>
      </c>
      <c r="I870" s="545" t="s">
        <v>1006</v>
      </c>
      <c r="J870" s="545" t="s">
        <v>1007</v>
      </c>
      <c r="K870" s="545" t="s">
        <v>1008</v>
      </c>
      <c r="L870" s="548">
        <v>32.81</v>
      </c>
      <c r="M870" s="548">
        <v>656.2</v>
      </c>
      <c r="N870" s="545">
        <v>20</v>
      </c>
      <c r="O870" s="549">
        <v>1</v>
      </c>
      <c r="P870" s="548">
        <v>656.2</v>
      </c>
      <c r="Q870" s="550">
        <v>1</v>
      </c>
      <c r="R870" s="545">
        <v>20</v>
      </c>
      <c r="S870" s="550">
        <v>1</v>
      </c>
      <c r="T870" s="549">
        <v>1</v>
      </c>
      <c r="U870" s="551">
        <v>1</v>
      </c>
    </row>
    <row r="871" spans="1:21" ht="14.4" customHeight="1" x14ac:dyDescent="0.3">
      <c r="A871" s="544">
        <v>27</v>
      </c>
      <c r="B871" s="545" t="s">
        <v>487</v>
      </c>
      <c r="C871" s="545" t="s">
        <v>504</v>
      </c>
      <c r="D871" s="546" t="s">
        <v>2199</v>
      </c>
      <c r="E871" s="547" t="s">
        <v>518</v>
      </c>
      <c r="F871" s="545" t="s">
        <v>497</v>
      </c>
      <c r="G871" s="545" t="s">
        <v>1703</v>
      </c>
      <c r="H871" s="545" t="s">
        <v>430</v>
      </c>
      <c r="I871" s="545" t="s">
        <v>2115</v>
      </c>
      <c r="J871" s="545" t="s">
        <v>2116</v>
      </c>
      <c r="K871" s="545" t="s">
        <v>2117</v>
      </c>
      <c r="L871" s="548">
        <v>0</v>
      </c>
      <c r="M871" s="548">
        <v>0</v>
      </c>
      <c r="N871" s="545">
        <v>4</v>
      </c>
      <c r="O871" s="549">
        <v>1</v>
      </c>
      <c r="P871" s="548">
        <v>0</v>
      </c>
      <c r="Q871" s="550"/>
      <c r="R871" s="545">
        <v>4</v>
      </c>
      <c r="S871" s="550">
        <v>1</v>
      </c>
      <c r="T871" s="549">
        <v>1</v>
      </c>
      <c r="U871" s="551">
        <v>1</v>
      </c>
    </row>
    <row r="872" spans="1:21" ht="14.4" customHeight="1" x14ac:dyDescent="0.3">
      <c r="A872" s="544">
        <v>27</v>
      </c>
      <c r="B872" s="545" t="s">
        <v>487</v>
      </c>
      <c r="C872" s="545" t="s">
        <v>504</v>
      </c>
      <c r="D872" s="546" t="s">
        <v>2199</v>
      </c>
      <c r="E872" s="547" t="s">
        <v>518</v>
      </c>
      <c r="F872" s="545" t="s">
        <v>497</v>
      </c>
      <c r="G872" s="545" t="s">
        <v>1017</v>
      </c>
      <c r="H872" s="545" t="s">
        <v>430</v>
      </c>
      <c r="I872" s="545" t="s">
        <v>1326</v>
      </c>
      <c r="J872" s="545" t="s">
        <v>1327</v>
      </c>
      <c r="K872" s="545" t="s">
        <v>1328</v>
      </c>
      <c r="L872" s="548">
        <v>152.84</v>
      </c>
      <c r="M872" s="548">
        <v>152.84</v>
      </c>
      <c r="N872" s="545">
        <v>1</v>
      </c>
      <c r="O872" s="549">
        <v>1</v>
      </c>
      <c r="P872" s="548">
        <v>152.84</v>
      </c>
      <c r="Q872" s="550">
        <v>1</v>
      </c>
      <c r="R872" s="545">
        <v>1</v>
      </c>
      <c r="S872" s="550">
        <v>1</v>
      </c>
      <c r="T872" s="549">
        <v>1</v>
      </c>
      <c r="U872" s="551">
        <v>1</v>
      </c>
    </row>
    <row r="873" spans="1:21" ht="14.4" customHeight="1" x14ac:dyDescent="0.3">
      <c r="A873" s="544">
        <v>27</v>
      </c>
      <c r="B873" s="545" t="s">
        <v>487</v>
      </c>
      <c r="C873" s="545" t="s">
        <v>504</v>
      </c>
      <c r="D873" s="546" t="s">
        <v>2199</v>
      </c>
      <c r="E873" s="547" t="s">
        <v>518</v>
      </c>
      <c r="F873" s="545" t="s">
        <v>497</v>
      </c>
      <c r="G873" s="545" t="s">
        <v>1017</v>
      </c>
      <c r="H873" s="545" t="s">
        <v>430</v>
      </c>
      <c r="I873" s="545" t="s">
        <v>1326</v>
      </c>
      <c r="J873" s="545" t="s">
        <v>1327</v>
      </c>
      <c r="K873" s="545" t="s">
        <v>1328</v>
      </c>
      <c r="L873" s="548">
        <v>164.01</v>
      </c>
      <c r="M873" s="548">
        <v>164.01</v>
      </c>
      <c r="N873" s="545">
        <v>1</v>
      </c>
      <c r="O873" s="549">
        <v>0.5</v>
      </c>
      <c r="P873" s="548">
        <v>164.01</v>
      </c>
      <c r="Q873" s="550">
        <v>1</v>
      </c>
      <c r="R873" s="545">
        <v>1</v>
      </c>
      <c r="S873" s="550">
        <v>1</v>
      </c>
      <c r="T873" s="549">
        <v>0.5</v>
      </c>
      <c r="U873" s="551">
        <v>1</v>
      </c>
    </row>
    <row r="874" spans="1:21" ht="14.4" customHeight="1" x14ac:dyDescent="0.3">
      <c r="A874" s="544">
        <v>27</v>
      </c>
      <c r="B874" s="545" t="s">
        <v>487</v>
      </c>
      <c r="C874" s="545" t="s">
        <v>504</v>
      </c>
      <c r="D874" s="546" t="s">
        <v>2199</v>
      </c>
      <c r="E874" s="547" t="s">
        <v>518</v>
      </c>
      <c r="F874" s="545" t="s">
        <v>497</v>
      </c>
      <c r="G874" s="545" t="s">
        <v>1017</v>
      </c>
      <c r="H874" s="545" t="s">
        <v>430</v>
      </c>
      <c r="I874" s="545" t="s">
        <v>1710</v>
      </c>
      <c r="J874" s="545" t="s">
        <v>1327</v>
      </c>
      <c r="K874" s="545" t="s">
        <v>1711</v>
      </c>
      <c r="L874" s="548">
        <v>45.86</v>
      </c>
      <c r="M874" s="548">
        <v>1054.7799999999997</v>
      </c>
      <c r="N874" s="545">
        <v>23</v>
      </c>
      <c r="O874" s="549">
        <v>4.5</v>
      </c>
      <c r="P874" s="548">
        <v>825.47999999999979</v>
      </c>
      <c r="Q874" s="550">
        <v>0.78260869565217395</v>
      </c>
      <c r="R874" s="545">
        <v>18</v>
      </c>
      <c r="S874" s="550">
        <v>0.78260869565217395</v>
      </c>
      <c r="T874" s="549">
        <v>3</v>
      </c>
      <c r="U874" s="551">
        <v>0.66666666666666663</v>
      </c>
    </row>
    <row r="875" spans="1:21" ht="14.4" customHeight="1" x14ac:dyDescent="0.3">
      <c r="A875" s="544">
        <v>27</v>
      </c>
      <c r="B875" s="545" t="s">
        <v>487</v>
      </c>
      <c r="C875" s="545" t="s">
        <v>504</v>
      </c>
      <c r="D875" s="546" t="s">
        <v>2199</v>
      </c>
      <c r="E875" s="547" t="s">
        <v>518</v>
      </c>
      <c r="F875" s="545" t="s">
        <v>497</v>
      </c>
      <c r="G875" s="545" t="s">
        <v>1017</v>
      </c>
      <c r="H875" s="545" t="s">
        <v>430</v>
      </c>
      <c r="I875" s="545" t="s">
        <v>1710</v>
      </c>
      <c r="J875" s="545" t="s">
        <v>1327</v>
      </c>
      <c r="K875" s="545" t="s">
        <v>1711</v>
      </c>
      <c r="L875" s="548">
        <v>49.2</v>
      </c>
      <c r="M875" s="548">
        <v>836.40000000000009</v>
      </c>
      <c r="N875" s="545">
        <v>17</v>
      </c>
      <c r="O875" s="549">
        <v>4.5</v>
      </c>
      <c r="P875" s="548">
        <v>541.20000000000005</v>
      </c>
      <c r="Q875" s="550">
        <v>0.6470588235294118</v>
      </c>
      <c r="R875" s="545">
        <v>11</v>
      </c>
      <c r="S875" s="550">
        <v>0.6470588235294118</v>
      </c>
      <c r="T875" s="549">
        <v>3</v>
      </c>
      <c r="U875" s="551">
        <v>0.66666666666666663</v>
      </c>
    </row>
    <row r="876" spans="1:21" ht="14.4" customHeight="1" x14ac:dyDescent="0.3">
      <c r="A876" s="544">
        <v>27</v>
      </c>
      <c r="B876" s="545" t="s">
        <v>487</v>
      </c>
      <c r="C876" s="545" t="s">
        <v>504</v>
      </c>
      <c r="D876" s="546" t="s">
        <v>2199</v>
      </c>
      <c r="E876" s="547" t="s">
        <v>518</v>
      </c>
      <c r="F876" s="545" t="s">
        <v>497</v>
      </c>
      <c r="G876" s="545" t="s">
        <v>2118</v>
      </c>
      <c r="H876" s="545" t="s">
        <v>430</v>
      </c>
      <c r="I876" s="545" t="s">
        <v>2119</v>
      </c>
      <c r="J876" s="545" t="s">
        <v>2120</v>
      </c>
      <c r="K876" s="545" t="s">
        <v>2121</v>
      </c>
      <c r="L876" s="548">
        <v>0</v>
      </c>
      <c r="M876" s="548">
        <v>0</v>
      </c>
      <c r="N876" s="545">
        <v>1</v>
      </c>
      <c r="O876" s="549">
        <v>0.5</v>
      </c>
      <c r="P876" s="548">
        <v>0</v>
      </c>
      <c r="Q876" s="550"/>
      <c r="R876" s="545">
        <v>1</v>
      </c>
      <c r="S876" s="550">
        <v>1</v>
      </c>
      <c r="T876" s="549">
        <v>0.5</v>
      </c>
      <c r="U876" s="551">
        <v>1</v>
      </c>
    </row>
    <row r="877" spans="1:21" ht="14.4" customHeight="1" x14ac:dyDescent="0.3">
      <c r="A877" s="544">
        <v>27</v>
      </c>
      <c r="B877" s="545" t="s">
        <v>487</v>
      </c>
      <c r="C877" s="545" t="s">
        <v>504</v>
      </c>
      <c r="D877" s="546" t="s">
        <v>2199</v>
      </c>
      <c r="E877" s="547" t="s">
        <v>518</v>
      </c>
      <c r="F877" s="545" t="s">
        <v>497</v>
      </c>
      <c r="G877" s="545" t="s">
        <v>660</v>
      </c>
      <c r="H877" s="545" t="s">
        <v>430</v>
      </c>
      <c r="I877" s="545" t="s">
        <v>452</v>
      </c>
      <c r="J877" s="545" t="s">
        <v>662</v>
      </c>
      <c r="K877" s="545"/>
      <c r="L877" s="548">
        <v>0</v>
      </c>
      <c r="M877" s="548">
        <v>0</v>
      </c>
      <c r="N877" s="545">
        <v>3</v>
      </c>
      <c r="O877" s="549">
        <v>1</v>
      </c>
      <c r="P877" s="548"/>
      <c r="Q877" s="550"/>
      <c r="R877" s="545"/>
      <c r="S877" s="550">
        <v>0</v>
      </c>
      <c r="T877" s="549"/>
      <c r="U877" s="551">
        <v>0</v>
      </c>
    </row>
    <row r="878" spans="1:21" ht="14.4" customHeight="1" x14ac:dyDescent="0.3">
      <c r="A878" s="544">
        <v>27</v>
      </c>
      <c r="B878" s="545" t="s">
        <v>487</v>
      </c>
      <c r="C878" s="545" t="s">
        <v>504</v>
      </c>
      <c r="D878" s="546" t="s">
        <v>2199</v>
      </c>
      <c r="E878" s="547" t="s">
        <v>518</v>
      </c>
      <c r="F878" s="545" t="s">
        <v>497</v>
      </c>
      <c r="G878" s="545" t="s">
        <v>660</v>
      </c>
      <c r="H878" s="545" t="s">
        <v>430</v>
      </c>
      <c r="I878" s="545" t="s">
        <v>2122</v>
      </c>
      <c r="J878" s="545" t="s">
        <v>662</v>
      </c>
      <c r="K878" s="545"/>
      <c r="L878" s="548">
        <v>152.84</v>
      </c>
      <c r="M878" s="548">
        <v>152.84</v>
      </c>
      <c r="N878" s="545">
        <v>1</v>
      </c>
      <c r="O878" s="549">
        <v>0.5</v>
      </c>
      <c r="P878" s="548">
        <v>152.84</v>
      </c>
      <c r="Q878" s="550">
        <v>1</v>
      </c>
      <c r="R878" s="545">
        <v>1</v>
      </c>
      <c r="S878" s="550">
        <v>1</v>
      </c>
      <c r="T878" s="549">
        <v>0.5</v>
      </c>
      <c r="U878" s="551">
        <v>1</v>
      </c>
    </row>
    <row r="879" spans="1:21" ht="14.4" customHeight="1" x14ac:dyDescent="0.3">
      <c r="A879" s="544">
        <v>27</v>
      </c>
      <c r="B879" s="545" t="s">
        <v>487</v>
      </c>
      <c r="C879" s="545" t="s">
        <v>504</v>
      </c>
      <c r="D879" s="546" t="s">
        <v>2199</v>
      </c>
      <c r="E879" s="547" t="s">
        <v>518</v>
      </c>
      <c r="F879" s="545" t="s">
        <v>497</v>
      </c>
      <c r="G879" s="545" t="s">
        <v>660</v>
      </c>
      <c r="H879" s="545" t="s">
        <v>430</v>
      </c>
      <c r="I879" s="545" t="s">
        <v>2123</v>
      </c>
      <c r="J879" s="545" t="s">
        <v>662</v>
      </c>
      <c r="K879" s="545"/>
      <c r="L879" s="548">
        <v>0</v>
      </c>
      <c r="M879" s="548">
        <v>0</v>
      </c>
      <c r="N879" s="545">
        <v>1</v>
      </c>
      <c r="O879" s="549">
        <v>0.5</v>
      </c>
      <c r="P879" s="548"/>
      <c r="Q879" s="550"/>
      <c r="R879" s="545"/>
      <c r="S879" s="550">
        <v>0</v>
      </c>
      <c r="T879" s="549"/>
      <c r="U879" s="551">
        <v>0</v>
      </c>
    </row>
    <row r="880" spans="1:21" ht="14.4" customHeight="1" x14ac:dyDescent="0.3">
      <c r="A880" s="544">
        <v>27</v>
      </c>
      <c r="B880" s="545" t="s">
        <v>487</v>
      </c>
      <c r="C880" s="545" t="s">
        <v>504</v>
      </c>
      <c r="D880" s="546" t="s">
        <v>2199</v>
      </c>
      <c r="E880" s="547" t="s">
        <v>518</v>
      </c>
      <c r="F880" s="545" t="s">
        <v>497</v>
      </c>
      <c r="G880" s="545" t="s">
        <v>2124</v>
      </c>
      <c r="H880" s="545" t="s">
        <v>430</v>
      </c>
      <c r="I880" s="545" t="s">
        <v>2125</v>
      </c>
      <c r="J880" s="545" t="s">
        <v>2126</v>
      </c>
      <c r="K880" s="545" t="s">
        <v>1052</v>
      </c>
      <c r="L880" s="548">
        <v>0</v>
      </c>
      <c r="M880" s="548">
        <v>0</v>
      </c>
      <c r="N880" s="545">
        <v>2</v>
      </c>
      <c r="O880" s="549">
        <v>2</v>
      </c>
      <c r="P880" s="548">
        <v>0</v>
      </c>
      <c r="Q880" s="550"/>
      <c r="R880" s="545">
        <v>2</v>
      </c>
      <c r="S880" s="550">
        <v>1</v>
      </c>
      <c r="T880" s="549">
        <v>2</v>
      </c>
      <c r="U880" s="551">
        <v>1</v>
      </c>
    </row>
    <row r="881" spans="1:21" ht="14.4" customHeight="1" x14ac:dyDescent="0.3">
      <c r="A881" s="544">
        <v>27</v>
      </c>
      <c r="B881" s="545" t="s">
        <v>487</v>
      </c>
      <c r="C881" s="545" t="s">
        <v>504</v>
      </c>
      <c r="D881" s="546" t="s">
        <v>2199</v>
      </c>
      <c r="E881" s="547" t="s">
        <v>518</v>
      </c>
      <c r="F881" s="545" t="s">
        <v>497</v>
      </c>
      <c r="G881" s="545" t="s">
        <v>786</v>
      </c>
      <c r="H881" s="545" t="s">
        <v>482</v>
      </c>
      <c r="I881" s="545" t="s">
        <v>1050</v>
      </c>
      <c r="J881" s="545" t="s">
        <v>1051</v>
      </c>
      <c r="K881" s="545" t="s">
        <v>1052</v>
      </c>
      <c r="L881" s="548">
        <v>35.11</v>
      </c>
      <c r="M881" s="548">
        <v>140.44</v>
      </c>
      <c r="N881" s="545">
        <v>4</v>
      </c>
      <c r="O881" s="549">
        <v>0.5</v>
      </c>
      <c r="P881" s="548"/>
      <c r="Q881" s="550">
        <v>0</v>
      </c>
      <c r="R881" s="545"/>
      <c r="S881" s="550">
        <v>0</v>
      </c>
      <c r="T881" s="549"/>
      <c r="U881" s="551">
        <v>0</v>
      </c>
    </row>
    <row r="882" spans="1:21" ht="14.4" customHeight="1" x14ac:dyDescent="0.3">
      <c r="A882" s="544">
        <v>27</v>
      </c>
      <c r="B882" s="545" t="s">
        <v>487</v>
      </c>
      <c r="C882" s="545" t="s">
        <v>504</v>
      </c>
      <c r="D882" s="546" t="s">
        <v>2199</v>
      </c>
      <c r="E882" s="547" t="s">
        <v>518</v>
      </c>
      <c r="F882" s="545" t="s">
        <v>497</v>
      </c>
      <c r="G882" s="545" t="s">
        <v>786</v>
      </c>
      <c r="H882" s="545" t="s">
        <v>430</v>
      </c>
      <c r="I882" s="545" t="s">
        <v>787</v>
      </c>
      <c r="J882" s="545" t="s">
        <v>788</v>
      </c>
      <c r="K882" s="545" t="s">
        <v>789</v>
      </c>
      <c r="L882" s="548">
        <v>8.7899999999999991</v>
      </c>
      <c r="M882" s="548">
        <v>70.319999999999993</v>
      </c>
      <c r="N882" s="545">
        <v>8</v>
      </c>
      <c r="O882" s="549">
        <v>0.5</v>
      </c>
      <c r="P882" s="548"/>
      <c r="Q882" s="550">
        <v>0</v>
      </c>
      <c r="R882" s="545"/>
      <c r="S882" s="550">
        <v>0</v>
      </c>
      <c r="T882" s="549"/>
      <c r="U882" s="551">
        <v>0</v>
      </c>
    </row>
    <row r="883" spans="1:21" ht="14.4" customHeight="1" x14ac:dyDescent="0.3">
      <c r="A883" s="544">
        <v>27</v>
      </c>
      <c r="B883" s="545" t="s">
        <v>487</v>
      </c>
      <c r="C883" s="545" t="s">
        <v>504</v>
      </c>
      <c r="D883" s="546" t="s">
        <v>2199</v>
      </c>
      <c r="E883" s="547" t="s">
        <v>518</v>
      </c>
      <c r="F883" s="545" t="s">
        <v>497</v>
      </c>
      <c r="G883" s="545" t="s">
        <v>831</v>
      </c>
      <c r="H883" s="545" t="s">
        <v>430</v>
      </c>
      <c r="I883" s="545" t="s">
        <v>832</v>
      </c>
      <c r="J883" s="545" t="s">
        <v>833</v>
      </c>
      <c r="K883" s="545" t="s">
        <v>834</v>
      </c>
      <c r="L883" s="548">
        <v>98.75</v>
      </c>
      <c r="M883" s="548">
        <v>98.75</v>
      </c>
      <c r="N883" s="545">
        <v>1</v>
      </c>
      <c r="O883" s="549">
        <v>0.5</v>
      </c>
      <c r="P883" s="548"/>
      <c r="Q883" s="550">
        <v>0</v>
      </c>
      <c r="R883" s="545"/>
      <c r="S883" s="550">
        <v>0</v>
      </c>
      <c r="T883" s="549"/>
      <c r="U883" s="551">
        <v>0</v>
      </c>
    </row>
    <row r="884" spans="1:21" ht="14.4" customHeight="1" x14ac:dyDescent="0.3">
      <c r="A884" s="544">
        <v>27</v>
      </c>
      <c r="B884" s="545" t="s">
        <v>487</v>
      </c>
      <c r="C884" s="545" t="s">
        <v>504</v>
      </c>
      <c r="D884" s="546" t="s">
        <v>2199</v>
      </c>
      <c r="E884" s="547" t="s">
        <v>518</v>
      </c>
      <c r="F884" s="545" t="s">
        <v>497</v>
      </c>
      <c r="G884" s="545" t="s">
        <v>1053</v>
      </c>
      <c r="H884" s="545" t="s">
        <v>482</v>
      </c>
      <c r="I884" s="545" t="s">
        <v>1333</v>
      </c>
      <c r="J884" s="545" t="s">
        <v>1334</v>
      </c>
      <c r="K884" s="545" t="s">
        <v>1335</v>
      </c>
      <c r="L884" s="548">
        <v>93.43</v>
      </c>
      <c r="M884" s="548">
        <v>1121.1600000000001</v>
      </c>
      <c r="N884" s="545">
        <v>12</v>
      </c>
      <c r="O884" s="549">
        <v>2</v>
      </c>
      <c r="P884" s="548">
        <v>560.58000000000004</v>
      </c>
      <c r="Q884" s="550">
        <v>0.5</v>
      </c>
      <c r="R884" s="545">
        <v>6</v>
      </c>
      <c r="S884" s="550">
        <v>0.5</v>
      </c>
      <c r="T884" s="549">
        <v>0.5</v>
      </c>
      <c r="U884" s="551">
        <v>0.25</v>
      </c>
    </row>
    <row r="885" spans="1:21" ht="14.4" customHeight="1" x14ac:dyDescent="0.3">
      <c r="A885" s="544">
        <v>27</v>
      </c>
      <c r="B885" s="545" t="s">
        <v>487</v>
      </c>
      <c r="C885" s="545" t="s">
        <v>504</v>
      </c>
      <c r="D885" s="546" t="s">
        <v>2199</v>
      </c>
      <c r="E885" s="547" t="s">
        <v>518</v>
      </c>
      <c r="F885" s="545" t="s">
        <v>497</v>
      </c>
      <c r="G885" s="545" t="s">
        <v>578</v>
      </c>
      <c r="H885" s="545" t="s">
        <v>430</v>
      </c>
      <c r="I885" s="545" t="s">
        <v>766</v>
      </c>
      <c r="J885" s="545" t="s">
        <v>767</v>
      </c>
      <c r="K885" s="545" t="s">
        <v>739</v>
      </c>
      <c r="L885" s="548">
        <v>0</v>
      </c>
      <c r="M885" s="548">
        <v>0</v>
      </c>
      <c r="N885" s="545">
        <v>51</v>
      </c>
      <c r="O885" s="549">
        <v>8</v>
      </c>
      <c r="P885" s="548">
        <v>0</v>
      </c>
      <c r="Q885" s="550"/>
      <c r="R885" s="545">
        <v>33</v>
      </c>
      <c r="S885" s="550">
        <v>0.6470588235294118</v>
      </c>
      <c r="T885" s="549">
        <v>5</v>
      </c>
      <c r="U885" s="551">
        <v>0.625</v>
      </c>
    </row>
    <row r="886" spans="1:21" ht="14.4" customHeight="1" x14ac:dyDescent="0.3">
      <c r="A886" s="544">
        <v>27</v>
      </c>
      <c r="B886" s="545" t="s">
        <v>487</v>
      </c>
      <c r="C886" s="545" t="s">
        <v>504</v>
      </c>
      <c r="D886" s="546" t="s">
        <v>2199</v>
      </c>
      <c r="E886" s="547" t="s">
        <v>518</v>
      </c>
      <c r="F886" s="545" t="s">
        <v>497</v>
      </c>
      <c r="G886" s="545" t="s">
        <v>578</v>
      </c>
      <c r="H886" s="545" t="s">
        <v>430</v>
      </c>
      <c r="I886" s="545" t="s">
        <v>1780</v>
      </c>
      <c r="J886" s="545" t="s">
        <v>1062</v>
      </c>
      <c r="K886" s="545" t="s">
        <v>1781</v>
      </c>
      <c r="L886" s="548">
        <v>26.37</v>
      </c>
      <c r="M886" s="548">
        <v>52.74</v>
      </c>
      <c r="N886" s="545">
        <v>2</v>
      </c>
      <c r="O886" s="549">
        <v>1</v>
      </c>
      <c r="P886" s="548"/>
      <c r="Q886" s="550">
        <v>0</v>
      </c>
      <c r="R886" s="545"/>
      <c r="S886" s="550">
        <v>0</v>
      </c>
      <c r="T886" s="549"/>
      <c r="U886" s="551">
        <v>0</v>
      </c>
    </row>
    <row r="887" spans="1:21" ht="14.4" customHeight="1" x14ac:dyDescent="0.3">
      <c r="A887" s="544">
        <v>27</v>
      </c>
      <c r="B887" s="545" t="s">
        <v>487</v>
      </c>
      <c r="C887" s="545" t="s">
        <v>504</v>
      </c>
      <c r="D887" s="546" t="s">
        <v>2199</v>
      </c>
      <c r="E887" s="547" t="s">
        <v>518</v>
      </c>
      <c r="F887" s="545" t="s">
        <v>497</v>
      </c>
      <c r="G887" s="545" t="s">
        <v>578</v>
      </c>
      <c r="H887" s="545" t="s">
        <v>430</v>
      </c>
      <c r="I887" s="545" t="s">
        <v>1061</v>
      </c>
      <c r="J887" s="545" t="s">
        <v>1062</v>
      </c>
      <c r="K887" s="545" t="s">
        <v>1063</v>
      </c>
      <c r="L887" s="548">
        <v>58.63</v>
      </c>
      <c r="M887" s="548">
        <v>58.63</v>
      </c>
      <c r="N887" s="545">
        <v>1</v>
      </c>
      <c r="O887" s="549">
        <v>0.5</v>
      </c>
      <c r="P887" s="548">
        <v>58.63</v>
      </c>
      <c r="Q887" s="550">
        <v>1</v>
      </c>
      <c r="R887" s="545">
        <v>1</v>
      </c>
      <c r="S887" s="550">
        <v>1</v>
      </c>
      <c r="T887" s="549">
        <v>0.5</v>
      </c>
      <c r="U887" s="551">
        <v>1</v>
      </c>
    </row>
    <row r="888" spans="1:21" ht="14.4" customHeight="1" x14ac:dyDescent="0.3">
      <c r="A888" s="544">
        <v>27</v>
      </c>
      <c r="B888" s="545" t="s">
        <v>487</v>
      </c>
      <c r="C888" s="545" t="s">
        <v>504</v>
      </c>
      <c r="D888" s="546" t="s">
        <v>2199</v>
      </c>
      <c r="E888" s="547" t="s">
        <v>518</v>
      </c>
      <c r="F888" s="545" t="s">
        <v>497</v>
      </c>
      <c r="G888" s="545" t="s">
        <v>578</v>
      </c>
      <c r="H888" s="545" t="s">
        <v>430</v>
      </c>
      <c r="I888" s="545" t="s">
        <v>2127</v>
      </c>
      <c r="J888" s="545" t="s">
        <v>580</v>
      </c>
      <c r="K888" s="545" t="s">
        <v>2128</v>
      </c>
      <c r="L888" s="548">
        <v>0</v>
      </c>
      <c r="M888" s="548">
        <v>0</v>
      </c>
      <c r="N888" s="545">
        <v>2</v>
      </c>
      <c r="O888" s="549">
        <v>0.5</v>
      </c>
      <c r="P888" s="548"/>
      <c r="Q888" s="550"/>
      <c r="R888" s="545"/>
      <c r="S888" s="550">
        <v>0</v>
      </c>
      <c r="T888" s="549"/>
      <c r="U888" s="551">
        <v>0</v>
      </c>
    </row>
    <row r="889" spans="1:21" ht="14.4" customHeight="1" x14ac:dyDescent="0.3">
      <c r="A889" s="544">
        <v>27</v>
      </c>
      <c r="B889" s="545" t="s">
        <v>487</v>
      </c>
      <c r="C889" s="545" t="s">
        <v>504</v>
      </c>
      <c r="D889" s="546" t="s">
        <v>2199</v>
      </c>
      <c r="E889" s="547" t="s">
        <v>518</v>
      </c>
      <c r="F889" s="545" t="s">
        <v>497</v>
      </c>
      <c r="G889" s="545" t="s">
        <v>578</v>
      </c>
      <c r="H889" s="545" t="s">
        <v>430</v>
      </c>
      <c r="I889" s="545" t="s">
        <v>1444</v>
      </c>
      <c r="J889" s="545" t="s">
        <v>767</v>
      </c>
      <c r="K889" s="545" t="s">
        <v>1445</v>
      </c>
      <c r="L889" s="548">
        <v>0</v>
      </c>
      <c r="M889" s="548">
        <v>0</v>
      </c>
      <c r="N889" s="545">
        <v>2</v>
      </c>
      <c r="O889" s="549">
        <v>0.5</v>
      </c>
      <c r="P889" s="548"/>
      <c r="Q889" s="550"/>
      <c r="R889" s="545"/>
      <c r="S889" s="550">
        <v>0</v>
      </c>
      <c r="T889" s="549"/>
      <c r="U889" s="551">
        <v>0</v>
      </c>
    </row>
    <row r="890" spans="1:21" ht="14.4" customHeight="1" x14ac:dyDescent="0.3">
      <c r="A890" s="544">
        <v>27</v>
      </c>
      <c r="B890" s="545" t="s">
        <v>487</v>
      </c>
      <c r="C890" s="545" t="s">
        <v>504</v>
      </c>
      <c r="D890" s="546" t="s">
        <v>2199</v>
      </c>
      <c r="E890" s="547" t="s">
        <v>518</v>
      </c>
      <c r="F890" s="545" t="s">
        <v>497</v>
      </c>
      <c r="G890" s="545" t="s">
        <v>578</v>
      </c>
      <c r="H890" s="545" t="s">
        <v>430</v>
      </c>
      <c r="I890" s="545" t="s">
        <v>790</v>
      </c>
      <c r="J890" s="545" t="s">
        <v>791</v>
      </c>
      <c r="K890" s="545" t="s">
        <v>792</v>
      </c>
      <c r="L890" s="548">
        <v>0</v>
      </c>
      <c r="M890" s="548">
        <v>0</v>
      </c>
      <c r="N890" s="545">
        <v>1</v>
      </c>
      <c r="O890" s="549">
        <v>0.5</v>
      </c>
      <c r="P890" s="548">
        <v>0</v>
      </c>
      <c r="Q890" s="550"/>
      <c r="R890" s="545">
        <v>1</v>
      </c>
      <c r="S890" s="550">
        <v>1</v>
      </c>
      <c r="T890" s="549">
        <v>0.5</v>
      </c>
      <c r="U890" s="551">
        <v>1</v>
      </c>
    </row>
    <row r="891" spans="1:21" ht="14.4" customHeight="1" x14ac:dyDescent="0.3">
      <c r="A891" s="544">
        <v>27</v>
      </c>
      <c r="B891" s="545" t="s">
        <v>487</v>
      </c>
      <c r="C891" s="545" t="s">
        <v>504</v>
      </c>
      <c r="D891" s="546" t="s">
        <v>2199</v>
      </c>
      <c r="E891" s="547" t="s">
        <v>518</v>
      </c>
      <c r="F891" s="545" t="s">
        <v>497</v>
      </c>
      <c r="G891" s="545" t="s">
        <v>578</v>
      </c>
      <c r="H891" s="545" t="s">
        <v>430</v>
      </c>
      <c r="I891" s="545" t="s">
        <v>1068</v>
      </c>
      <c r="J891" s="545" t="s">
        <v>767</v>
      </c>
      <c r="K891" s="545" t="s">
        <v>765</v>
      </c>
      <c r="L891" s="548">
        <v>58.62</v>
      </c>
      <c r="M891" s="548">
        <v>293.09999999999997</v>
      </c>
      <c r="N891" s="545">
        <v>5</v>
      </c>
      <c r="O891" s="549">
        <v>3.5</v>
      </c>
      <c r="P891" s="548">
        <v>175.85999999999999</v>
      </c>
      <c r="Q891" s="550">
        <v>0.6</v>
      </c>
      <c r="R891" s="545">
        <v>3</v>
      </c>
      <c r="S891" s="550">
        <v>0.6</v>
      </c>
      <c r="T891" s="549">
        <v>2.5</v>
      </c>
      <c r="U891" s="551">
        <v>0.7142857142857143</v>
      </c>
    </row>
    <row r="892" spans="1:21" ht="14.4" customHeight="1" x14ac:dyDescent="0.3">
      <c r="A892" s="544">
        <v>27</v>
      </c>
      <c r="B892" s="545" t="s">
        <v>487</v>
      </c>
      <c r="C892" s="545" t="s">
        <v>504</v>
      </c>
      <c r="D892" s="546" t="s">
        <v>2199</v>
      </c>
      <c r="E892" s="547" t="s">
        <v>518</v>
      </c>
      <c r="F892" s="545" t="s">
        <v>497</v>
      </c>
      <c r="G892" s="545" t="s">
        <v>1792</v>
      </c>
      <c r="H892" s="545" t="s">
        <v>430</v>
      </c>
      <c r="I892" s="545" t="s">
        <v>2129</v>
      </c>
      <c r="J892" s="545" t="s">
        <v>2130</v>
      </c>
      <c r="K892" s="545" t="s">
        <v>2131</v>
      </c>
      <c r="L892" s="548">
        <v>0</v>
      </c>
      <c r="M892" s="548">
        <v>0</v>
      </c>
      <c r="N892" s="545">
        <v>3</v>
      </c>
      <c r="O892" s="549">
        <v>0.5</v>
      </c>
      <c r="P892" s="548"/>
      <c r="Q892" s="550"/>
      <c r="R892" s="545"/>
      <c r="S892" s="550">
        <v>0</v>
      </c>
      <c r="T892" s="549"/>
      <c r="U892" s="551">
        <v>0</v>
      </c>
    </row>
    <row r="893" spans="1:21" ht="14.4" customHeight="1" x14ac:dyDescent="0.3">
      <c r="A893" s="544">
        <v>27</v>
      </c>
      <c r="B893" s="545" t="s">
        <v>487</v>
      </c>
      <c r="C893" s="545" t="s">
        <v>504</v>
      </c>
      <c r="D893" s="546" t="s">
        <v>2199</v>
      </c>
      <c r="E893" s="547" t="s">
        <v>518</v>
      </c>
      <c r="F893" s="545" t="s">
        <v>497</v>
      </c>
      <c r="G893" s="545" t="s">
        <v>839</v>
      </c>
      <c r="H893" s="545" t="s">
        <v>430</v>
      </c>
      <c r="I893" s="545" t="s">
        <v>2132</v>
      </c>
      <c r="J893" s="545" t="s">
        <v>2133</v>
      </c>
      <c r="K893" s="545" t="s">
        <v>2134</v>
      </c>
      <c r="L893" s="548">
        <v>0</v>
      </c>
      <c r="M893" s="548">
        <v>0</v>
      </c>
      <c r="N893" s="545">
        <v>1</v>
      </c>
      <c r="O893" s="549">
        <v>1</v>
      </c>
      <c r="P893" s="548"/>
      <c r="Q893" s="550"/>
      <c r="R893" s="545"/>
      <c r="S893" s="550">
        <v>0</v>
      </c>
      <c r="T893" s="549"/>
      <c r="U893" s="551">
        <v>0</v>
      </c>
    </row>
    <row r="894" spans="1:21" ht="14.4" customHeight="1" x14ac:dyDescent="0.3">
      <c r="A894" s="544">
        <v>27</v>
      </c>
      <c r="B894" s="545" t="s">
        <v>487</v>
      </c>
      <c r="C894" s="545" t="s">
        <v>504</v>
      </c>
      <c r="D894" s="546" t="s">
        <v>2199</v>
      </c>
      <c r="E894" s="547" t="s">
        <v>518</v>
      </c>
      <c r="F894" s="545" t="s">
        <v>497</v>
      </c>
      <c r="G894" s="545" t="s">
        <v>839</v>
      </c>
      <c r="H894" s="545" t="s">
        <v>430</v>
      </c>
      <c r="I894" s="545" t="s">
        <v>2135</v>
      </c>
      <c r="J894" s="545" t="s">
        <v>1078</v>
      </c>
      <c r="K894" s="545" t="s">
        <v>2136</v>
      </c>
      <c r="L894" s="548">
        <v>0</v>
      </c>
      <c r="M894" s="548">
        <v>0</v>
      </c>
      <c r="N894" s="545">
        <v>2</v>
      </c>
      <c r="O894" s="549">
        <v>0.5</v>
      </c>
      <c r="P894" s="548"/>
      <c r="Q894" s="550"/>
      <c r="R894" s="545"/>
      <c r="S894" s="550">
        <v>0</v>
      </c>
      <c r="T894" s="549"/>
      <c r="U894" s="551">
        <v>0</v>
      </c>
    </row>
    <row r="895" spans="1:21" ht="14.4" customHeight="1" x14ac:dyDescent="0.3">
      <c r="A895" s="544">
        <v>27</v>
      </c>
      <c r="B895" s="545" t="s">
        <v>487</v>
      </c>
      <c r="C895" s="545" t="s">
        <v>504</v>
      </c>
      <c r="D895" s="546" t="s">
        <v>2199</v>
      </c>
      <c r="E895" s="547" t="s">
        <v>518</v>
      </c>
      <c r="F895" s="545" t="s">
        <v>497</v>
      </c>
      <c r="G895" s="545" t="s">
        <v>582</v>
      </c>
      <c r="H895" s="545" t="s">
        <v>482</v>
      </c>
      <c r="I895" s="545" t="s">
        <v>731</v>
      </c>
      <c r="J895" s="545" t="s">
        <v>732</v>
      </c>
      <c r="K895" s="545" t="s">
        <v>733</v>
      </c>
      <c r="L895" s="548">
        <v>59.27</v>
      </c>
      <c r="M895" s="548">
        <v>177.81</v>
      </c>
      <c r="N895" s="545">
        <v>3</v>
      </c>
      <c r="O895" s="549">
        <v>1</v>
      </c>
      <c r="P895" s="548"/>
      <c r="Q895" s="550">
        <v>0</v>
      </c>
      <c r="R895" s="545"/>
      <c r="S895" s="550">
        <v>0</v>
      </c>
      <c r="T895" s="549"/>
      <c r="U895" s="551">
        <v>0</v>
      </c>
    </row>
    <row r="896" spans="1:21" ht="14.4" customHeight="1" x14ac:dyDescent="0.3">
      <c r="A896" s="544">
        <v>27</v>
      </c>
      <c r="B896" s="545" t="s">
        <v>487</v>
      </c>
      <c r="C896" s="545" t="s">
        <v>504</v>
      </c>
      <c r="D896" s="546" t="s">
        <v>2199</v>
      </c>
      <c r="E896" s="547" t="s">
        <v>518</v>
      </c>
      <c r="F896" s="545" t="s">
        <v>497</v>
      </c>
      <c r="G896" s="545" t="s">
        <v>582</v>
      </c>
      <c r="H896" s="545" t="s">
        <v>482</v>
      </c>
      <c r="I896" s="545" t="s">
        <v>583</v>
      </c>
      <c r="J896" s="545" t="s">
        <v>584</v>
      </c>
      <c r="K896" s="545" t="s">
        <v>585</v>
      </c>
      <c r="L896" s="548">
        <v>79.03</v>
      </c>
      <c r="M896" s="548">
        <v>79.03</v>
      </c>
      <c r="N896" s="545">
        <v>1</v>
      </c>
      <c r="O896" s="549">
        <v>0.5</v>
      </c>
      <c r="P896" s="548"/>
      <c r="Q896" s="550">
        <v>0</v>
      </c>
      <c r="R896" s="545"/>
      <c r="S896" s="550">
        <v>0</v>
      </c>
      <c r="T896" s="549"/>
      <c r="U896" s="551">
        <v>0</v>
      </c>
    </row>
    <row r="897" spans="1:21" ht="14.4" customHeight="1" x14ac:dyDescent="0.3">
      <c r="A897" s="544">
        <v>27</v>
      </c>
      <c r="B897" s="545" t="s">
        <v>487</v>
      </c>
      <c r="C897" s="545" t="s">
        <v>504</v>
      </c>
      <c r="D897" s="546" t="s">
        <v>2199</v>
      </c>
      <c r="E897" s="547" t="s">
        <v>518</v>
      </c>
      <c r="F897" s="545" t="s">
        <v>497</v>
      </c>
      <c r="G897" s="545" t="s">
        <v>582</v>
      </c>
      <c r="H897" s="545" t="s">
        <v>482</v>
      </c>
      <c r="I897" s="545" t="s">
        <v>2137</v>
      </c>
      <c r="J897" s="545" t="s">
        <v>587</v>
      </c>
      <c r="K897" s="545" t="s">
        <v>2138</v>
      </c>
      <c r="L897" s="548">
        <v>0</v>
      </c>
      <c r="M897" s="548">
        <v>0</v>
      </c>
      <c r="N897" s="545">
        <v>2</v>
      </c>
      <c r="O897" s="549">
        <v>1</v>
      </c>
      <c r="P897" s="548">
        <v>0</v>
      </c>
      <c r="Q897" s="550"/>
      <c r="R897" s="545">
        <v>2</v>
      </c>
      <c r="S897" s="550">
        <v>1</v>
      </c>
      <c r="T897" s="549">
        <v>1</v>
      </c>
      <c r="U897" s="551">
        <v>1</v>
      </c>
    </row>
    <row r="898" spans="1:21" ht="14.4" customHeight="1" x14ac:dyDescent="0.3">
      <c r="A898" s="544">
        <v>27</v>
      </c>
      <c r="B898" s="545" t="s">
        <v>487</v>
      </c>
      <c r="C898" s="545" t="s">
        <v>504</v>
      </c>
      <c r="D898" s="546" t="s">
        <v>2199</v>
      </c>
      <c r="E898" s="547" t="s">
        <v>518</v>
      </c>
      <c r="F898" s="545" t="s">
        <v>497</v>
      </c>
      <c r="G898" s="545" t="s">
        <v>1113</v>
      </c>
      <c r="H898" s="545" t="s">
        <v>430</v>
      </c>
      <c r="I898" s="545" t="s">
        <v>1114</v>
      </c>
      <c r="J898" s="545" t="s">
        <v>1115</v>
      </c>
      <c r="K898" s="545" t="s">
        <v>1116</v>
      </c>
      <c r="L898" s="548">
        <v>38.56</v>
      </c>
      <c r="M898" s="548">
        <v>115.68</v>
      </c>
      <c r="N898" s="545">
        <v>3</v>
      </c>
      <c r="O898" s="549">
        <v>1.5</v>
      </c>
      <c r="P898" s="548">
        <v>115.68</v>
      </c>
      <c r="Q898" s="550">
        <v>1</v>
      </c>
      <c r="R898" s="545">
        <v>3</v>
      </c>
      <c r="S898" s="550">
        <v>1</v>
      </c>
      <c r="T898" s="549">
        <v>1.5</v>
      </c>
      <c r="U898" s="551">
        <v>1</v>
      </c>
    </row>
    <row r="899" spans="1:21" ht="14.4" customHeight="1" x14ac:dyDescent="0.3">
      <c r="A899" s="544">
        <v>27</v>
      </c>
      <c r="B899" s="545" t="s">
        <v>487</v>
      </c>
      <c r="C899" s="545" t="s">
        <v>504</v>
      </c>
      <c r="D899" s="546" t="s">
        <v>2199</v>
      </c>
      <c r="E899" s="547" t="s">
        <v>518</v>
      </c>
      <c r="F899" s="545" t="s">
        <v>497</v>
      </c>
      <c r="G899" s="545" t="s">
        <v>589</v>
      </c>
      <c r="H899" s="545" t="s">
        <v>482</v>
      </c>
      <c r="I899" s="545" t="s">
        <v>2139</v>
      </c>
      <c r="J899" s="545" t="s">
        <v>1835</v>
      </c>
      <c r="K899" s="545" t="s">
        <v>2140</v>
      </c>
      <c r="L899" s="548">
        <v>86.41</v>
      </c>
      <c r="M899" s="548">
        <v>172.82</v>
      </c>
      <c r="N899" s="545">
        <v>2</v>
      </c>
      <c r="O899" s="549">
        <v>0.5</v>
      </c>
      <c r="P899" s="548">
        <v>172.82</v>
      </c>
      <c r="Q899" s="550">
        <v>1</v>
      </c>
      <c r="R899" s="545">
        <v>2</v>
      </c>
      <c r="S899" s="550">
        <v>1</v>
      </c>
      <c r="T899" s="549">
        <v>0.5</v>
      </c>
      <c r="U899" s="551">
        <v>1</v>
      </c>
    </row>
    <row r="900" spans="1:21" ht="14.4" customHeight="1" x14ac:dyDescent="0.3">
      <c r="A900" s="544">
        <v>27</v>
      </c>
      <c r="B900" s="545" t="s">
        <v>487</v>
      </c>
      <c r="C900" s="545" t="s">
        <v>504</v>
      </c>
      <c r="D900" s="546" t="s">
        <v>2199</v>
      </c>
      <c r="E900" s="547" t="s">
        <v>518</v>
      </c>
      <c r="F900" s="545" t="s">
        <v>497</v>
      </c>
      <c r="G900" s="545" t="s">
        <v>589</v>
      </c>
      <c r="H900" s="545" t="s">
        <v>482</v>
      </c>
      <c r="I900" s="545" t="s">
        <v>1123</v>
      </c>
      <c r="J900" s="545" t="s">
        <v>1118</v>
      </c>
      <c r="K900" s="545" t="s">
        <v>1124</v>
      </c>
      <c r="L900" s="548">
        <v>43.21</v>
      </c>
      <c r="M900" s="548">
        <v>518.52</v>
      </c>
      <c r="N900" s="545">
        <v>12</v>
      </c>
      <c r="O900" s="549">
        <v>1.5</v>
      </c>
      <c r="P900" s="548"/>
      <c r="Q900" s="550">
        <v>0</v>
      </c>
      <c r="R900" s="545"/>
      <c r="S900" s="550">
        <v>0</v>
      </c>
      <c r="T900" s="549"/>
      <c r="U900" s="551">
        <v>0</v>
      </c>
    </row>
    <row r="901" spans="1:21" ht="14.4" customHeight="1" x14ac:dyDescent="0.3">
      <c r="A901" s="544">
        <v>27</v>
      </c>
      <c r="B901" s="545" t="s">
        <v>487</v>
      </c>
      <c r="C901" s="545" t="s">
        <v>504</v>
      </c>
      <c r="D901" s="546" t="s">
        <v>2199</v>
      </c>
      <c r="E901" s="547" t="s">
        <v>518</v>
      </c>
      <c r="F901" s="545" t="s">
        <v>497</v>
      </c>
      <c r="G901" s="545" t="s">
        <v>589</v>
      </c>
      <c r="H901" s="545" t="s">
        <v>482</v>
      </c>
      <c r="I901" s="545" t="s">
        <v>1834</v>
      </c>
      <c r="J901" s="545" t="s">
        <v>1835</v>
      </c>
      <c r="K901" s="545" t="s">
        <v>1122</v>
      </c>
      <c r="L901" s="548">
        <v>86.41</v>
      </c>
      <c r="M901" s="548">
        <v>259.23</v>
      </c>
      <c r="N901" s="545">
        <v>3</v>
      </c>
      <c r="O901" s="549">
        <v>0.5</v>
      </c>
      <c r="P901" s="548">
        <v>259.23</v>
      </c>
      <c r="Q901" s="550">
        <v>1</v>
      </c>
      <c r="R901" s="545">
        <v>3</v>
      </c>
      <c r="S901" s="550">
        <v>1</v>
      </c>
      <c r="T901" s="549">
        <v>0.5</v>
      </c>
      <c r="U901" s="551">
        <v>1</v>
      </c>
    </row>
    <row r="902" spans="1:21" ht="14.4" customHeight="1" x14ac:dyDescent="0.3">
      <c r="A902" s="544">
        <v>27</v>
      </c>
      <c r="B902" s="545" t="s">
        <v>487</v>
      </c>
      <c r="C902" s="545" t="s">
        <v>504</v>
      </c>
      <c r="D902" s="546" t="s">
        <v>2199</v>
      </c>
      <c r="E902" s="547" t="s">
        <v>518</v>
      </c>
      <c r="F902" s="545" t="s">
        <v>497</v>
      </c>
      <c r="G902" s="545" t="s">
        <v>589</v>
      </c>
      <c r="H902" s="545" t="s">
        <v>430</v>
      </c>
      <c r="I902" s="545" t="s">
        <v>2141</v>
      </c>
      <c r="J902" s="545" t="s">
        <v>1121</v>
      </c>
      <c r="K902" s="545" t="s">
        <v>2142</v>
      </c>
      <c r="L902" s="548">
        <v>0</v>
      </c>
      <c r="M902" s="548">
        <v>0</v>
      </c>
      <c r="N902" s="545">
        <v>3</v>
      </c>
      <c r="O902" s="549">
        <v>0.5</v>
      </c>
      <c r="P902" s="548"/>
      <c r="Q902" s="550"/>
      <c r="R902" s="545"/>
      <c r="S902" s="550">
        <v>0</v>
      </c>
      <c r="T902" s="549"/>
      <c r="U902" s="551">
        <v>0</v>
      </c>
    </row>
    <row r="903" spans="1:21" ht="14.4" customHeight="1" x14ac:dyDescent="0.3">
      <c r="A903" s="544">
        <v>27</v>
      </c>
      <c r="B903" s="545" t="s">
        <v>487</v>
      </c>
      <c r="C903" s="545" t="s">
        <v>504</v>
      </c>
      <c r="D903" s="546" t="s">
        <v>2199</v>
      </c>
      <c r="E903" s="547" t="s">
        <v>518</v>
      </c>
      <c r="F903" s="545" t="s">
        <v>497</v>
      </c>
      <c r="G903" s="545" t="s">
        <v>858</v>
      </c>
      <c r="H903" s="545" t="s">
        <v>430</v>
      </c>
      <c r="I903" s="545" t="s">
        <v>1845</v>
      </c>
      <c r="J903" s="545" t="s">
        <v>1846</v>
      </c>
      <c r="K903" s="545" t="s">
        <v>1847</v>
      </c>
      <c r="L903" s="548">
        <v>54.99</v>
      </c>
      <c r="M903" s="548">
        <v>54.99</v>
      </c>
      <c r="N903" s="545">
        <v>1</v>
      </c>
      <c r="O903" s="549">
        <v>1</v>
      </c>
      <c r="P903" s="548"/>
      <c r="Q903" s="550">
        <v>0</v>
      </c>
      <c r="R903" s="545"/>
      <c r="S903" s="550">
        <v>0</v>
      </c>
      <c r="T903" s="549"/>
      <c r="U903" s="551">
        <v>0</v>
      </c>
    </row>
    <row r="904" spans="1:21" ht="14.4" customHeight="1" x14ac:dyDescent="0.3">
      <c r="A904" s="544">
        <v>27</v>
      </c>
      <c r="B904" s="545" t="s">
        <v>487</v>
      </c>
      <c r="C904" s="545" t="s">
        <v>504</v>
      </c>
      <c r="D904" s="546" t="s">
        <v>2199</v>
      </c>
      <c r="E904" s="547" t="s">
        <v>518</v>
      </c>
      <c r="F904" s="545" t="s">
        <v>497</v>
      </c>
      <c r="G904" s="545" t="s">
        <v>858</v>
      </c>
      <c r="H904" s="545" t="s">
        <v>430</v>
      </c>
      <c r="I904" s="545" t="s">
        <v>1850</v>
      </c>
      <c r="J904" s="545" t="s">
        <v>1851</v>
      </c>
      <c r="K904" s="545" t="s">
        <v>1852</v>
      </c>
      <c r="L904" s="548">
        <v>27.5</v>
      </c>
      <c r="M904" s="548">
        <v>247.5</v>
      </c>
      <c r="N904" s="545">
        <v>9</v>
      </c>
      <c r="O904" s="549">
        <v>1.5</v>
      </c>
      <c r="P904" s="548"/>
      <c r="Q904" s="550">
        <v>0</v>
      </c>
      <c r="R904" s="545"/>
      <c r="S904" s="550">
        <v>0</v>
      </c>
      <c r="T904" s="549"/>
      <c r="U904" s="551">
        <v>0</v>
      </c>
    </row>
    <row r="905" spans="1:21" ht="14.4" customHeight="1" x14ac:dyDescent="0.3">
      <c r="A905" s="544">
        <v>27</v>
      </c>
      <c r="B905" s="545" t="s">
        <v>487</v>
      </c>
      <c r="C905" s="545" t="s">
        <v>504</v>
      </c>
      <c r="D905" s="546" t="s">
        <v>2199</v>
      </c>
      <c r="E905" s="547" t="s">
        <v>518</v>
      </c>
      <c r="F905" s="545" t="s">
        <v>497</v>
      </c>
      <c r="G905" s="545" t="s">
        <v>858</v>
      </c>
      <c r="H905" s="545" t="s">
        <v>430</v>
      </c>
      <c r="I905" s="545" t="s">
        <v>1134</v>
      </c>
      <c r="J905" s="545" t="s">
        <v>1132</v>
      </c>
      <c r="K905" s="545" t="s">
        <v>1135</v>
      </c>
      <c r="L905" s="548">
        <v>70.23</v>
      </c>
      <c r="M905" s="548">
        <v>140.46</v>
      </c>
      <c r="N905" s="545">
        <v>2</v>
      </c>
      <c r="O905" s="549">
        <v>0.5</v>
      </c>
      <c r="P905" s="548">
        <v>140.46</v>
      </c>
      <c r="Q905" s="550">
        <v>1</v>
      </c>
      <c r="R905" s="545">
        <v>2</v>
      </c>
      <c r="S905" s="550">
        <v>1</v>
      </c>
      <c r="T905" s="549">
        <v>0.5</v>
      </c>
      <c r="U905" s="551">
        <v>1</v>
      </c>
    </row>
    <row r="906" spans="1:21" ht="14.4" customHeight="1" x14ac:dyDescent="0.3">
      <c r="A906" s="544">
        <v>27</v>
      </c>
      <c r="B906" s="545" t="s">
        <v>487</v>
      </c>
      <c r="C906" s="545" t="s">
        <v>504</v>
      </c>
      <c r="D906" s="546" t="s">
        <v>2199</v>
      </c>
      <c r="E906" s="547" t="s">
        <v>518</v>
      </c>
      <c r="F906" s="545" t="s">
        <v>497</v>
      </c>
      <c r="G906" s="545" t="s">
        <v>858</v>
      </c>
      <c r="H906" s="545" t="s">
        <v>430</v>
      </c>
      <c r="I906" s="545" t="s">
        <v>1136</v>
      </c>
      <c r="J906" s="545" t="s">
        <v>860</v>
      </c>
      <c r="K906" s="545" t="s">
        <v>1137</v>
      </c>
      <c r="L906" s="548">
        <v>0</v>
      </c>
      <c r="M906" s="548">
        <v>0</v>
      </c>
      <c r="N906" s="545">
        <v>1</v>
      </c>
      <c r="O906" s="549">
        <v>0.5</v>
      </c>
      <c r="P906" s="548">
        <v>0</v>
      </c>
      <c r="Q906" s="550"/>
      <c r="R906" s="545">
        <v>1</v>
      </c>
      <c r="S906" s="550">
        <v>1</v>
      </c>
      <c r="T906" s="549">
        <v>0.5</v>
      </c>
      <c r="U906" s="551">
        <v>1</v>
      </c>
    </row>
    <row r="907" spans="1:21" ht="14.4" customHeight="1" x14ac:dyDescent="0.3">
      <c r="A907" s="544">
        <v>27</v>
      </c>
      <c r="B907" s="545" t="s">
        <v>487</v>
      </c>
      <c r="C907" s="545" t="s">
        <v>504</v>
      </c>
      <c r="D907" s="546" t="s">
        <v>2199</v>
      </c>
      <c r="E907" s="547" t="s">
        <v>518</v>
      </c>
      <c r="F907" s="545" t="s">
        <v>497</v>
      </c>
      <c r="G907" s="545" t="s">
        <v>858</v>
      </c>
      <c r="H907" s="545" t="s">
        <v>430</v>
      </c>
      <c r="I907" s="545" t="s">
        <v>859</v>
      </c>
      <c r="J907" s="545" t="s">
        <v>860</v>
      </c>
      <c r="K907" s="545" t="s">
        <v>861</v>
      </c>
      <c r="L907" s="548">
        <v>17.559999999999999</v>
      </c>
      <c r="M907" s="548">
        <v>158.03999999999996</v>
      </c>
      <c r="N907" s="545">
        <v>9</v>
      </c>
      <c r="O907" s="549">
        <v>2.5</v>
      </c>
      <c r="P907" s="548">
        <v>140.47999999999996</v>
      </c>
      <c r="Q907" s="550">
        <v>0.88888888888888884</v>
      </c>
      <c r="R907" s="545">
        <v>8</v>
      </c>
      <c r="S907" s="550">
        <v>0.88888888888888884</v>
      </c>
      <c r="T907" s="549">
        <v>2</v>
      </c>
      <c r="U907" s="551">
        <v>0.8</v>
      </c>
    </row>
    <row r="908" spans="1:21" ht="14.4" customHeight="1" x14ac:dyDescent="0.3">
      <c r="A908" s="544">
        <v>27</v>
      </c>
      <c r="B908" s="545" t="s">
        <v>487</v>
      </c>
      <c r="C908" s="545" t="s">
        <v>504</v>
      </c>
      <c r="D908" s="546" t="s">
        <v>2199</v>
      </c>
      <c r="E908" s="547" t="s">
        <v>518</v>
      </c>
      <c r="F908" s="545" t="s">
        <v>497</v>
      </c>
      <c r="G908" s="545" t="s">
        <v>858</v>
      </c>
      <c r="H908" s="545" t="s">
        <v>430</v>
      </c>
      <c r="I908" s="545" t="s">
        <v>2143</v>
      </c>
      <c r="J908" s="545" t="s">
        <v>1851</v>
      </c>
      <c r="K908" s="545" t="s">
        <v>1852</v>
      </c>
      <c r="L908" s="548">
        <v>27.5</v>
      </c>
      <c r="M908" s="548">
        <v>82.5</v>
      </c>
      <c r="N908" s="545">
        <v>3</v>
      </c>
      <c r="O908" s="549">
        <v>0.5</v>
      </c>
      <c r="P908" s="548"/>
      <c r="Q908" s="550">
        <v>0</v>
      </c>
      <c r="R908" s="545"/>
      <c r="S908" s="550">
        <v>0</v>
      </c>
      <c r="T908" s="549"/>
      <c r="U908" s="551">
        <v>0</v>
      </c>
    </row>
    <row r="909" spans="1:21" ht="14.4" customHeight="1" x14ac:dyDescent="0.3">
      <c r="A909" s="544">
        <v>27</v>
      </c>
      <c r="B909" s="545" t="s">
        <v>487</v>
      </c>
      <c r="C909" s="545" t="s">
        <v>504</v>
      </c>
      <c r="D909" s="546" t="s">
        <v>2199</v>
      </c>
      <c r="E909" s="547" t="s">
        <v>518</v>
      </c>
      <c r="F909" s="545" t="s">
        <v>497</v>
      </c>
      <c r="G909" s="545" t="s">
        <v>1140</v>
      </c>
      <c r="H909" s="545" t="s">
        <v>482</v>
      </c>
      <c r="I909" s="545" t="s">
        <v>1874</v>
      </c>
      <c r="J909" s="545" t="s">
        <v>1142</v>
      </c>
      <c r="K909" s="545" t="s">
        <v>1875</v>
      </c>
      <c r="L909" s="548">
        <v>369.5</v>
      </c>
      <c r="M909" s="548">
        <v>1108.5</v>
      </c>
      <c r="N909" s="545">
        <v>3</v>
      </c>
      <c r="O909" s="549">
        <v>1.5</v>
      </c>
      <c r="P909" s="548">
        <v>1108.5</v>
      </c>
      <c r="Q909" s="550">
        <v>1</v>
      </c>
      <c r="R909" s="545">
        <v>3</v>
      </c>
      <c r="S909" s="550">
        <v>1</v>
      </c>
      <c r="T909" s="549">
        <v>1.5</v>
      </c>
      <c r="U909" s="551">
        <v>1</v>
      </c>
    </row>
    <row r="910" spans="1:21" ht="14.4" customHeight="1" x14ac:dyDescent="0.3">
      <c r="A910" s="544">
        <v>27</v>
      </c>
      <c r="B910" s="545" t="s">
        <v>487</v>
      </c>
      <c r="C910" s="545" t="s">
        <v>504</v>
      </c>
      <c r="D910" s="546" t="s">
        <v>2199</v>
      </c>
      <c r="E910" s="547" t="s">
        <v>518</v>
      </c>
      <c r="F910" s="545" t="s">
        <v>497</v>
      </c>
      <c r="G910" s="545" t="s">
        <v>1140</v>
      </c>
      <c r="H910" s="545" t="s">
        <v>482</v>
      </c>
      <c r="I910" s="545" t="s">
        <v>1144</v>
      </c>
      <c r="J910" s="545" t="s">
        <v>1142</v>
      </c>
      <c r="K910" s="545" t="s">
        <v>1145</v>
      </c>
      <c r="L910" s="548">
        <v>2309.36</v>
      </c>
      <c r="M910" s="548">
        <v>6928.08</v>
      </c>
      <c r="N910" s="545">
        <v>3</v>
      </c>
      <c r="O910" s="549">
        <v>1</v>
      </c>
      <c r="P910" s="548">
        <v>6928.08</v>
      </c>
      <c r="Q910" s="550">
        <v>1</v>
      </c>
      <c r="R910" s="545">
        <v>3</v>
      </c>
      <c r="S910" s="550">
        <v>1</v>
      </c>
      <c r="T910" s="549">
        <v>1</v>
      </c>
      <c r="U910" s="551">
        <v>1</v>
      </c>
    </row>
    <row r="911" spans="1:21" ht="14.4" customHeight="1" x14ac:dyDescent="0.3">
      <c r="A911" s="544">
        <v>27</v>
      </c>
      <c r="B911" s="545" t="s">
        <v>487</v>
      </c>
      <c r="C911" s="545" t="s">
        <v>504</v>
      </c>
      <c r="D911" s="546" t="s">
        <v>2199</v>
      </c>
      <c r="E911" s="547" t="s">
        <v>518</v>
      </c>
      <c r="F911" s="545" t="s">
        <v>497</v>
      </c>
      <c r="G911" s="545" t="s">
        <v>1146</v>
      </c>
      <c r="H911" s="545" t="s">
        <v>430</v>
      </c>
      <c r="I911" s="545" t="s">
        <v>2144</v>
      </c>
      <c r="J911" s="545" t="s">
        <v>1148</v>
      </c>
      <c r="K911" s="545" t="s">
        <v>1725</v>
      </c>
      <c r="L911" s="548">
        <v>77.62</v>
      </c>
      <c r="M911" s="548">
        <v>155.24</v>
      </c>
      <c r="N911" s="545">
        <v>2</v>
      </c>
      <c r="O911" s="549">
        <v>0.5</v>
      </c>
      <c r="P911" s="548">
        <v>155.24</v>
      </c>
      <c r="Q911" s="550">
        <v>1</v>
      </c>
      <c r="R911" s="545">
        <v>2</v>
      </c>
      <c r="S911" s="550">
        <v>1</v>
      </c>
      <c r="T911" s="549">
        <v>0.5</v>
      </c>
      <c r="U911" s="551">
        <v>1</v>
      </c>
    </row>
    <row r="912" spans="1:21" ht="14.4" customHeight="1" x14ac:dyDescent="0.3">
      <c r="A912" s="544">
        <v>27</v>
      </c>
      <c r="B912" s="545" t="s">
        <v>487</v>
      </c>
      <c r="C912" s="545" t="s">
        <v>504</v>
      </c>
      <c r="D912" s="546" t="s">
        <v>2199</v>
      </c>
      <c r="E912" s="547" t="s">
        <v>518</v>
      </c>
      <c r="F912" s="545" t="s">
        <v>497</v>
      </c>
      <c r="G912" s="545" t="s">
        <v>1149</v>
      </c>
      <c r="H912" s="545" t="s">
        <v>430</v>
      </c>
      <c r="I912" s="545" t="s">
        <v>1150</v>
      </c>
      <c r="J912" s="545" t="s">
        <v>1151</v>
      </c>
      <c r="K912" s="545" t="s">
        <v>1152</v>
      </c>
      <c r="L912" s="548">
        <v>32.76</v>
      </c>
      <c r="M912" s="548">
        <v>65.52</v>
      </c>
      <c r="N912" s="545">
        <v>2</v>
      </c>
      <c r="O912" s="549">
        <v>0.5</v>
      </c>
      <c r="P912" s="548"/>
      <c r="Q912" s="550">
        <v>0</v>
      </c>
      <c r="R912" s="545"/>
      <c r="S912" s="550">
        <v>0</v>
      </c>
      <c r="T912" s="549"/>
      <c r="U912" s="551">
        <v>0</v>
      </c>
    </row>
    <row r="913" spans="1:21" ht="14.4" customHeight="1" x14ac:dyDescent="0.3">
      <c r="A913" s="544">
        <v>27</v>
      </c>
      <c r="B913" s="545" t="s">
        <v>487</v>
      </c>
      <c r="C913" s="545" t="s">
        <v>504</v>
      </c>
      <c r="D913" s="546" t="s">
        <v>2199</v>
      </c>
      <c r="E913" s="547" t="s">
        <v>518</v>
      </c>
      <c r="F913" s="545" t="s">
        <v>497</v>
      </c>
      <c r="G913" s="545" t="s">
        <v>606</v>
      </c>
      <c r="H913" s="545" t="s">
        <v>482</v>
      </c>
      <c r="I913" s="545" t="s">
        <v>607</v>
      </c>
      <c r="J913" s="545" t="s">
        <v>608</v>
      </c>
      <c r="K913" s="545" t="s">
        <v>609</v>
      </c>
      <c r="L913" s="548">
        <v>193.26</v>
      </c>
      <c r="M913" s="548">
        <v>193.26</v>
      </c>
      <c r="N913" s="545">
        <v>1</v>
      </c>
      <c r="O913" s="549">
        <v>0.5</v>
      </c>
      <c r="P913" s="548">
        <v>193.26</v>
      </c>
      <c r="Q913" s="550">
        <v>1</v>
      </c>
      <c r="R913" s="545">
        <v>1</v>
      </c>
      <c r="S913" s="550">
        <v>1</v>
      </c>
      <c r="T913" s="549">
        <v>0.5</v>
      </c>
      <c r="U913" s="551">
        <v>1</v>
      </c>
    </row>
    <row r="914" spans="1:21" ht="14.4" customHeight="1" x14ac:dyDescent="0.3">
      <c r="A914" s="544">
        <v>27</v>
      </c>
      <c r="B914" s="545" t="s">
        <v>487</v>
      </c>
      <c r="C914" s="545" t="s">
        <v>504</v>
      </c>
      <c r="D914" s="546" t="s">
        <v>2199</v>
      </c>
      <c r="E914" s="547" t="s">
        <v>518</v>
      </c>
      <c r="F914" s="545" t="s">
        <v>497</v>
      </c>
      <c r="G914" s="545" t="s">
        <v>616</v>
      </c>
      <c r="H914" s="545" t="s">
        <v>430</v>
      </c>
      <c r="I914" s="545" t="s">
        <v>1514</v>
      </c>
      <c r="J914" s="545" t="s">
        <v>1515</v>
      </c>
      <c r="K914" s="545" t="s">
        <v>1516</v>
      </c>
      <c r="L914" s="548">
        <v>201.73</v>
      </c>
      <c r="M914" s="548">
        <v>1008.65</v>
      </c>
      <c r="N914" s="545">
        <v>5</v>
      </c>
      <c r="O914" s="549">
        <v>2</v>
      </c>
      <c r="P914" s="548">
        <v>1008.65</v>
      </c>
      <c r="Q914" s="550">
        <v>1</v>
      </c>
      <c r="R914" s="545">
        <v>5</v>
      </c>
      <c r="S914" s="550">
        <v>1</v>
      </c>
      <c r="T914" s="549">
        <v>2</v>
      </c>
      <c r="U914" s="551">
        <v>1</v>
      </c>
    </row>
    <row r="915" spans="1:21" ht="14.4" customHeight="1" x14ac:dyDescent="0.3">
      <c r="A915" s="544">
        <v>27</v>
      </c>
      <c r="B915" s="545" t="s">
        <v>487</v>
      </c>
      <c r="C915" s="545" t="s">
        <v>504</v>
      </c>
      <c r="D915" s="546" t="s">
        <v>2199</v>
      </c>
      <c r="E915" s="547" t="s">
        <v>518</v>
      </c>
      <c r="F915" s="545" t="s">
        <v>497</v>
      </c>
      <c r="G915" s="545" t="s">
        <v>616</v>
      </c>
      <c r="H915" s="545" t="s">
        <v>430</v>
      </c>
      <c r="I915" s="545" t="s">
        <v>768</v>
      </c>
      <c r="J915" s="545" t="s">
        <v>769</v>
      </c>
      <c r="K915" s="545" t="s">
        <v>770</v>
      </c>
      <c r="L915" s="548">
        <v>0</v>
      </c>
      <c r="M915" s="548">
        <v>0</v>
      </c>
      <c r="N915" s="545">
        <v>4</v>
      </c>
      <c r="O915" s="549">
        <v>1</v>
      </c>
      <c r="P915" s="548">
        <v>0</v>
      </c>
      <c r="Q915" s="550"/>
      <c r="R915" s="545">
        <v>4</v>
      </c>
      <c r="S915" s="550">
        <v>1</v>
      </c>
      <c r="T915" s="549">
        <v>1</v>
      </c>
      <c r="U915" s="551">
        <v>1</v>
      </c>
    </row>
    <row r="916" spans="1:21" ht="14.4" customHeight="1" x14ac:dyDescent="0.3">
      <c r="A916" s="544">
        <v>27</v>
      </c>
      <c r="B916" s="545" t="s">
        <v>487</v>
      </c>
      <c r="C916" s="545" t="s">
        <v>504</v>
      </c>
      <c r="D916" s="546" t="s">
        <v>2199</v>
      </c>
      <c r="E916" s="547" t="s">
        <v>518</v>
      </c>
      <c r="F916" s="545" t="s">
        <v>497</v>
      </c>
      <c r="G916" s="545" t="s">
        <v>616</v>
      </c>
      <c r="H916" s="545" t="s">
        <v>430</v>
      </c>
      <c r="I916" s="545" t="s">
        <v>1167</v>
      </c>
      <c r="J916" s="545" t="s">
        <v>618</v>
      </c>
      <c r="K916" s="545" t="s">
        <v>1163</v>
      </c>
      <c r="L916" s="548">
        <v>185.26</v>
      </c>
      <c r="M916" s="548">
        <v>370.52</v>
      </c>
      <c r="N916" s="545">
        <v>2</v>
      </c>
      <c r="O916" s="549">
        <v>1.5</v>
      </c>
      <c r="P916" s="548">
        <v>185.26</v>
      </c>
      <c r="Q916" s="550">
        <v>0.5</v>
      </c>
      <c r="R916" s="545">
        <v>1</v>
      </c>
      <c r="S916" s="550">
        <v>0.5</v>
      </c>
      <c r="T916" s="549">
        <v>1</v>
      </c>
      <c r="U916" s="551">
        <v>0.66666666666666663</v>
      </c>
    </row>
    <row r="917" spans="1:21" ht="14.4" customHeight="1" x14ac:dyDescent="0.3">
      <c r="A917" s="544">
        <v>27</v>
      </c>
      <c r="B917" s="545" t="s">
        <v>487</v>
      </c>
      <c r="C917" s="545" t="s">
        <v>504</v>
      </c>
      <c r="D917" s="546" t="s">
        <v>2199</v>
      </c>
      <c r="E917" s="547" t="s">
        <v>518</v>
      </c>
      <c r="F917" s="545" t="s">
        <v>497</v>
      </c>
      <c r="G917" s="545" t="s">
        <v>616</v>
      </c>
      <c r="H917" s="545" t="s">
        <v>430</v>
      </c>
      <c r="I917" s="545" t="s">
        <v>2145</v>
      </c>
      <c r="J917" s="545" t="s">
        <v>741</v>
      </c>
      <c r="K917" s="545" t="s">
        <v>2146</v>
      </c>
      <c r="L917" s="548">
        <v>0</v>
      </c>
      <c r="M917" s="548">
        <v>0</v>
      </c>
      <c r="N917" s="545">
        <v>3</v>
      </c>
      <c r="O917" s="549">
        <v>0.5</v>
      </c>
      <c r="P917" s="548">
        <v>0</v>
      </c>
      <c r="Q917" s="550"/>
      <c r="R917" s="545">
        <v>3</v>
      </c>
      <c r="S917" s="550">
        <v>1</v>
      </c>
      <c r="T917" s="549">
        <v>0.5</v>
      </c>
      <c r="U917" s="551">
        <v>1</v>
      </c>
    </row>
    <row r="918" spans="1:21" ht="14.4" customHeight="1" x14ac:dyDescent="0.3">
      <c r="A918" s="544">
        <v>27</v>
      </c>
      <c r="B918" s="545" t="s">
        <v>487</v>
      </c>
      <c r="C918" s="545" t="s">
        <v>504</v>
      </c>
      <c r="D918" s="546" t="s">
        <v>2199</v>
      </c>
      <c r="E918" s="547" t="s">
        <v>518</v>
      </c>
      <c r="F918" s="545" t="s">
        <v>497</v>
      </c>
      <c r="G918" s="545" t="s">
        <v>623</v>
      </c>
      <c r="H918" s="545" t="s">
        <v>482</v>
      </c>
      <c r="I918" s="545" t="s">
        <v>2147</v>
      </c>
      <c r="J918" s="545" t="s">
        <v>625</v>
      </c>
      <c r="K918" s="545" t="s">
        <v>2148</v>
      </c>
      <c r="L918" s="548">
        <v>28.81</v>
      </c>
      <c r="M918" s="548">
        <v>86.429999999999993</v>
      </c>
      <c r="N918" s="545">
        <v>3</v>
      </c>
      <c r="O918" s="549">
        <v>0.5</v>
      </c>
      <c r="P918" s="548"/>
      <c r="Q918" s="550">
        <v>0</v>
      </c>
      <c r="R918" s="545"/>
      <c r="S918" s="550">
        <v>0</v>
      </c>
      <c r="T918" s="549"/>
      <c r="U918" s="551">
        <v>0</v>
      </c>
    </row>
    <row r="919" spans="1:21" ht="14.4" customHeight="1" x14ac:dyDescent="0.3">
      <c r="A919" s="544">
        <v>27</v>
      </c>
      <c r="B919" s="545" t="s">
        <v>487</v>
      </c>
      <c r="C919" s="545" t="s">
        <v>504</v>
      </c>
      <c r="D919" s="546" t="s">
        <v>2199</v>
      </c>
      <c r="E919" s="547" t="s">
        <v>518</v>
      </c>
      <c r="F919" s="545" t="s">
        <v>497</v>
      </c>
      <c r="G919" s="545" t="s">
        <v>623</v>
      </c>
      <c r="H919" s="545" t="s">
        <v>482</v>
      </c>
      <c r="I919" s="545" t="s">
        <v>747</v>
      </c>
      <c r="J919" s="545" t="s">
        <v>625</v>
      </c>
      <c r="K919" s="545" t="s">
        <v>748</v>
      </c>
      <c r="L919" s="548">
        <v>57.64</v>
      </c>
      <c r="M919" s="548">
        <v>691.68000000000006</v>
      </c>
      <c r="N919" s="545">
        <v>12</v>
      </c>
      <c r="O919" s="549">
        <v>2</v>
      </c>
      <c r="P919" s="548">
        <v>518.76</v>
      </c>
      <c r="Q919" s="550">
        <v>0.74999999999999989</v>
      </c>
      <c r="R919" s="545">
        <v>9</v>
      </c>
      <c r="S919" s="550">
        <v>0.75</v>
      </c>
      <c r="T919" s="549">
        <v>1.5</v>
      </c>
      <c r="U919" s="551">
        <v>0.75</v>
      </c>
    </row>
    <row r="920" spans="1:21" ht="14.4" customHeight="1" x14ac:dyDescent="0.3">
      <c r="A920" s="544">
        <v>27</v>
      </c>
      <c r="B920" s="545" t="s">
        <v>487</v>
      </c>
      <c r="C920" s="545" t="s">
        <v>504</v>
      </c>
      <c r="D920" s="546" t="s">
        <v>2199</v>
      </c>
      <c r="E920" s="547" t="s">
        <v>518</v>
      </c>
      <c r="F920" s="545" t="s">
        <v>497</v>
      </c>
      <c r="G920" s="545" t="s">
        <v>623</v>
      </c>
      <c r="H920" s="545" t="s">
        <v>482</v>
      </c>
      <c r="I920" s="545" t="s">
        <v>1481</v>
      </c>
      <c r="J920" s="545" t="s">
        <v>625</v>
      </c>
      <c r="K920" s="545" t="s">
        <v>1482</v>
      </c>
      <c r="L920" s="548">
        <v>0</v>
      </c>
      <c r="M920" s="548">
        <v>0</v>
      </c>
      <c r="N920" s="545">
        <v>1</v>
      </c>
      <c r="O920" s="549">
        <v>1</v>
      </c>
      <c r="P920" s="548">
        <v>0</v>
      </c>
      <c r="Q920" s="550"/>
      <c r="R920" s="545">
        <v>1</v>
      </c>
      <c r="S920" s="550">
        <v>1</v>
      </c>
      <c r="T920" s="549">
        <v>1</v>
      </c>
      <c r="U920" s="551">
        <v>1</v>
      </c>
    </row>
    <row r="921" spans="1:21" ht="14.4" customHeight="1" x14ac:dyDescent="0.3">
      <c r="A921" s="544">
        <v>27</v>
      </c>
      <c r="B921" s="545" t="s">
        <v>487</v>
      </c>
      <c r="C921" s="545" t="s">
        <v>504</v>
      </c>
      <c r="D921" s="546" t="s">
        <v>2199</v>
      </c>
      <c r="E921" s="547" t="s">
        <v>518</v>
      </c>
      <c r="F921" s="545" t="s">
        <v>497</v>
      </c>
      <c r="G921" s="545" t="s">
        <v>821</v>
      </c>
      <c r="H921" s="545" t="s">
        <v>482</v>
      </c>
      <c r="I921" s="545" t="s">
        <v>822</v>
      </c>
      <c r="J921" s="545" t="s">
        <v>823</v>
      </c>
      <c r="K921" s="545" t="s">
        <v>541</v>
      </c>
      <c r="L921" s="548">
        <v>48.27</v>
      </c>
      <c r="M921" s="548">
        <v>1689.4499999999998</v>
      </c>
      <c r="N921" s="545">
        <v>35</v>
      </c>
      <c r="O921" s="549">
        <v>7</v>
      </c>
      <c r="P921" s="548">
        <v>1013.6699999999998</v>
      </c>
      <c r="Q921" s="550">
        <v>0.6</v>
      </c>
      <c r="R921" s="545">
        <v>21</v>
      </c>
      <c r="S921" s="550">
        <v>0.6</v>
      </c>
      <c r="T921" s="549">
        <v>4</v>
      </c>
      <c r="U921" s="551">
        <v>0.5714285714285714</v>
      </c>
    </row>
    <row r="922" spans="1:21" ht="14.4" customHeight="1" x14ac:dyDescent="0.3">
      <c r="A922" s="544">
        <v>27</v>
      </c>
      <c r="B922" s="545" t="s">
        <v>487</v>
      </c>
      <c r="C922" s="545" t="s">
        <v>504</v>
      </c>
      <c r="D922" s="546" t="s">
        <v>2199</v>
      </c>
      <c r="E922" s="547" t="s">
        <v>518</v>
      </c>
      <c r="F922" s="545" t="s">
        <v>497</v>
      </c>
      <c r="G922" s="545" t="s">
        <v>821</v>
      </c>
      <c r="H922" s="545" t="s">
        <v>482</v>
      </c>
      <c r="I922" s="545" t="s">
        <v>1901</v>
      </c>
      <c r="J922" s="545" t="s">
        <v>1175</v>
      </c>
      <c r="K922" s="545" t="s">
        <v>549</v>
      </c>
      <c r="L922" s="548">
        <v>96.53</v>
      </c>
      <c r="M922" s="548">
        <v>193.06</v>
      </c>
      <c r="N922" s="545">
        <v>2</v>
      </c>
      <c r="O922" s="549">
        <v>0.5</v>
      </c>
      <c r="P922" s="548">
        <v>193.06</v>
      </c>
      <c r="Q922" s="550">
        <v>1</v>
      </c>
      <c r="R922" s="545">
        <v>2</v>
      </c>
      <c r="S922" s="550">
        <v>1</v>
      </c>
      <c r="T922" s="549">
        <v>0.5</v>
      </c>
      <c r="U922" s="551">
        <v>1</v>
      </c>
    </row>
    <row r="923" spans="1:21" ht="14.4" customHeight="1" x14ac:dyDescent="0.3">
      <c r="A923" s="544">
        <v>27</v>
      </c>
      <c r="B923" s="545" t="s">
        <v>487</v>
      </c>
      <c r="C923" s="545" t="s">
        <v>504</v>
      </c>
      <c r="D923" s="546" t="s">
        <v>2199</v>
      </c>
      <c r="E923" s="547" t="s">
        <v>518</v>
      </c>
      <c r="F923" s="545" t="s">
        <v>497</v>
      </c>
      <c r="G923" s="545" t="s">
        <v>821</v>
      </c>
      <c r="H923" s="545" t="s">
        <v>430</v>
      </c>
      <c r="I923" s="545" t="s">
        <v>1903</v>
      </c>
      <c r="J923" s="545" t="s">
        <v>1904</v>
      </c>
      <c r="K923" s="545" t="s">
        <v>978</v>
      </c>
      <c r="L923" s="548">
        <v>48.27</v>
      </c>
      <c r="M923" s="548">
        <v>48.27</v>
      </c>
      <c r="N923" s="545">
        <v>1</v>
      </c>
      <c r="O923" s="549">
        <v>0.5</v>
      </c>
      <c r="P923" s="548">
        <v>48.27</v>
      </c>
      <c r="Q923" s="550">
        <v>1</v>
      </c>
      <c r="R923" s="545">
        <v>1</v>
      </c>
      <c r="S923" s="550">
        <v>1</v>
      </c>
      <c r="T923" s="549">
        <v>0.5</v>
      </c>
      <c r="U923" s="551">
        <v>1</v>
      </c>
    </row>
    <row r="924" spans="1:21" ht="14.4" customHeight="1" x14ac:dyDescent="0.3">
      <c r="A924" s="544">
        <v>27</v>
      </c>
      <c r="B924" s="545" t="s">
        <v>487</v>
      </c>
      <c r="C924" s="545" t="s">
        <v>504</v>
      </c>
      <c r="D924" s="546" t="s">
        <v>2199</v>
      </c>
      <c r="E924" s="547" t="s">
        <v>518</v>
      </c>
      <c r="F924" s="545" t="s">
        <v>497</v>
      </c>
      <c r="G924" s="545" t="s">
        <v>751</v>
      </c>
      <c r="H924" s="545" t="s">
        <v>482</v>
      </c>
      <c r="I924" s="545" t="s">
        <v>862</v>
      </c>
      <c r="J924" s="545" t="s">
        <v>753</v>
      </c>
      <c r="K924" s="545" t="s">
        <v>863</v>
      </c>
      <c r="L924" s="548">
        <v>117.46</v>
      </c>
      <c r="M924" s="548">
        <v>7282.52</v>
      </c>
      <c r="N924" s="545">
        <v>62</v>
      </c>
      <c r="O924" s="549">
        <v>18.5</v>
      </c>
      <c r="P924" s="548">
        <v>5168.2400000000007</v>
      </c>
      <c r="Q924" s="550">
        <v>0.70967741935483875</v>
      </c>
      <c r="R924" s="545">
        <v>44</v>
      </c>
      <c r="S924" s="550">
        <v>0.70967741935483875</v>
      </c>
      <c r="T924" s="549">
        <v>13.5</v>
      </c>
      <c r="U924" s="551">
        <v>0.72972972972972971</v>
      </c>
    </row>
    <row r="925" spans="1:21" ht="14.4" customHeight="1" x14ac:dyDescent="0.3">
      <c r="A925" s="544">
        <v>27</v>
      </c>
      <c r="B925" s="545" t="s">
        <v>487</v>
      </c>
      <c r="C925" s="545" t="s">
        <v>504</v>
      </c>
      <c r="D925" s="546" t="s">
        <v>2199</v>
      </c>
      <c r="E925" s="547" t="s">
        <v>518</v>
      </c>
      <c r="F925" s="545" t="s">
        <v>497</v>
      </c>
      <c r="G925" s="545" t="s">
        <v>751</v>
      </c>
      <c r="H925" s="545" t="s">
        <v>482</v>
      </c>
      <c r="I925" s="545" t="s">
        <v>752</v>
      </c>
      <c r="J925" s="545" t="s">
        <v>753</v>
      </c>
      <c r="K925" s="545" t="s">
        <v>754</v>
      </c>
      <c r="L925" s="548">
        <v>352.37</v>
      </c>
      <c r="M925" s="548">
        <v>1761.85</v>
      </c>
      <c r="N925" s="545">
        <v>5</v>
      </c>
      <c r="O925" s="549">
        <v>2.5</v>
      </c>
      <c r="P925" s="548">
        <v>1761.85</v>
      </c>
      <c r="Q925" s="550">
        <v>1</v>
      </c>
      <c r="R925" s="545">
        <v>5</v>
      </c>
      <c r="S925" s="550">
        <v>1</v>
      </c>
      <c r="T925" s="549">
        <v>2.5</v>
      </c>
      <c r="U925" s="551">
        <v>1</v>
      </c>
    </row>
    <row r="926" spans="1:21" ht="14.4" customHeight="1" x14ac:dyDescent="0.3">
      <c r="A926" s="544">
        <v>27</v>
      </c>
      <c r="B926" s="545" t="s">
        <v>487</v>
      </c>
      <c r="C926" s="545" t="s">
        <v>504</v>
      </c>
      <c r="D926" s="546" t="s">
        <v>2199</v>
      </c>
      <c r="E926" s="547" t="s">
        <v>518</v>
      </c>
      <c r="F926" s="545" t="s">
        <v>497</v>
      </c>
      <c r="G926" s="545" t="s">
        <v>751</v>
      </c>
      <c r="H926" s="545" t="s">
        <v>482</v>
      </c>
      <c r="I926" s="545" t="s">
        <v>1355</v>
      </c>
      <c r="J926" s="545" t="s">
        <v>753</v>
      </c>
      <c r="K926" s="545" t="s">
        <v>1356</v>
      </c>
      <c r="L926" s="548">
        <v>614.48</v>
      </c>
      <c r="M926" s="548">
        <v>2457.92</v>
      </c>
      <c r="N926" s="545">
        <v>4</v>
      </c>
      <c r="O926" s="549">
        <v>2</v>
      </c>
      <c r="P926" s="548">
        <v>2457.92</v>
      </c>
      <c r="Q926" s="550">
        <v>1</v>
      </c>
      <c r="R926" s="545">
        <v>4</v>
      </c>
      <c r="S926" s="550">
        <v>1</v>
      </c>
      <c r="T926" s="549">
        <v>2</v>
      </c>
      <c r="U926" s="551">
        <v>1</v>
      </c>
    </row>
    <row r="927" spans="1:21" ht="14.4" customHeight="1" x14ac:dyDescent="0.3">
      <c r="A927" s="544">
        <v>27</v>
      </c>
      <c r="B927" s="545" t="s">
        <v>487</v>
      </c>
      <c r="C927" s="545" t="s">
        <v>504</v>
      </c>
      <c r="D927" s="546" t="s">
        <v>2199</v>
      </c>
      <c r="E927" s="547" t="s">
        <v>518</v>
      </c>
      <c r="F927" s="545" t="s">
        <v>497</v>
      </c>
      <c r="G927" s="545" t="s">
        <v>751</v>
      </c>
      <c r="H927" s="545" t="s">
        <v>482</v>
      </c>
      <c r="I927" s="545" t="s">
        <v>2149</v>
      </c>
      <c r="J927" s="545" t="s">
        <v>753</v>
      </c>
      <c r="K927" s="545" t="s">
        <v>2150</v>
      </c>
      <c r="L927" s="548">
        <v>170.43</v>
      </c>
      <c r="M927" s="548">
        <v>1533.8700000000001</v>
      </c>
      <c r="N927" s="545">
        <v>9</v>
      </c>
      <c r="O927" s="549">
        <v>1.5</v>
      </c>
      <c r="P927" s="548">
        <v>1533.8700000000001</v>
      </c>
      <c r="Q927" s="550">
        <v>1</v>
      </c>
      <c r="R927" s="545">
        <v>9</v>
      </c>
      <c r="S927" s="550">
        <v>1</v>
      </c>
      <c r="T927" s="549">
        <v>1.5</v>
      </c>
      <c r="U927" s="551">
        <v>1</v>
      </c>
    </row>
    <row r="928" spans="1:21" ht="14.4" customHeight="1" x14ac:dyDescent="0.3">
      <c r="A928" s="544">
        <v>27</v>
      </c>
      <c r="B928" s="545" t="s">
        <v>487</v>
      </c>
      <c r="C928" s="545" t="s">
        <v>504</v>
      </c>
      <c r="D928" s="546" t="s">
        <v>2199</v>
      </c>
      <c r="E928" s="547" t="s">
        <v>518</v>
      </c>
      <c r="F928" s="545" t="s">
        <v>497</v>
      </c>
      <c r="G928" s="545" t="s">
        <v>751</v>
      </c>
      <c r="H928" s="545" t="s">
        <v>482</v>
      </c>
      <c r="I928" s="545" t="s">
        <v>1357</v>
      </c>
      <c r="J928" s="545" t="s">
        <v>753</v>
      </c>
      <c r="K928" s="545" t="s">
        <v>1358</v>
      </c>
      <c r="L928" s="548">
        <v>181.94</v>
      </c>
      <c r="M928" s="548">
        <v>909.69999999999993</v>
      </c>
      <c r="N928" s="545">
        <v>5</v>
      </c>
      <c r="O928" s="549">
        <v>2</v>
      </c>
      <c r="P928" s="548">
        <v>909.69999999999993</v>
      </c>
      <c r="Q928" s="550">
        <v>1</v>
      </c>
      <c r="R928" s="545">
        <v>5</v>
      </c>
      <c r="S928" s="550">
        <v>1</v>
      </c>
      <c r="T928" s="549">
        <v>2</v>
      </c>
      <c r="U928" s="551">
        <v>1</v>
      </c>
    </row>
    <row r="929" spans="1:21" ht="14.4" customHeight="1" x14ac:dyDescent="0.3">
      <c r="A929" s="544">
        <v>27</v>
      </c>
      <c r="B929" s="545" t="s">
        <v>487</v>
      </c>
      <c r="C929" s="545" t="s">
        <v>504</v>
      </c>
      <c r="D929" s="546" t="s">
        <v>2199</v>
      </c>
      <c r="E929" s="547" t="s">
        <v>518</v>
      </c>
      <c r="F929" s="545" t="s">
        <v>497</v>
      </c>
      <c r="G929" s="545" t="s">
        <v>751</v>
      </c>
      <c r="H929" s="545" t="s">
        <v>482</v>
      </c>
      <c r="I929" s="545" t="s">
        <v>1359</v>
      </c>
      <c r="J929" s="545" t="s">
        <v>753</v>
      </c>
      <c r="K929" s="545" t="s">
        <v>1360</v>
      </c>
      <c r="L929" s="548">
        <v>234.91</v>
      </c>
      <c r="M929" s="548">
        <v>3523.65</v>
      </c>
      <c r="N929" s="545">
        <v>15</v>
      </c>
      <c r="O929" s="549">
        <v>3.5</v>
      </c>
      <c r="P929" s="548">
        <v>3523.65</v>
      </c>
      <c r="Q929" s="550">
        <v>1</v>
      </c>
      <c r="R929" s="545">
        <v>15</v>
      </c>
      <c r="S929" s="550">
        <v>1</v>
      </c>
      <c r="T929" s="549">
        <v>3.5</v>
      </c>
      <c r="U929" s="551">
        <v>1</v>
      </c>
    </row>
    <row r="930" spans="1:21" ht="14.4" customHeight="1" x14ac:dyDescent="0.3">
      <c r="A930" s="544">
        <v>27</v>
      </c>
      <c r="B930" s="545" t="s">
        <v>487</v>
      </c>
      <c r="C930" s="545" t="s">
        <v>504</v>
      </c>
      <c r="D930" s="546" t="s">
        <v>2199</v>
      </c>
      <c r="E930" s="547" t="s">
        <v>518</v>
      </c>
      <c r="F930" s="545" t="s">
        <v>497</v>
      </c>
      <c r="G930" s="545" t="s">
        <v>751</v>
      </c>
      <c r="H930" s="545" t="s">
        <v>482</v>
      </c>
      <c r="I930" s="545" t="s">
        <v>1458</v>
      </c>
      <c r="J930" s="545" t="s">
        <v>753</v>
      </c>
      <c r="K930" s="545" t="s">
        <v>1459</v>
      </c>
      <c r="L930" s="548">
        <v>704.73</v>
      </c>
      <c r="M930" s="548">
        <v>704.73</v>
      </c>
      <c r="N930" s="545">
        <v>1</v>
      </c>
      <c r="O930" s="549">
        <v>0.5</v>
      </c>
      <c r="P930" s="548">
        <v>704.73</v>
      </c>
      <c r="Q930" s="550">
        <v>1</v>
      </c>
      <c r="R930" s="545">
        <v>1</v>
      </c>
      <c r="S930" s="550">
        <v>1</v>
      </c>
      <c r="T930" s="549">
        <v>0.5</v>
      </c>
      <c r="U930" s="551">
        <v>1</v>
      </c>
    </row>
    <row r="931" spans="1:21" ht="14.4" customHeight="1" x14ac:dyDescent="0.3">
      <c r="A931" s="544">
        <v>27</v>
      </c>
      <c r="B931" s="545" t="s">
        <v>487</v>
      </c>
      <c r="C931" s="545" t="s">
        <v>504</v>
      </c>
      <c r="D931" s="546" t="s">
        <v>2199</v>
      </c>
      <c r="E931" s="547" t="s">
        <v>518</v>
      </c>
      <c r="F931" s="545" t="s">
        <v>497</v>
      </c>
      <c r="G931" s="545" t="s">
        <v>627</v>
      </c>
      <c r="H931" s="545" t="s">
        <v>482</v>
      </c>
      <c r="I931" s="545" t="s">
        <v>628</v>
      </c>
      <c r="J931" s="545" t="s">
        <v>629</v>
      </c>
      <c r="K931" s="545" t="s">
        <v>630</v>
      </c>
      <c r="L931" s="548">
        <v>87.41</v>
      </c>
      <c r="M931" s="548">
        <v>2272.66</v>
      </c>
      <c r="N931" s="545">
        <v>26</v>
      </c>
      <c r="O931" s="549">
        <v>4.5</v>
      </c>
      <c r="P931" s="548">
        <v>262.23</v>
      </c>
      <c r="Q931" s="550">
        <v>0.1153846153846154</v>
      </c>
      <c r="R931" s="545">
        <v>3</v>
      </c>
      <c r="S931" s="550">
        <v>0.11538461538461539</v>
      </c>
      <c r="T931" s="549">
        <v>0.5</v>
      </c>
      <c r="U931" s="551">
        <v>0.1111111111111111</v>
      </c>
    </row>
    <row r="932" spans="1:21" ht="14.4" customHeight="1" x14ac:dyDescent="0.3">
      <c r="A932" s="544">
        <v>27</v>
      </c>
      <c r="B932" s="545" t="s">
        <v>487</v>
      </c>
      <c r="C932" s="545" t="s">
        <v>504</v>
      </c>
      <c r="D932" s="546" t="s">
        <v>2199</v>
      </c>
      <c r="E932" s="547" t="s">
        <v>518</v>
      </c>
      <c r="F932" s="545" t="s">
        <v>497</v>
      </c>
      <c r="G932" s="545" t="s">
        <v>627</v>
      </c>
      <c r="H932" s="545" t="s">
        <v>482</v>
      </c>
      <c r="I932" s="545" t="s">
        <v>631</v>
      </c>
      <c r="J932" s="545" t="s">
        <v>629</v>
      </c>
      <c r="K932" s="545" t="s">
        <v>632</v>
      </c>
      <c r="L932" s="548">
        <v>291.82</v>
      </c>
      <c r="M932" s="548">
        <v>291.82</v>
      </c>
      <c r="N932" s="545">
        <v>1</v>
      </c>
      <c r="O932" s="549">
        <v>0.5</v>
      </c>
      <c r="P932" s="548"/>
      <c r="Q932" s="550">
        <v>0</v>
      </c>
      <c r="R932" s="545"/>
      <c r="S932" s="550">
        <v>0</v>
      </c>
      <c r="T932" s="549"/>
      <c r="U932" s="551">
        <v>0</v>
      </c>
    </row>
    <row r="933" spans="1:21" ht="14.4" customHeight="1" x14ac:dyDescent="0.3">
      <c r="A933" s="544">
        <v>27</v>
      </c>
      <c r="B933" s="545" t="s">
        <v>487</v>
      </c>
      <c r="C933" s="545" t="s">
        <v>504</v>
      </c>
      <c r="D933" s="546" t="s">
        <v>2199</v>
      </c>
      <c r="E933" s="547" t="s">
        <v>518</v>
      </c>
      <c r="F933" s="545" t="s">
        <v>497</v>
      </c>
      <c r="G933" s="545" t="s">
        <v>627</v>
      </c>
      <c r="H933" s="545" t="s">
        <v>482</v>
      </c>
      <c r="I933" s="545" t="s">
        <v>631</v>
      </c>
      <c r="J933" s="545" t="s">
        <v>629</v>
      </c>
      <c r="K933" s="545" t="s">
        <v>632</v>
      </c>
      <c r="L933" s="548">
        <v>262.23</v>
      </c>
      <c r="M933" s="548">
        <v>1835.6100000000001</v>
      </c>
      <c r="N933" s="545">
        <v>7</v>
      </c>
      <c r="O933" s="549">
        <v>4</v>
      </c>
      <c r="P933" s="548">
        <v>786.69</v>
      </c>
      <c r="Q933" s="550">
        <v>0.42857142857142855</v>
      </c>
      <c r="R933" s="545">
        <v>3</v>
      </c>
      <c r="S933" s="550">
        <v>0.42857142857142855</v>
      </c>
      <c r="T933" s="549">
        <v>2</v>
      </c>
      <c r="U933" s="551">
        <v>0.5</v>
      </c>
    </row>
    <row r="934" spans="1:21" ht="14.4" customHeight="1" x14ac:dyDescent="0.3">
      <c r="A934" s="544">
        <v>27</v>
      </c>
      <c r="B934" s="545" t="s">
        <v>487</v>
      </c>
      <c r="C934" s="545" t="s">
        <v>504</v>
      </c>
      <c r="D934" s="546" t="s">
        <v>2199</v>
      </c>
      <c r="E934" s="547" t="s">
        <v>518</v>
      </c>
      <c r="F934" s="545" t="s">
        <v>497</v>
      </c>
      <c r="G934" s="545" t="s">
        <v>627</v>
      </c>
      <c r="H934" s="545" t="s">
        <v>482</v>
      </c>
      <c r="I934" s="545" t="s">
        <v>2151</v>
      </c>
      <c r="J934" s="545" t="s">
        <v>629</v>
      </c>
      <c r="K934" s="545" t="s">
        <v>2152</v>
      </c>
      <c r="L934" s="548">
        <v>174.81</v>
      </c>
      <c r="M934" s="548">
        <v>874.05000000000007</v>
      </c>
      <c r="N934" s="545">
        <v>5</v>
      </c>
      <c r="O934" s="549">
        <v>1.5</v>
      </c>
      <c r="P934" s="548"/>
      <c r="Q934" s="550">
        <v>0</v>
      </c>
      <c r="R934" s="545"/>
      <c r="S934" s="550">
        <v>0</v>
      </c>
      <c r="T934" s="549"/>
      <c r="U934" s="551">
        <v>0</v>
      </c>
    </row>
    <row r="935" spans="1:21" ht="14.4" customHeight="1" x14ac:dyDescent="0.3">
      <c r="A935" s="544">
        <v>27</v>
      </c>
      <c r="B935" s="545" t="s">
        <v>487</v>
      </c>
      <c r="C935" s="545" t="s">
        <v>504</v>
      </c>
      <c r="D935" s="546" t="s">
        <v>2199</v>
      </c>
      <c r="E935" s="547" t="s">
        <v>518</v>
      </c>
      <c r="F935" s="545" t="s">
        <v>497</v>
      </c>
      <c r="G935" s="545" t="s">
        <v>1185</v>
      </c>
      <c r="H935" s="545" t="s">
        <v>430</v>
      </c>
      <c r="I935" s="545" t="s">
        <v>1935</v>
      </c>
      <c r="J935" s="545" t="s">
        <v>1936</v>
      </c>
      <c r="K935" s="545" t="s">
        <v>1937</v>
      </c>
      <c r="L935" s="548">
        <v>160.1</v>
      </c>
      <c r="M935" s="548">
        <v>800.5</v>
      </c>
      <c r="N935" s="545">
        <v>5</v>
      </c>
      <c r="O935" s="549">
        <v>1.5</v>
      </c>
      <c r="P935" s="548">
        <v>800.5</v>
      </c>
      <c r="Q935" s="550">
        <v>1</v>
      </c>
      <c r="R935" s="545">
        <v>5</v>
      </c>
      <c r="S935" s="550">
        <v>1</v>
      </c>
      <c r="T935" s="549">
        <v>1.5</v>
      </c>
      <c r="U935" s="551">
        <v>1</v>
      </c>
    </row>
    <row r="936" spans="1:21" ht="14.4" customHeight="1" x14ac:dyDescent="0.3">
      <c r="A936" s="544">
        <v>27</v>
      </c>
      <c r="B936" s="545" t="s">
        <v>487</v>
      </c>
      <c r="C936" s="545" t="s">
        <v>504</v>
      </c>
      <c r="D936" s="546" t="s">
        <v>2199</v>
      </c>
      <c r="E936" s="547" t="s">
        <v>518</v>
      </c>
      <c r="F936" s="545" t="s">
        <v>497</v>
      </c>
      <c r="G936" s="545" t="s">
        <v>1185</v>
      </c>
      <c r="H936" s="545" t="s">
        <v>482</v>
      </c>
      <c r="I936" s="545" t="s">
        <v>2153</v>
      </c>
      <c r="J936" s="545" t="s">
        <v>1187</v>
      </c>
      <c r="K936" s="545" t="s">
        <v>1937</v>
      </c>
      <c r="L936" s="548">
        <v>160.1</v>
      </c>
      <c r="M936" s="548">
        <v>640.4</v>
      </c>
      <c r="N936" s="545">
        <v>4</v>
      </c>
      <c r="O936" s="549">
        <v>2</v>
      </c>
      <c r="P936" s="548">
        <v>640.4</v>
      </c>
      <c r="Q936" s="550">
        <v>1</v>
      </c>
      <c r="R936" s="545">
        <v>4</v>
      </c>
      <c r="S936" s="550">
        <v>1</v>
      </c>
      <c r="T936" s="549">
        <v>2</v>
      </c>
      <c r="U936" s="551">
        <v>1</v>
      </c>
    </row>
    <row r="937" spans="1:21" ht="14.4" customHeight="1" x14ac:dyDescent="0.3">
      <c r="A937" s="544">
        <v>27</v>
      </c>
      <c r="B937" s="545" t="s">
        <v>487</v>
      </c>
      <c r="C937" s="545" t="s">
        <v>504</v>
      </c>
      <c r="D937" s="546" t="s">
        <v>2199</v>
      </c>
      <c r="E937" s="547" t="s">
        <v>518</v>
      </c>
      <c r="F937" s="545" t="s">
        <v>497</v>
      </c>
      <c r="G937" s="545" t="s">
        <v>1185</v>
      </c>
      <c r="H937" s="545" t="s">
        <v>430</v>
      </c>
      <c r="I937" s="545" t="s">
        <v>2154</v>
      </c>
      <c r="J937" s="545" t="s">
        <v>2155</v>
      </c>
      <c r="K937" s="545" t="s">
        <v>1937</v>
      </c>
      <c r="L937" s="548">
        <v>160.1</v>
      </c>
      <c r="M937" s="548">
        <v>480.29999999999995</v>
      </c>
      <c r="N937" s="545">
        <v>3</v>
      </c>
      <c r="O937" s="549">
        <v>0.5</v>
      </c>
      <c r="P937" s="548"/>
      <c r="Q937" s="550">
        <v>0</v>
      </c>
      <c r="R937" s="545"/>
      <c r="S937" s="550">
        <v>0</v>
      </c>
      <c r="T937" s="549"/>
      <c r="U937" s="551">
        <v>0</v>
      </c>
    </row>
    <row r="938" spans="1:21" ht="14.4" customHeight="1" x14ac:dyDescent="0.3">
      <c r="A938" s="544">
        <v>27</v>
      </c>
      <c r="B938" s="545" t="s">
        <v>487</v>
      </c>
      <c r="C938" s="545" t="s">
        <v>504</v>
      </c>
      <c r="D938" s="546" t="s">
        <v>2199</v>
      </c>
      <c r="E938" s="547" t="s">
        <v>518</v>
      </c>
      <c r="F938" s="545" t="s">
        <v>497</v>
      </c>
      <c r="G938" s="545" t="s">
        <v>1185</v>
      </c>
      <c r="H938" s="545" t="s">
        <v>482</v>
      </c>
      <c r="I938" s="545" t="s">
        <v>1186</v>
      </c>
      <c r="J938" s="545" t="s">
        <v>1187</v>
      </c>
      <c r="K938" s="545" t="s">
        <v>1188</v>
      </c>
      <c r="L938" s="548">
        <v>320.20999999999998</v>
      </c>
      <c r="M938" s="548">
        <v>640.41999999999996</v>
      </c>
      <c r="N938" s="545">
        <v>2</v>
      </c>
      <c r="O938" s="549">
        <v>0.5</v>
      </c>
      <c r="P938" s="548"/>
      <c r="Q938" s="550">
        <v>0</v>
      </c>
      <c r="R938" s="545"/>
      <c r="S938" s="550">
        <v>0</v>
      </c>
      <c r="T938" s="549"/>
      <c r="U938" s="551">
        <v>0</v>
      </c>
    </row>
    <row r="939" spans="1:21" ht="14.4" customHeight="1" x14ac:dyDescent="0.3">
      <c r="A939" s="544">
        <v>27</v>
      </c>
      <c r="B939" s="545" t="s">
        <v>487</v>
      </c>
      <c r="C939" s="545" t="s">
        <v>504</v>
      </c>
      <c r="D939" s="546" t="s">
        <v>2199</v>
      </c>
      <c r="E939" s="547" t="s">
        <v>518</v>
      </c>
      <c r="F939" s="545" t="s">
        <v>497</v>
      </c>
      <c r="G939" s="545" t="s">
        <v>1190</v>
      </c>
      <c r="H939" s="545" t="s">
        <v>482</v>
      </c>
      <c r="I939" s="545" t="s">
        <v>2156</v>
      </c>
      <c r="J939" s="545" t="s">
        <v>1192</v>
      </c>
      <c r="K939" s="545" t="s">
        <v>1560</v>
      </c>
      <c r="L939" s="548">
        <v>0</v>
      </c>
      <c r="M939" s="548">
        <v>0</v>
      </c>
      <c r="N939" s="545">
        <v>3</v>
      </c>
      <c r="O939" s="549">
        <v>0.5</v>
      </c>
      <c r="P939" s="548"/>
      <c r="Q939" s="550"/>
      <c r="R939" s="545"/>
      <c r="S939" s="550">
        <v>0</v>
      </c>
      <c r="T939" s="549"/>
      <c r="U939" s="551">
        <v>0</v>
      </c>
    </row>
    <row r="940" spans="1:21" ht="14.4" customHeight="1" x14ac:dyDescent="0.3">
      <c r="A940" s="544">
        <v>27</v>
      </c>
      <c r="B940" s="545" t="s">
        <v>487</v>
      </c>
      <c r="C940" s="545" t="s">
        <v>504</v>
      </c>
      <c r="D940" s="546" t="s">
        <v>2199</v>
      </c>
      <c r="E940" s="547" t="s">
        <v>518</v>
      </c>
      <c r="F940" s="545" t="s">
        <v>497</v>
      </c>
      <c r="G940" s="545" t="s">
        <v>1190</v>
      </c>
      <c r="H940" s="545" t="s">
        <v>482</v>
      </c>
      <c r="I940" s="545" t="s">
        <v>1947</v>
      </c>
      <c r="J940" s="545" t="s">
        <v>1192</v>
      </c>
      <c r="K940" s="545" t="s">
        <v>1948</v>
      </c>
      <c r="L940" s="548">
        <v>0</v>
      </c>
      <c r="M940" s="548">
        <v>0</v>
      </c>
      <c r="N940" s="545">
        <v>2</v>
      </c>
      <c r="O940" s="549">
        <v>0.5</v>
      </c>
      <c r="P940" s="548">
        <v>0</v>
      </c>
      <c r="Q940" s="550"/>
      <c r="R940" s="545">
        <v>2</v>
      </c>
      <c r="S940" s="550">
        <v>1</v>
      </c>
      <c r="T940" s="549">
        <v>0.5</v>
      </c>
      <c r="U940" s="551">
        <v>1</v>
      </c>
    </row>
    <row r="941" spans="1:21" ht="14.4" customHeight="1" x14ac:dyDescent="0.3">
      <c r="A941" s="544">
        <v>27</v>
      </c>
      <c r="B941" s="545" t="s">
        <v>487</v>
      </c>
      <c r="C941" s="545" t="s">
        <v>504</v>
      </c>
      <c r="D941" s="546" t="s">
        <v>2199</v>
      </c>
      <c r="E941" s="547" t="s">
        <v>518</v>
      </c>
      <c r="F941" s="545" t="s">
        <v>497</v>
      </c>
      <c r="G941" s="545" t="s">
        <v>1204</v>
      </c>
      <c r="H941" s="545" t="s">
        <v>430</v>
      </c>
      <c r="I941" s="545" t="s">
        <v>1959</v>
      </c>
      <c r="J941" s="545" t="s">
        <v>1362</v>
      </c>
      <c r="K941" s="545" t="s">
        <v>1207</v>
      </c>
      <c r="L941" s="548">
        <v>316.36</v>
      </c>
      <c r="M941" s="548">
        <v>1265.44</v>
      </c>
      <c r="N941" s="545">
        <v>4</v>
      </c>
      <c r="O941" s="549">
        <v>1.5</v>
      </c>
      <c r="P941" s="548">
        <v>316.36</v>
      </c>
      <c r="Q941" s="550">
        <v>0.25</v>
      </c>
      <c r="R941" s="545">
        <v>1</v>
      </c>
      <c r="S941" s="550">
        <v>0.25</v>
      </c>
      <c r="T941" s="549">
        <v>0.5</v>
      </c>
      <c r="U941" s="551">
        <v>0.33333333333333331</v>
      </c>
    </row>
    <row r="942" spans="1:21" ht="14.4" customHeight="1" x14ac:dyDescent="0.3">
      <c r="A942" s="544">
        <v>27</v>
      </c>
      <c r="B942" s="545" t="s">
        <v>487</v>
      </c>
      <c r="C942" s="545" t="s">
        <v>504</v>
      </c>
      <c r="D942" s="546" t="s">
        <v>2199</v>
      </c>
      <c r="E942" s="547" t="s">
        <v>518</v>
      </c>
      <c r="F942" s="545" t="s">
        <v>497</v>
      </c>
      <c r="G942" s="545" t="s">
        <v>1204</v>
      </c>
      <c r="H942" s="545" t="s">
        <v>430</v>
      </c>
      <c r="I942" s="545" t="s">
        <v>1361</v>
      </c>
      <c r="J942" s="545" t="s">
        <v>1362</v>
      </c>
      <c r="K942" s="545" t="s">
        <v>1363</v>
      </c>
      <c r="L942" s="548">
        <v>105.46</v>
      </c>
      <c r="M942" s="548">
        <v>632.76</v>
      </c>
      <c r="N942" s="545">
        <v>6</v>
      </c>
      <c r="O942" s="549">
        <v>2</v>
      </c>
      <c r="P942" s="548"/>
      <c r="Q942" s="550">
        <v>0</v>
      </c>
      <c r="R942" s="545"/>
      <c r="S942" s="550">
        <v>0</v>
      </c>
      <c r="T942" s="549"/>
      <c r="U942" s="551">
        <v>0</v>
      </c>
    </row>
    <row r="943" spans="1:21" ht="14.4" customHeight="1" x14ac:dyDescent="0.3">
      <c r="A943" s="544">
        <v>27</v>
      </c>
      <c r="B943" s="545" t="s">
        <v>487</v>
      </c>
      <c r="C943" s="545" t="s">
        <v>504</v>
      </c>
      <c r="D943" s="546" t="s">
        <v>2199</v>
      </c>
      <c r="E943" s="547" t="s">
        <v>518</v>
      </c>
      <c r="F943" s="545" t="s">
        <v>497</v>
      </c>
      <c r="G943" s="545" t="s">
        <v>1208</v>
      </c>
      <c r="H943" s="545" t="s">
        <v>430</v>
      </c>
      <c r="I943" s="545" t="s">
        <v>2157</v>
      </c>
      <c r="J943" s="545" t="s">
        <v>1210</v>
      </c>
      <c r="K943" s="545" t="s">
        <v>2158</v>
      </c>
      <c r="L943" s="548">
        <v>1982.3</v>
      </c>
      <c r="M943" s="548">
        <v>1982.3</v>
      </c>
      <c r="N943" s="545">
        <v>1</v>
      </c>
      <c r="O943" s="549">
        <v>1</v>
      </c>
      <c r="P943" s="548">
        <v>1982.3</v>
      </c>
      <c r="Q943" s="550">
        <v>1</v>
      </c>
      <c r="R943" s="545">
        <v>1</v>
      </c>
      <c r="S943" s="550">
        <v>1</v>
      </c>
      <c r="T943" s="549">
        <v>1</v>
      </c>
      <c r="U943" s="551">
        <v>1</v>
      </c>
    </row>
    <row r="944" spans="1:21" ht="14.4" customHeight="1" x14ac:dyDescent="0.3">
      <c r="A944" s="544">
        <v>27</v>
      </c>
      <c r="B944" s="545" t="s">
        <v>487</v>
      </c>
      <c r="C944" s="545" t="s">
        <v>504</v>
      </c>
      <c r="D944" s="546" t="s">
        <v>2199</v>
      </c>
      <c r="E944" s="547" t="s">
        <v>518</v>
      </c>
      <c r="F944" s="545" t="s">
        <v>497</v>
      </c>
      <c r="G944" s="545" t="s">
        <v>1208</v>
      </c>
      <c r="H944" s="545" t="s">
        <v>430</v>
      </c>
      <c r="I944" s="545" t="s">
        <v>1209</v>
      </c>
      <c r="J944" s="545" t="s">
        <v>1210</v>
      </c>
      <c r="K944" s="545" t="s">
        <v>1211</v>
      </c>
      <c r="L944" s="548">
        <v>6167.15</v>
      </c>
      <c r="M944" s="548">
        <v>12334.3</v>
      </c>
      <c r="N944" s="545">
        <v>2</v>
      </c>
      <c r="O944" s="549">
        <v>0.5</v>
      </c>
      <c r="P944" s="548">
        <v>12334.3</v>
      </c>
      <c r="Q944" s="550">
        <v>1</v>
      </c>
      <c r="R944" s="545">
        <v>2</v>
      </c>
      <c r="S944" s="550">
        <v>1</v>
      </c>
      <c r="T944" s="549">
        <v>0.5</v>
      </c>
      <c r="U944" s="551">
        <v>1</v>
      </c>
    </row>
    <row r="945" spans="1:21" ht="14.4" customHeight="1" x14ac:dyDescent="0.3">
      <c r="A945" s="544">
        <v>27</v>
      </c>
      <c r="B945" s="545" t="s">
        <v>487</v>
      </c>
      <c r="C945" s="545" t="s">
        <v>504</v>
      </c>
      <c r="D945" s="546" t="s">
        <v>2199</v>
      </c>
      <c r="E945" s="547" t="s">
        <v>518</v>
      </c>
      <c r="F945" s="545" t="s">
        <v>497</v>
      </c>
      <c r="G945" s="545" t="s">
        <v>864</v>
      </c>
      <c r="H945" s="545" t="s">
        <v>482</v>
      </c>
      <c r="I945" s="545" t="s">
        <v>1460</v>
      </c>
      <c r="J945" s="545" t="s">
        <v>866</v>
      </c>
      <c r="K945" s="545" t="s">
        <v>916</v>
      </c>
      <c r="L945" s="548">
        <v>181.13</v>
      </c>
      <c r="M945" s="548">
        <v>1992.4299999999998</v>
      </c>
      <c r="N945" s="545">
        <v>11</v>
      </c>
      <c r="O945" s="549">
        <v>2.5</v>
      </c>
      <c r="P945" s="548">
        <v>905.65</v>
      </c>
      <c r="Q945" s="550">
        <v>0.45454545454545459</v>
      </c>
      <c r="R945" s="545">
        <v>5</v>
      </c>
      <c r="S945" s="550">
        <v>0.45454545454545453</v>
      </c>
      <c r="T945" s="549">
        <v>1</v>
      </c>
      <c r="U945" s="551">
        <v>0.4</v>
      </c>
    </row>
    <row r="946" spans="1:21" ht="14.4" customHeight="1" x14ac:dyDescent="0.3">
      <c r="A946" s="544">
        <v>27</v>
      </c>
      <c r="B946" s="545" t="s">
        <v>487</v>
      </c>
      <c r="C946" s="545" t="s">
        <v>504</v>
      </c>
      <c r="D946" s="546" t="s">
        <v>2199</v>
      </c>
      <c r="E946" s="547" t="s">
        <v>518</v>
      </c>
      <c r="F946" s="545" t="s">
        <v>497</v>
      </c>
      <c r="G946" s="545" t="s">
        <v>864</v>
      </c>
      <c r="H946" s="545" t="s">
        <v>482</v>
      </c>
      <c r="I946" s="545" t="s">
        <v>1217</v>
      </c>
      <c r="J946" s="545" t="s">
        <v>866</v>
      </c>
      <c r="K946" s="545" t="s">
        <v>897</v>
      </c>
      <c r="L946" s="548">
        <v>543.36</v>
      </c>
      <c r="M946" s="548">
        <v>543.36</v>
      </c>
      <c r="N946" s="545">
        <v>1</v>
      </c>
      <c r="O946" s="549">
        <v>0.5</v>
      </c>
      <c r="P946" s="548">
        <v>543.36</v>
      </c>
      <c r="Q946" s="550">
        <v>1</v>
      </c>
      <c r="R946" s="545">
        <v>1</v>
      </c>
      <c r="S946" s="550">
        <v>1</v>
      </c>
      <c r="T946" s="549">
        <v>0.5</v>
      </c>
      <c r="U946" s="551">
        <v>1</v>
      </c>
    </row>
    <row r="947" spans="1:21" ht="14.4" customHeight="1" x14ac:dyDescent="0.3">
      <c r="A947" s="544">
        <v>27</v>
      </c>
      <c r="B947" s="545" t="s">
        <v>487</v>
      </c>
      <c r="C947" s="545" t="s">
        <v>504</v>
      </c>
      <c r="D947" s="546" t="s">
        <v>2199</v>
      </c>
      <c r="E947" s="547" t="s">
        <v>518</v>
      </c>
      <c r="F947" s="545" t="s">
        <v>497</v>
      </c>
      <c r="G947" s="545" t="s">
        <v>864</v>
      </c>
      <c r="H947" s="545" t="s">
        <v>482</v>
      </c>
      <c r="I947" s="545" t="s">
        <v>865</v>
      </c>
      <c r="J947" s="545" t="s">
        <v>866</v>
      </c>
      <c r="K947" s="545" t="s">
        <v>867</v>
      </c>
      <c r="L947" s="548">
        <v>278.64</v>
      </c>
      <c r="M947" s="548">
        <v>1671.84</v>
      </c>
      <c r="N947" s="545">
        <v>6</v>
      </c>
      <c r="O947" s="549">
        <v>1</v>
      </c>
      <c r="P947" s="548">
        <v>1671.84</v>
      </c>
      <c r="Q947" s="550">
        <v>1</v>
      </c>
      <c r="R947" s="545">
        <v>6</v>
      </c>
      <c r="S947" s="550">
        <v>1</v>
      </c>
      <c r="T947" s="549">
        <v>1</v>
      </c>
      <c r="U947" s="551">
        <v>1</v>
      </c>
    </row>
    <row r="948" spans="1:21" ht="14.4" customHeight="1" x14ac:dyDescent="0.3">
      <c r="A948" s="544">
        <v>27</v>
      </c>
      <c r="B948" s="545" t="s">
        <v>487</v>
      </c>
      <c r="C948" s="545" t="s">
        <v>504</v>
      </c>
      <c r="D948" s="546" t="s">
        <v>2199</v>
      </c>
      <c r="E948" s="547" t="s">
        <v>518</v>
      </c>
      <c r="F948" s="545" t="s">
        <v>497</v>
      </c>
      <c r="G948" s="545" t="s">
        <v>864</v>
      </c>
      <c r="H948" s="545" t="s">
        <v>482</v>
      </c>
      <c r="I948" s="545" t="s">
        <v>1218</v>
      </c>
      <c r="J948" s="545" t="s">
        <v>866</v>
      </c>
      <c r="K948" s="545" t="s">
        <v>1219</v>
      </c>
      <c r="L948" s="548">
        <v>835.93</v>
      </c>
      <c r="M948" s="548">
        <v>4179.6499999999996</v>
      </c>
      <c r="N948" s="545">
        <v>5</v>
      </c>
      <c r="O948" s="549">
        <v>2</v>
      </c>
      <c r="P948" s="548">
        <v>2507.79</v>
      </c>
      <c r="Q948" s="550">
        <v>0.60000000000000009</v>
      </c>
      <c r="R948" s="545">
        <v>3</v>
      </c>
      <c r="S948" s="550">
        <v>0.6</v>
      </c>
      <c r="T948" s="549">
        <v>1</v>
      </c>
      <c r="U948" s="551">
        <v>0.5</v>
      </c>
    </row>
    <row r="949" spans="1:21" ht="14.4" customHeight="1" x14ac:dyDescent="0.3">
      <c r="A949" s="544">
        <v>27</v>
      </c>
      <c r="B949" s="545" t="s">
        <v>487</v>
      </c>
      <c r="C949" s="545" t="s">
        <v>504</v>
      </c>
      <c r="D949" s="546" t="s">
        <v>2199</v>
      </c>
      <c r="E949" s="547" t="s">
        <v>518</v>
      </c>
      <c r="F949" s="545" t="s">
        <v>497</v>
      </c>
      <c r="G949" s="545" t="s">
        <v>1488</v>
      </c>
      <c r="H949" s="545" t="s">
        <v>430</v>
      </c>
      <c r="I949" s="545" t="s">
        <v>1489</v>
      </c>
      <c r="J949" s="545" t="s">
        <v>1490</v>
      </c>
      <c r="K949" s="545" t="s">
        <v>1491</v>
      </c>
      <c r="L949" s="548">
        <v>87.42</v>
      </c>
      <c r="M949" s="548">
        <v>174.84</v>
      </c>
      <c r="N949" s="545">
        <v>2</v>
      </c>
      <c r="O949" s="549">
        <v>1</v>
      </c>
      <c r="P949" s="548"/>
      <c r="Q949" s="550">
        <v>0</v>
      </c>
      <c r="R949" s="545"/>
      <c r="S949" s="550">
        <v>0</v>
      </c>
      <c r="T949" s="549"/>
      <c r="U949" s="551">
        <v>0</v>
      </c>
    </row>
    <row r="950" spans="1:21" ht="14.4" customHeight="1" x14ac:dyDescent="0.3">
      <c r="A950" s="544">
        <v>27</v>
      </c>
      <c r="B950" s="545" t="s">
        <v>487</v>
      </c>
      <c r="C950" s="545" t="s">
        <v>504</v>
      </c>
      <c r="D950" s="546" t="s">
        <v>2199</v>
      </c>
      <c r="E950" s="547" t="s">
        <v>518</v>
      </c>
      <c r="F950" s="545" t="s">
        <v>497</v>
      </c>
      <c r="G950" s="545" t="s">
        <v>1224</v>
      </c>
      <c r="H950" s="545" t="s">
        <v>430</v>
      </c>
      <c r="I950" s="545" t="s">
        <v>2159</v>
      </c>
      <c r="J950" s="545" t="s">
        <v>2160</v>
      </c>
      <c r="K950" s="545" t="s">
        <v>2161</v>
      </c>
      <c r="L950" s="548">
        <v>0</v>
      </c>
      <c r="M950" s="548">
        <v>0</v>
      </c>
      <c r="N950" s="545">
        <v>1</v>
      </c>
      <c r="O950" s="549">
        <v>0.5</v>
      </c>
      <c r="P950" s="548"/>
      <c r="Q950" s="550"/>
      <c r="R950" s="545"/>
      <c r="S950" s="550">
        <v>0</v>
      </c>
      <c r="T950" s="549"/>
      <c r="U950" s="551">
        <v>0</v>
      </c>
    </row>
    <row r="951" spans="1:21" ht="14.4" customHeight="1" x14ac:dyDescent="0.3">
      <c r="A951" s="544">
        <v>27</v>
      </c>
      <c r="B951" s="545" t="s">
        <v>487</v>
      </c>
      <c r="C951" s="545" t="s">
        <v>504</v>
      </c>
      <c r="D951" s="546" t="s">
        <v>2199</v>
      </c>
      <c r="E951" s="547" t="s">
        <v>518</v>
      </c>
      <c r="F951" s="545" t="s">
        <v>497</v>
      </c>
      <c r="G951" s="545" t="s">
        <v>637</v>
      </c>
      <c r="H951" s="545" t="s">
        <v>430</v>
      </c>
      <c r="I951" s="545" t="s">
        <v>638</v>
      </c>
      <c r="J951" s="545" t="s">
        <v>639</v>
      </c>
      <c r="K951" s="545" t="s">
        <v>640</v>
      </c>
      <c r="L951" s="548">
        <v>54.13</v>
      </c>
      <c r="M951" s="548">
        <v>433.04</v>
      </c>
      <c r="N951" s="545">
        <v>8</v>
      </c>
      <c r="O951" s="549">
        <v>4</v>
      </c>
      <c r="P951" s="548">
        <v>216.52</v>
      </c>
      <c r="Q951" s="550">
        <v>0.5</v>
      </c>
      <c r="R951" s="545">
        <v>4</v>
      </c>
      <c r="S951" s="550">
        <v>0.5</v>
      </c>
      <c r="T951" s="549">
        <v>2</v>
      </c>
      <c r="U951" s="551">
        <v>0.5</v>
      </c>
    </row>
    <row r="952" spans="1:21" ht="14.4" customHeight="1" x14ac:dyDescent="0.3">
      <c r="A952" s="544">
        <v>27</v>
      </c>
      <c r="B952" s="545" t="s">
        <v>487</v>
      </c>
      <c r="C952" s="545" t="s">
        <v>504</v>
      </c>
      <c r="D952" s="546" t="s">
        <v>2199</v>
      </c>
      <c r="E952" s="547" t="s">
        <v>518</v>
      </c>
      <c r="F952" s="545" t="s">
        <v>497</v>
      </c>
      <c r="G952" s="545" t="s">
        <v>1364</v>
      </c>
      <c r="H952" s="545" t="s">
        <v>430</v>
      </c>
      <c r="I952" s="545" t="s">
        <v>1365</v>
      </c>
      <c r="J952" s="545" t="s">
        <v>1366</v>
      </c>
      <c r="K952" s="545" t="s">
        <v>1367</v>
      </c>
      <c r="L952" s="548">
        <v>0</v>
      </c>
      <c r="M952" s="548">
        <v>0</v>
      </c>
      <c r="N952" s="545">
        <v>2</v>
      </c>
      <c r="O952" s="549">
        <v>1</v>
      </c>
      <c r="P952" s="548"/>
      <c r="Q952" s="550"/>
      <c r="R952" s="545"/>
      <c r="S952" s="550">
        <v>0</v>
      </c>
      <c r="T952" s="549"/>
      <c r="U952" s="551">
        <v>0</v>
      </c>
    </row>
    <row r="953" spans="1:21" ht="14.4" customHeight="1" x14ac:dyDescent="0.3">
      <c r="A953" s="544">
        <v>27</v>
      </c>
      <c r="B953" s="545" t="s">
        <v>487</v>
      </c>
      <c r="C953" s="545" t="s">
        <v>504</v>
      </c>
      <c r="D953" s="546" t="s">
        <v>2199</v>
      </c>
      <c r="E953" s="547" t="s">
        <v>518</v>
      </c>
      <c r="F953" s="545" t="s">
        <v>497</v>
      </c>
      <c r="G953" s="545" t="s">
        <v>1988</v>
      </c>
      <c r="H953" s="545" t="s">
        <v>430</v>
      </c>
      <c r="I953" s="545" t="s">
        <v>1989</v>
      </c>
      <c r="J953" s="545" t="s">
        <v>1990</v>
      </c>
      <c r="K953" s="545" t="s">
        <v>1991</v>
      </c>
      <c r="L953" s="548">
        <v>60.07</v>
      </c>
      <c r="M953" s="548">
        <v>720.84</v>
      </c>
      <c r="N953" s="545">
        <v>12</v>
      </c>
      <c r="O953" s="549">
        <v>2</v>
      </c>
      <c r="P953" s="548"/>
      <c r="Q953" s="550">
        <v>0</v>
      </c>
      <c r="R953" s="545"/>
      <c r="S953" s="550">
        <v>0</v>
      </c>
      <c r="T953" s="549"/>
      <c r="U953" s="551">
        <v>0</v>
      </c>
    </row>
    <row r="954" spans="1:21" ht="14.4" customHeight="1" x14ac:dyDescent="0.3">
      <c r="A954" s="544">
        <v>27</v>
      </c>
      <c r="B954" s="545" t="s">
        <v>487</v>
      </c>
      <c r="C954" s="545" t="s">
        <v>504</v>
      </c>
      <c r="D954" s="546" t="s">
        <v>2199</v>
      </c>
      <c r="E954" s="547" t="s">
        <v>518</v>
      </c>
      <c r="F954" s="545" t="s">
        <v>497</v>
      </c>
      <c r="G954" s="545" t="s">
        <v>1228</v>
      </c>
      <c r="H954" s="545" t="s">
        <v>430</v>
      </c>
      <c r="I954" s="545" t="s">
        <v>1229</v>
      </c>
      <c r="J954" s="545" t="s">
        <v>1230</v>
      </c>
      <c r="K954" s="545" t="s">
        <v>1231</v>
      </c>
      <c r="L954" s="548">
        <v>210.38</v>
      </c>
      <c r="M954" s="548">
        <v>210.38</v>
      </c>
      <c r="N954" s="545">
        <v>1</v>
      </c>
      <c r="O954" s="549">
        <v>0.5</v>
      </c>
      <c r="P954" s="548">
        <v>210.38</v>
      </c>
      <c r="Q954" s="550">
        <v>1</v>
      </c>
      <c r="R954" s="545">
        <v>1</v>
      </c>
      <c r="S954" s="550">
        <v>1</v>
      </c>
      <c r="T954" s="549">
        <v>0.5</v>
      </c>
      <c r="U954" s="551">
        <v>1</v>
      </c>
    </row>
    <row r="955" spans="1:21" ht="14.4" customHeight="1" x14ac:dyDescent="0.3">
      <c r="A955" s="544">
        <v>27</v>
      </c>
      <c r="B955" s="545" t="s">
        <v>487</v>
      </c>
      <c r="C955" s="545" t="s">
        <v>504</v>
      </c>
      <c r="D955" s="546" t="s">
        <v>2199</v>
      </c>
      <c r="E955" s="547" t="s">
        <v>518</v>
      </c>
      <c r="F955" s="545" t="s">
        <v>497</v>
      </c>
      <c r="G955" s="545" t="s">
        <v>1228</v>
      </c>
      <c r="H955" s="545" t="s">
        <v>430</v>
      </c>
      <c r="I955" s="545" t="s">
        <v>1232</v>
      </c>
      <c r="J955" s="545" t="s">
        <v>1230</v>
      </c>
      <c r="K955" s="545" t="s">
        <v>1008</v>
      </c>
      <c r="L955" s="548">
        <v>42.08</v>
      </c>
      <c r="M955" s="548">
        <v>84.16</v>
      </c>
      <c r="N955" s="545">
        <v>2</v>
      </c>
      <c r="O955" s="549">
        <v>1</v>
      </c>
      <c r="P955" s="548"/>
      <c r="Q955" s="550">
        <v>0</v>
      </c>
      <c r="R955" s="545"/>
      <c r="S955" s="550">
        <v>0</v>
      </c>
      <c r="T955" s="549"/>
      <c r="U955" s="551">
        <v>0</v>
      </c>
    </row>
    <row r="956" spans="1:21" ht="14.4" customHeight="1" x14ac:dyDescent="0.3">
      <c r="A956" s="544">
        <v>27</v>
      </c>
      <c r="B956" s="545" t="s">
        <v>487</v>
      </c>
      <c r="C956" s="545" t="s">
        <v>504</v>
      </c>
      <c r="D956" s="546" t="s">
        <v>2199</v>
      </c>
      <c r="E956" s="547" t="s">
        <v>518</v>
      </c>
      <c r="F956" s="545" t="s">
        <v>497</v>
      </c>
      <c r="G956" s="545" t="s">
        <v>1237</v>
      </c>
      <c r="H956" s="545" t="s">
        <v>482</v>
      </c>
      <c r="I956" s="545" t="s">
        <v>2162</v>
      </c>
      <c r="J956" s="545" t="s">
        <v>2163</v>
      </c>
      <c r="K956" s="545" t="s">
        <v>1240</v>
      </c>
      <c r="L956" s="548">
        <v>93.46</v>
      </c>
      <c r="M956" s="548">
        <v>1028.06</v>
      </c>
      <c r="N956" s="545">
        <v>11</v>
      </c>
      <c r="O956" s="549">
        <v>4</v>
      </c>
      <c r="P956" s="548">
        <v>467.29999999999995</v>
      </c>
      <c r="Q956" s="550">
        <v>0.45454545454545453</v>
      </c>
      <c r="R956" s="545">
        <v>5</v>
      </c>
      <c r="S956" s="550">
        <v>0.45454545454545453</v>
      </c>
      <c r="T956" s="549">
        <v>1.5</v>
      </c>
      <c r="U956" s="551">
        <v>0.375</v>
      </c>
    </row>
    <row r="957" spans="1:21" ht="14.4" customHeight="1" x14ac:dyDescent="0.3">
      <c r="A957" s="544">
        <v>27</v>
      </c>
      <c r="B957" s="545" t="s">
        <v>487</v>
      </c>
      <c r="C957" s="545" t="s">
        <v>504</v>
      </c>
      <c r="D957" s="546" t="s">
        <v>2199</v>
      </c>
      <c r="E957" s="547" t="s">
        <v>518</v>
      </c>
      <c r="F957" s="545" t="s">
        <v>497</v>
      </c>
      <c r="G957" s="545" t="s">
        <v>1237</v>
      </c>
      <c r="H957" s="545" t="s">
        <v>430</v>
      </c>
      <c r="I957" s="545" t="s">
        <v>2164</v>
      </c>
      <c r="J957" s="545" t="s">
        <v>2165</v>
      </c>
      <c r="K957" s="545" t="s">
        <v>2166</v>
      </c>
      <c r="L957" s="548">
        <v>0</v>
      </c>
      <c r="M957" s="548">
        <v>0</v>
      </c>
      <c r="N957" s="545">
        <v>3</v>
      </c>
      <c r="O957" s="549">
        <v>1</v>
      </c>
      <c r="P957" s="548">
        <v>0</v>
      </c>
      <c r="Q957" s="550"/>
      <c r="R957" s="545">
        <v>3</v>
      </c>
      <c r="S957" s="550">
        <v>1</v>
      </c>
      <c r="T957" s="549">
        <v>1</v>
      </c>
      <c r="U957" s="551">
        <v>1</v>
      </c>
    </row>
    <row r="958" spans="1:21" ht="14.4" customHeight="1" x14ac:dyDescent="0.3">
      <c r="A958" s="544">
        <v>27</v>
      </c>
      <c r="B958" s="545" t="s">
        <v>487</v>
      </c>
      <c r="C958" s="545" t="s">
        <v>504</v>
      </c>
      <c r="D958" s="546" t="s">
        <v>2199</v>
      </c>
      <c r="E958" s="547" t="s">
        <v>518</v>
      </c>
      <c r="F958" s="545" t="s">
        <v>497</v>
      </c>
      <c r="G958" s="545" t="s">
        <v>1237</v>
      </c>
      <c r="H958" s="545" t="s">
        <v>430</v>
      </c>
      <c r="I958" s="545" t="s">
        <v>2167</v>
      </c>
      <c r="J958" s="545" t="s">
        <v>1369</v>
      </c>
      <c r="K958" s="545" t="s">
        <v>2168</v>
      </c>
      <c r="L958" s="548">
        <v>305.3</v>
      </c>
      <c r="M958" s="548">
        <v>305.3</v>
      </c>
      <c r="N958" s="545">
        <v>1</v>
      </c>
      <c r="O958" s="549">
        <v>0.5</v>
      </c>
      <c r="P958" s="548"/>
      <c r="Q958" s="550">
        <v>0</v>
      </c>
      <c r="R958" s="545"/>
      <c r="S958" s="550">
        <v>0</v>
      </c>
      <c r="T958" s="549"/>
      <c r="U958" s="551">
        <v>0</v>
      </c>
    </row>
    <row r="959" spans="1:21" ht="14.4" customHeight="1" x14ac:dyDescent="0.3">
      <c r="A959" s="544">
        <v>27</v>
      </c>
      <c r="B959" s="545" t="s">
        <v>487</v>
      </c>
      <c r="C959" s="545" t="s">
        <v>504</v>
      </c>
      <c r="D959" s="546" t="s">
        <v>2199</v>
      </c>
      <c r="E959" s="547" t="s">
        <v>518</v>
      </c>
      <c r="F959" s="545" t="s">
        <v>497</v>
      </c>
      <c r="G959" s="545" t="s">
        <v>1237</v>
      </c>
      <c r="H959" s="545" t="s">
        <v>430</v>
      </c>
      <c r="I959" s="545" t="s">
        <v>1368</v>
      </c>
      <c r="J959" s="545" t="s">
        <v>1369</v>
      </c>
      <c r="K959" s="545" t="s">
        <v>1370</v>
      </c>
      <c r="L959" s="548">
        <v>0</v>
      </c>
      <c r="M959" s="548">
        <v>0</v>
      </c>
      <c r="N959" s="545">
        <v>3</v>
      </c>
      <c r="O959" s="549">
        <v>0.5</v>
      </c>
      <c r="P959" s="548">
        <v>0</v>
      </c>
      <c r="Q959" s="550"/>
      <c r="R959" s="545">
        <v>3</v>
      </c>
      <c r="S959" s="550">
        <v>1</v>
      </c>
      <c r="T959" s="549">
        <v>0.5</v>
      </c>
      <c r="U959" s="551">
        <v>1</v>
      </c>
    </row>
    <row r="960" spans="1:21" ht="14.4" customHeight="1" x14ac:dyDescent="0.3">
      <c r="A960" s="544">
        <v>27</v>
      </c>
      <c r="B960" s="545" t="s">
        <v>487</v>
      </c>
      <c r="C960" s="545" t="s">
        <v>504</v>
      </c>
      <c r="D960" s="546" t="s">
        <v>2199</v>
      </c>
      <c r="E960" s="547" t="s">
        <v>518</v>
      </c>
      <c r="F960" s="545" t="s">
        <v>497</v>
      </c>
      <c r="G960" s="545" t="s">
        <v>1371</v>
      </c>
      <c r="H960" s="545" t="s">
        <v>430</v>
      </c>
      <c r="I960" s="545" t="s">
        <v>1372</v>
      </c>
      <c r="J960" s="545" t="s">
        <v>1373</v>
      </c>
      <c r="K960" s="545" t="s">
        <v>1374</v>
      </c>
      <c r="L960" s="548">
        <v>0</v>
      </c>
      <c r="M960" s="548">
        <v>0</v>
      </c>
      <c r="N960" s="545">
        <v>8</v>
      </c>
      <c r="O960" s="549">
        <v>3</v>
      </c>
      <c r="P960" s="548">
        <v>0</v>
      </c>
      <c r="Q960" s="550"/>
      <c r="R960" s="545">
        <v>3</v>
      </c>
      <c r="S960" s="550">
        <v>0.375</v>
      </c>
      <c r="T960" s="549">
        <v>1</v>
      </c>
      <c r="U960" s="551">
        <v>0.33333333333333331</v>
      </c>
    </row>
    <row r="961" spans="1:21" ht="14.4" customHeight="1" x14ac:dyDescent="0.3">
      <c r="A961" s="544">
        <v>27</v>
      </c>
      <c r="B961" s="545" t="s">
        <v>487</v>
      </c>
      <c r="C961" s="545" t="s">
        <v>504</v>
      </c>
      <c r="D961" s="546" t="s">
        <v>2199</v>
      </c>
      <c r="E961" s="547" t="s">
        <v>518</v>
      </c>
      <c r="F961" s="545" t="s">
        <v>497</v>
      </c>
      <c r="G961" s="545" t="s">
        <v>1371</v>
      </c>
      <c r="H961" s="545" t="s">
        <v>430</v>
      </c>
      <c r="I961" s="545" t="s">
        <v>2169</v>
      </c>
      <c r="J961" s="545" t="s">
        <v>1373</v>
      </c>
      <c r="K961" s="545" t="s">
        <v>2170</v>
      </c>
      <c r="L961" s="548">
        <v>0</v>
      </c>
      <c r="M961" s="548">
        <v>0</v>
      </c>
      <c r="N961" s="545">
        <v>5</v>
      </c>
      <c r="O961" s="549">
        <v>2</v>
      </c>
      <c r="P961" s="548">
        <v>0</v>
      </c>
      <c r="Q961" s="550"/>
      <c r="R961" s="545">
        <v>5</v>
      </c>
      <c r="S961" s="550">
        <v>1</v>
      </c>
      <c r="T961" s="549">
        <v>2</v>
      </c>
      <c r="U961" s="551">
        <v>1</v>
      </c>
    </row>
    <row r="962" spans="1:21" ht="14.4" customHeight="1" x14ac:dyDescent="0.3">
      <c r="A962" s="544">
        <v>27</v>
      </c>
      <c r="B962" s="545" t="s">
        <v>487</v>
      </c>
      <c r="C962" s="545" t="s">
        <v>504</v>
      </c>
      <c r="D962" s="546" t="s">
        <v>2199</v>
      </c>
      <c r="E962" s="547" t="s">
        <v>518</v>
      </c>
      <c r="F962" s="545" t="s">
        <v>497</v>
      </c>
      <c r="G962" s="545" t="s">
        <v>1371</v>
      </c>
      <c r="H962" s="545" t="s">
        <v>430</v>
      </c>
      <c r="I962" s="545" t="s">
        <v>1375</v>
      </c>
      <c r="J962" s="545" t="s">
        <v>1373</v>
      </c>
      <c r="K962" s="545" t="s">
        <v>1376</v>
      </c>
      <c r="L962" s="548">
        <v>0</v>
      </c>
      <c r="M962" s="548">
        <v>0</v>
      </c>
      <c r="N962" s="545">
        <v>2</v>
      </c>
      <c r="O962" s="549">
        <v>1</v>
      </c>
      <c r="P962" s="548">
        <v>0</v>
      </c>
      <c r="Q962" s="550"/>
      <c r="R962" s="545">
        <v>2</v>
      </c>
      <c r="S962" s="550">
        <v>1</v>
      </c>
      <c r="T962" s="549">
        <v>1</v>
      </c>
      <c r="U962" s="551">
        <v>1</v>
      </c>
    </row>
    <row r="963" spans="1:21" ht="14.4" customHeight="1" x14ac:dyDescent="0.3">
      <c r="A963" s="544">
        <v>27</v>
      </c>
      <c r="B963" s="545" t="s">
        <v>487</v>
      </c>
      <c r="C963" s="545" t="s">
        <v>504</v>
      </c>
      <c r="D963" s="546" t="s">
        <v>2199</v>
      </c>
      <c r="E963" s="547" t="s">
        <v>518</v>
      </c>
      <c r="F963" s="545" t="s">
        <v>497</v>
      </c>
      <c r="G963" s="545" t="s">
        <v>1241</v>
      </c>
      <c r="H963" s="545" t="s">
        <v>430</v>
      </c>
      <c r="I963" s="545" t="s">
        <v>2010</v>
      </c>
      <c r="J963" s="545" t="s">
        <v>2011</v>
      </c>
      <c r="K963" s="545" t="s">
        <v>2012</v>
      </c>
      <c r="L963" s="548">
        <v>0</v>
      </c>
      <c r="M963" s="548">
        <v>0</v>
      </c>
      <c r="N963" s="545">
        <v>3</v>
      </c>
      <c r="O963" s="549">
        <v>1</v>
      </c>
      <c r="P963" s="548">
        <v>0</v>
      </c>
      <c r="Q963" s="550"/>
      <c r="R963" s="545">
        <v>3</v>
      </c>
      <c r="S963" s="550">
        <v>1</v>
      </c>
      <c r="T963" s="549">
        <v>1</v>
      </c>
      <c r="U963" s="551">
        <v>1</v>
      </c>
    </row>
    <row r="964" spans="1:21" ht="14.4" customHeight="1" x14ac:dyDescent="0.3">
      <c r="A964" s="544">
        <v>27</v>
      </c>
      <c r="B964" s="545" t="s">
        <v>487</v>
      </c>
      <c r="C964" s="545" t="s">
        <v>504</v>
      </c>
      <c r="D964" s="546" t="s">
        <v>2199</v>
      </c>
      <c r="E964" s="547" t="s">
        <v>518</v>
      </c>
      <c r="F964" s="545" t="s">
        <v>497</v>
      </c>
      <c r="G964" s="545" t="s">
        <v>1241</v>
      </c>
      <c r="H964" s="545" t="s">
        <v>430</v>
      </c>
      <c r="I964" s="545" t="s">
        <v>2171</v>
      </c>
      <c r="J964" s="545" t="s">
        <v>2011</v>
      </c>
      <c r="K964" s="545" t="s">
        <v>2172</v>
      </c>
      <c r="L964" s="548">
        <v>0</v>
      </c>
      <c r="M964" s="548">
        <v>0</v>
      </c>
      <c r="N964" s="545">
        <v>3</v>
      </c>
      <c r="O964" s="549">
        <v>0.5</v>
      </c>
      <c r="P964" s="548">
        <v>0</v>
      </c>
      <c r="Q964" s="550"/>
      <c r="R964" s="545">
        <v>3</v>
      </c>
      <c r="S964" s="550">
        <v>1</v>
      </c>
      <c r="T964" s="549">
        <v>0.5</v>
      </c>
      <c r="U964" s="551">
        <v>1</v>
      </c>
    </row>
    <row r="965" spans="1:21" ht="14.4" customHeight="1" x14ac:dyDescent="0.3">
      <c r="A965" s="544">
        <v>27</v>
      </c>
      <c r="B965" s="545" t="s">
        <v>487</v>
      </c>
      <c r="C965" s="545" t="s">
        <v>504</v>
      </c>
      <c r="D965" s="546" t="s">
        <v>2199</v>
      </c>
      <c r="E965" s="547" t="s">
        <v>518</v>
      </c>
      <c r="F965" s="545" t="s">
        <v>497</v>
      </c>
      <c r="G965" s="545" t="s">
        <v>1241</v>
      </c>
      <c r="H965" s="545" t="s">
        <v>430</v>
      </c>
      <c r="I965" s="545" t="s">
        <v>1247</v>
      </c>
      <c r="J965" s="545" t="s">
        <v>1248</v>
      </c>
      <c r="K965" s="545" t="s">
        <v>1249</v>
      </c>
      <c r="L965" s="548">
        <v>0</v>
      </c>
      <c r="M965" s="548">
        <v>0</v>
      </c>
      <c r="N965" s="545">
        <v>1</v>
      </c>
      <c r="O965" s="549">
        <v>1</v>
      </c>
      <c r="P965" s="548">
        <v>0</v>
      </c>
      <c r="Q965" s="550"/>
      <c r="R965" s="545">
        <v>1</v>
      </c>
      <c r="S965" s="550">
        <v>1</v>
      </c>
      <c r="T965" s="549">
        <v>1</v>
      </c>
      <c r="U965" s="551">
        <v>1</v>
      </c>
    </row>
    <row r="966" spans="1:21" ht="14.4" customHeight="1" x14ac:dyDescent="0.3">
      <c r="A966" s="544">
        <v>27</v>
      </c>
      <c r="B966" s="545" t="s">
        <v>487</v>
      </c>
      <c r="C966" s="545" t="s">
        <v>504</v>
      </c>
      <c r="D966" s="546" t="s">
        <v>2199</v>
      </c>
      <c r="E966" s="547" t="s">
        <v>518</v>
      </c>
      <c r="F966" s="545" t="s">
        <v>497</v>
      </c>
      <c r="G966" s="545" t="s">
        <v>1241</v>
      </c>
      <c r="H966" s="545" t="s">
        <v>430</v>
      </c>
      <c r="I966" s="545" t="s">
        <v>2173</v>
      </c>
      <c r="J966" s="545" t="s">
        <v>2011</v>
      </c>
      <c r="K966" s="545" t="s">
        <v>2174</v>
      </c>
      <c r="L966" s="548">
        <v>0</v>
      </c>
      <c r="M966" s="548">
        <v>0</v>
      </c>
      <c r="N966" s="545">
        <v>3</v>
      </c>
      <c r="O966" s="549">
        <v>0.5</v>
      </c>
      <c r="P966" s="548"/>
      <c r="Q966" s="550"/>
      <c r="R966" s="545"/>
      <c r="S966" s="550">
        <v>0</v>
      </c>
      <c r="T966" s="549"/>
      <c r="U966" s="551">
        <v>0</v>
      </c>
    </row>
    <row r="967" spans="1:21" ht="14.4" customHeight="1" x14ac:dyDescent="0.3">
      <c r="A967" s="544">
        <v>27</v>
      </c>
      <c r="B967" s="545" t="s">
        <v>487</v>
      </c>
      <c r="C967" s="545" t="s">
        <v>504</v>
      </c>
      <c r="D967" s="546" t="s">
        <v>2199</v>
      </c>
      <c r="E967" s="547" t="s">
        <v>518</v>
      </c>
      <c r="F967" s="545" t="s">
        <v>497</v>
      </c>
      <c r="G967" s="545" t="s">
        <v>1241</v>
      </c>
      <c r="H967" s="545" t="s">
        <v>430</v>
      </c>
      <c r="I967" s="545" t="s">
        <v>2175</v>
      </c>
      <c r="J967" s="545" t="s">
        <v>1248</v>
      </c>
      <c r="K967" s="545" t="s">
        <v>2176</v>
      </c>
      <c r="L967" s="548">
        <v>0</v>
      </c>
      <c r="M967" s="548">
        <v>0</v>
      </c>
      <c r="N967" s="545">
        <v>1</v>
      </c>
      <c r="O967" s="549">
        <v>0.5</v>
      </c>
      <c r="P967" s="548"/>
      <c r="Q967" s="550"/>
      <c r="R967" s="545"/>
      <c r="S967" s="550">
        <v>0</v>
      </c>
      <c r="T967" s="549"/>
      <c r="U967" s="551">
        <v>0</v>
      </c>
    </row>
    <row r="968" spans="1:21" ht="14.4" customHeight="1" x14ac:dyDescent="0.3">
      <c r="A968" s="544">
        <v>27</v>
      </c>
      <c r="B968" s="545" t="s">
        <v>487</v>
      </c>
      <c r="C968" s="545" t="s">
        <v>504</v>
      </c>
      <c r="D968" s="546" t="s">
        <v>2199</v>
      </c>
      <c r="E968" s="547" t="s">
        <v>518</v>
      </c>
      <c r="F968" s="545" t="s">
        <v>497</v>
      </c>
      <c r="G968" s="545" t="s">
        <v>1241</v>
      </c>
      <c r="H968" s="545" t="s">
        <v>430</v>
      </c>
      <c r="I968" s="545" t="s">
        <v>2177</v>
      </c>
      <c r="J968" s="545" t="s">
        <v>2178</v>
      </c>
      <c r="K968" s="545" t="s">
        <v>2179</v>
      </c>
      <c r="L968" s="548">
        <v>0</v>
      </c>
      <c r="M968" s="548">
        <v>0</v>
      </c>
      <c r="N968" s="545">
        <v>2</v>
      </c>
      <c r="O968" s="549">
        <v>0.5</v>
      </c>
      <c r="P968" s="548"/>
      <c r="Q968" s="550"/>
      <c r="R968" s="545"/>
      <c r="S968" s="550">
        <v>0</v>
      </c>
      <c r="T968" s="549"/>
      <c r="U968" s="551">
        <v>0</v>
      </c>
    </row>
    <row r="969" spans="1:21" ht="14.4" customHeight="1" x14ac:dyDescent="0.3">
      <c r="A969" s="544">
        <v>27</v>
      </c>
      <c r="B969" s="545" t="s">
        <v>487</v>
      </c>
      <c r="C969" s="545" t="s">
        <v>504</v>
      </c>
      <c r="D969" s="546" t="s">
        <v>2199</v>
      </c>
      <c r="E969" s="547" t="s">
        <v>518</v>
      </c>
      <c r="F969" s="545" t="s">
        <v>497</v>
      </c>
      <c r="G969" s="545" t="s">
        <v>2019</v>
      </c>
      <c r="H969" s="545" t="s">
        <v>430</v>
      </c>
      <c r="I969" s="545" t="s">
        <v>2020</v>
      </c>
      <c r="J969" s="545" t="s">
        <v>2021</v>
      </c>
      <c r="K969" s="545" t="s">
        <v>2022</v>
      </c>
      <c r="L969" s="548">
        <v>131.32</v>
      </c>
      <c r="M969" s="548">
        <v>1969.8</v>
      </c>
      <c r="N969" s="545">
        <v>15</v>
      </c>
      <c r="O969" s="549">
        <v>3</v>
      </c>
      <c r="P969" s="548">
        <v>393.96</v>
      </c>
      <c r="Q969" s="550">
        <v>0.19999999999999998</v>
      </c>
      <c r="R969" s="545">
        <v>3</v>
      </c>
      <c r="S969" s="550">
        <v>0.2</v>
      </c>
      <c r="T969" s="549">
        <v>1</v>
      </c>
      <c r="U969" s="551">
        <v>0.33333333333333331</v>
      </c>
    </row>
    <row r="970" spans="1:21" ht="14.4" customHeight="1" x14ac:dyDescent="0.3">
      <c r="A970" s="544">
        <v>27</v>
      </c>
      <c r="B970" s="545" t="s">
        <v>487</v>
      </c>
      <c r="C970" s="545" t="s">
        <v>504</v>
      </c>
      <c r="D970" s="546" t="s">
        <v>2199</v>
      </c>
      <c r="E970" s="547" t="s">
        <v>518</v>
      </c>
      <c r="F970" s="545" t="s">
        <v>497</v>
      </c>
      <c r="G970" s="545" t="s">
        <v>2180</v>
      </c>
      <c r="H970" s="545" t="s">
        <v>430</v>
      </c>
      <c r="I970" s="545" t="s">
        <v>2181</v>
      </c>
      <c r="J970" s="545" t="s">
        <v>2182</v>
      </c>
      <c r="K970" s="545" t="s">
        <v>2183</v>
      </c>
      <c r="L970" s="548">
        <v>0</v>
      </c>
      <c r="M970" s="548">
        <v>0</v>
      </c>
      <c r="N970" s="545">
        <v>1</v>
      </c>
      <c r="O970" s="549">
        <v>1</v>
      </c>
      <c r="P970" s="548"/>
      <c r="Q970" s="550"/>
      <c r="R970" s="545"/>
      <c r="S970" s="550">
        <v>0</v>
      </c>
      <c r="T970" s="549"/>
      <c r="U970" s="551">
        <v>0</v>
      </c>
    </row>
    <row r="971" spans="1:21" ht="14.4" customHeight="1" x14ac:dyDescent="0.3">
      <c r="A971" s="544">
        <v>27</v>
      </c>
      <c r="B971" s="545" t="s">
        <v>487</v>
      </c>
      <c r="C971" s="545" t="s">
        <v>504</v>
      </c>
      <c r="D971" s="546" t="s">
        <v>2199</v>
      </c>
      <c r="E971" s="547" t="s">
        <v>518</v>
      </c>
      <c r="F971" s="545" t="s">
        <v>497</v>
      </c>
      <c r="G971" s="545" t="s">
        <v>2180</v>
      </c>
      <c r="H971" s="545" t="s">
        <v>430</v>
      </c>
      <c r="I971" s="545" t="s">
        <v>2184</v>
      </c>
      <c r="J971" s="545" t="s">
        <v>2182</v>
      </c>
      <c r="K971" s="545" t="s">
        <v>2185</v>
      </c>
      <c r="L971" s="548">
        <v>0</v>
      </c>
      <c r="M971" s="548">
        <v>0</v>
      </c>
      <c r="N971" s="545">
        <v>3</v>
      </c>
      <c r="O971" s="549">
        <v>3</v>
      </c>
      <c r="P971" s="548"/>
      <c r="Q971" s="550"/>
      <c r="R971" s="545"/>
      <c r="S971" s="550">
        <v>0</v>
      </c>
      <c r="T971" s="549"/>
      <c r="U971" s="551">
        <v>0</v>
      </c>
    </row>
    <row r="972" spans="1:21" ht="14.4" customHeight="1" x14ac:dyDescent="0.3">
      <c r="A972" s="544">
        <v>27</v>
      </c>
      <c r="B972" s="545" t="s">
        <v>487</v>
      </c>
      <c r="C972" s="545" t="s">
        <v>504</v>
      </c>
      <c r="D972" s="546" t="s">
        <v>2199</v>
      </c>
      <c r="E972" s="547" t="s">
        <v>518</v>
      </c>
      <c r="F972" s="545" t="s">
        <v>497</v>
      </c>
      <c r="G972" s="545" t="s">
        <v>1284</v>
      </c>
      <c r="H972" s="545" t="s">
        <v>430</v>
      </c>
      <c r="I972" s="545" t="s">
        <v>2186</v>
      </c>
      <c r="J972" s="545" t="s">
        <v>2040</v>
      </c>
      <c r="K972" s="545" t="s">
        <v>2046</v>
      </c>
      <c r="L972" s="548">
        <v>0</v>
      </c>
      <c r="M972" s="548">
        <v>0</v>
      </c>
      <c r="N972" s="545">
        <v>6</v>
      </c>
      <c r="O972" s="549">
        <v>1</v>
      </c>
      <c r="P972" s="548">
        <v>0</v>
      </c>
      <c r="Q972" s="550"/>
      <c r="R972" s="545">
        <v>3</v>
      </c>
      <c r="S972" s="550">
        <v>0.5</v>
      </c>
      <c r="T972" s="549">
        <v>0.5</v>
      </c>
      <c r="U972" s="551">
        <v>0.5</v>
      </c>
    </row>
    <row r="973" spans="1:21" ht="14.4" customHeight="1" x14ac:dyDescent="0.3">
      <c r="A973" s="544">
        <v>27</v>
      </c>
      <c r="B973" s="545" t="s">
        <v>487</v>
      </c>
      <c r="C973" s="545" t="s">
        <v>504</v>
      </c>
      <c r="D973" s="546" t="s">
        <v>2199</v>
      </c>
      <c r="E973" s="547" t="s">
        <v>518</v>
      </c>
      <c r="F973" s="545" t="s">
        <v>497</v>
      </c>
      <c r="G973" s="545" t="s">
        <v>1284</v>
      </c>
      <c r="H973" s="545" t="s">
        <v>430</v>
      </c>
      <c r="I973" s="545" t="s">
        <v>2187</v>
      </c>
      <c r="J973" s="545" t="s">
        <v>2040</v>
      </c>
      <c r="K973" s="545" t="s">
        <v>2188</v>
      </c>
      <c r="L973" s="548">
        <v>0</v>
      </c>
      <c r="M973" s="548">
        <v>0</v>
      </c>
      <c r="N973" s="545">
        <v>1</v>
      </c>
      <c r="O973" s="549"/>
      <c r="P973" s="548"/>
      <c r="Q973" s="550"/>
      <c r="R973" s="545"/>
      <c r="S973" s="550">
        <v>0</v>
      </c>
      <c r="T973" s="549"/>
      <c r="U973" s="551"/>
    </row>
    <row r="974" spans="1:21" ht="14.4" customHeight="1" x14ac:dyDescent="0.3">
      <c r="A974" s="544">
        <v>27</v>
      </c>
      <c r="B974" s="545" t="s">
        <v>487</v>
      </c>
      <c r="C974" s="545" t="s">
        <v>504</v>
      </c>
      <c r="D974" s="546" t="s">
        <v>2199</v>
      </c>
      <c r="E974" s="547" t="s">
        <v>518</v>
      </c>
      <c r="F974" s="545" t="s">
        <v>497</v>
      </c>
      <c r="G974" s="545" t="s">
        <v>2047</v>
      </c>
      <c r="H974" s="545" t="s">
        <v>430</v>
      </c>
      <c r="I974" s="545" t="s">
        <v>2189</v>
      </c>
      <c r="J974" s="545" t="s">
        <v>2049</v>
      </c>
      <c r="K974" s="545" t="s">
        <v>2190</v>
      </c>
      <c r="L974" s="548">
        <v>0</v>
      </c>
      <c r="M974" s="548">
        <v>0</v>
      </c>
      <c r="N974" s="545">
        <v>12</v>
      </c>
      <c r="O974" s="549">
        <v>2</v>
      </c>
      <c r="P974" s="548"/>
      <c r="Q974" s="550"/>
      <c r="R974" s="545"/>
      <c r="S974" s="550">
        <v>0</v>
      </c>
      <c r="T974" s="549"/>
      <c r="U974" s="551">
        <v>0</v>
      </c>
    </row>
    <row r="975" spans="1:21" ht="14.4" customHeight="1" x14ac:dyDescent="0.3">
      <c r="A975" s="544">
        <v>27</v>
      </c>
      <c r="B975" s="545" t="s">
        <v>487</v>
      </c>
      <c r="C975" s="545" t="s">
        <v>504</v>
      </c>
      <c r="D975" s="546" t="s">
        <v>2199</v>
      </c>
      <c r="E975" s="547" t="s">
        <v>518</v>
      </c>
      <c r="F975" s="545" t="s">
        <v>497</v>
      </c>
      <c r="G975" s="545" t="s">
        <v>1288</v>
      </c>
      <c r="H975" s="545" t="s">
        <v>482</v>
      </c>
      <c r="I975" s="545" t="s">
        <v>1289</v>
      </c>
      <c r="J975" s="545" t="s">
        <v>1290</v>
      </c>
      <c r="K975" s="545" t="s">
        <v>1291</v>
      </c>
      <c r="L975" s="548">
        <v>184.74</v>
      </c>
      <c r="M975" s="548">
        <v>184.74</v>
      </c>
      <c r="N975" s="545">
        <v>1</v>
      </c>
      <c r="O975" s="549">
        <v>0.5</v>
      </c>
      <c r="P975" s="548">
        <v>184.74</v>
      </c>
      <c r="Q975" s="550">
        <v>1</v>
      </c>
      <c r="R975" s="545">
        <v>1</v>
      </c>
      <c r="S975" s="550">
        <v>1</v>
      </c>
      <c r="T975" s="549">
        <v>0.5</v>
      </c>
      <c r="U975" s="551">
        <v>1</v>
      </c>
    </row>
    <row r="976" spans="1:21" ht="14.4" customHeight="1" x14ac:dyDescent="0.3">
      <c r="A976" s="544">
        <v>27</v>
      </c>
      <c r="B976" s="545" t="s">
        <v>487</v>
      </c>
      <c r="C976" s="545" t="s">
        <v>504</v>
      </c>
      <c r="D976" s="546" t="s">
        <v>2199</v>
      </c>
      <c r="E976" s="547" t="s">
        <v>518</v>
      </c>
      <c r="F976" s="545" t="s">
        <v>497</v>
      </c>
      <c r="G976" s="545" t="s">
        <v>1464</v>
      </c>
      <c r="H976" s="545" t="s">
        <v>482</v>
      </c>
      <c r="I976" s="545" t="s">
        <v>1465</v>
      </c>
      <c r="J976" s="545" t="s">
        <v>1466</v>
      </c>
      <c r="K976" s="545" t="s">
        <v>1467</v>
      </c>
      <c r="L976" s="548">
        <v>2669.75</v>
      </c>
      <c r="M976" s="548">
        <v>5339.5</v>
      </c>
      <c r="N976" s="545">
        <v>2</v>
      </c>
      <c r="O976" s="549">
        <v>2</v>
      </c>
      <c r="P976" s="548">
        <v>5339.5</v>
      </c>
      <c r="Q976" s="550">
        <v>1</v>
      </c>
      <c r="R976" s="545">
        <v>2</v>
      </c>
      <c r="S976" s="550">
        <v>1</v>
      </c>
      <c r="T976" s="549">
        <v>2</v>
      </c>
      <c r="U976" s="551">
        <v>1</v>
      </c>
    </row>
    <row r="977" spans="1:21" ht="14.4" customHeight="1" x14ac:dyDescent="0.3">
      <c r="A977" s="544">
        <v>27</v>
      </c>
      <c r="B977" s="545" t="s">
        <v>487</v>
      </c>
      <c r="C977" s="545" t="s">
        <v>504</v>
      </c>
      <c r="D977" s="546" t="s">
        <v>2199</v>
      </c>
      <c r="E977" s="547" t="s">
        <v>518</v>
      </c>
      <c r="F977" s="545" t="s">
        <v>497</v>
      </c>
      <c r="G977" s="545" t="s">
        <v>853</v>
      </c>
      <c r="H977" s="545" t="s">
        <v>430</v>
      </c>
      <c r="I977" s="545" t="s">
        <v>2191</v>
      </c>
      <c r="J977" s="545" t="s">
        <v>855</v>
      </c>
      <c r="K977" s="545" t="s">
        <v>2192</v>
      </c>
      <c r="L977" s="548">
        <v>0</v>
      </c>
      <c r="M977" s="548">
        <v>0</v>
      </c>
      <c r="N977" s="545">
        <v>1</v>
      </c>
      <c r="O977" s="549">
        <v>0.5</v>
      </c>
      <c r="P977" s="548">
        <v>0</v>
      </c>
      <c r="Q977" s="550"/>
      <c r="R977" s="545">
        <v>1</v>
      </c>
      <c r="S977" s="550">
        <v>1</v>
      </c>
      <c r="T977" s="549">
        <v>0.5</v>
      </c>
      <c r="U977" s="551">
        <v>1</v>
      </c>
    </row>
    <row r="978" spans="1:21" ht="14.4" customHeight="1" x14ac:dyDescent="0.3">
      <c r="A978" s="544">
        <v>27</v>
      </c>
      <c r="B978" s="545" t="s">
        <v>487</v>
      </c>
      <c r="C978" s="545" t="s">
        <v>504</v>
      </c>
      <c r="D978" s="546" t="s">
        <v>2199</v>
      </c>
      <c r="E978" s="547" t="s">
        <v>518</v>
      </c>
      <c r="F978" s="545" t="s">
        <v>497</v>
      </c>
      <c r="G978" s="545" t="s">
        <v>853</v>
      </c>
      <c r="H978" s="545" t="s">
        <v>430</v>
      </c>
      <c r="I978" s="545" t="s">
        <v>2193</v>
      </c>
      <c r="J978" s="545" t="s">
        <v>855</v>
      </c>
      <c r="K978" s="545" t="s">
        <v>2194</v>
      </c>
      <c r="L978" s="548">
        <v>842.31</v>
      </c>
      <c r="M978" s="548">
        <v>842.31</v>
      </c>
      <c r="N978" s="545">
        <v>1</v>
      </c>
      <c r="O978" s="549">
        <v>1</v>
      </c>
      <c r="P978" s="548"/>
      <c r="Q978" s="550">
        <v>0</v>
      </c>
      <c r="R978" s="545"/>
      <c r="S978" s="550">
        <v>0</v>
      </c>
      <c r="T978" s="549"/>
      <c r="U978" s="551">
        <v>0</v>
      </c>
    </row>
    <row r="979" spans="1:21" ht="14.4" customHeight="1" x14ac:dyDescent="0.3">
      <c r="A979" s="544">
        <v>27</v>
      </c>
      <c r="B979" s="545" t="s">
        <v>487</v>
      </c>
      <c r="C979" s="545" t="s">
        <v>504</v>
      </c>
      <c r="D979" s="546" t="s">
        <v>2199</v>
      </c>
      <c r="E979" s="547" t="s">
        <v>518</v>
      </c>
      <c r="F979" s="545" t="s">
        <v>497</v>
      </c>
      <c r="G979" s="545" t="s">
        <v>853</v>
      </c>
      <c r="H979" s="545" t="s">
        <v>430</v>
      </c>
      <c r="I979" s="545" t="s">
        <v>2062</v>
      </c>
      <c r="J979" s="545" t="s">
        <v>855</v>
      </c>
      <c r="K979" s="545" t="s">
        <v>2063</v>
      </c>
      <c r="L979" s="548">
        <v>683.39</v>
      </c>
      <c r="M979" s="548">
        <v>683.39</v>
      </c>
      <c r="N979" s="545">
        <v>1</v>
      </c>
      <c r="O979" s="549">
        <v>1</v>
      </c>
      <c r="P979" s="548">
        <v>683.39</v>
      </c>
      <c r="Q979" s="550">
        <v>1</v>
      </c>
      <c r="R979" s="545">
        <v>1</v>
      </c>
      <c r="S979" s="550">
        <v>1</v>
      </c>
      <c r="T979" s="549">
        <v>1</v>
      </c>
      <c r="U979" s="551">
        <v>1</v>
      </c>
    </row>
    <row r="980" spans="1:21" ht="14.4" customHeight="1" x14ac:dyDescent="0.3">
      <c r="A980" s="544">
        <v>27</v>
      </c>
      <c r="B980" s="545" t="s">
        <v>487</v>
      </c>
      <c r="C980" s="545" t="s">
        <v>504</v>
      </c>
      <c r="D980" s="546" t="s">
        <v>2199</v>
      </c>
      <c r="E980" s="547" t="s">
        <v>518</v>
      </c>
      <c r="F980" s="545" t="s">
        <v>497</v>
      </c>
      <c r="G980" s="545" t="s">
        <v>853</v>
      </c>
      <c r="H980" s="545" t="s">
        <v>430</v>
      </c>
      <c r="I980" s="545" t="s">
        <v>1387</v>
      </c>
      <c r="J980" s="545" t="s">
        <v>855</v>
      </c>
      <c r="K980" s="545" t="s">
        <v>1388</v>
      </c>
      <c r="L980" s="548">
        <v>140.38</v>
      </c>
      <c r="M980" s="548">
        <v>1965.32</v>
      </c>
      <c r="N980" s="545">
        <v>14</v>
      </c>
      <c r="O980" s="549">
        <v>6.5</v>
      </c>
      <c r="P980" s="548">
        <v>1684.56</v>
      </c>
      <c r="Q980" s="550">
        <v>0.8571428571428571</v>
      </c>
      <c r="R980" s="545">
        <v>12</v>
      </c>
      <c r="S980" s="550">
        <v>0.8571428571428571</v>
      </c>
      <c r="T980" s="549">
        <v>5.5</v>
      </c>
      <c r="U980" s="551">
        <v>0.84615384615384615</v>
      </c>
    </row>
    <row r="981" spans="1:21" ht="14.4" customHeight="1" x14ac:dyDescent="0.3">
      <c r="A981" s="544">
        <v>27</v>
      </c>
      <c r="B981" s="545" t="s">
        <v>487</v>
      </c>
      <c r="C981" s="545" t="s">
        <v>504</v>
      </c>
      <c r="D981" s="546" t="s">
        <v>2199</v>
      </c>
      <c r="E981" s="547" t="s">
        <v>518</v>
      </c>
      <c r="F981" s="545" t="s">
        <v>497</v>
      </c>
      <c r="G981" s="545" t="s">
        <v>853</v>
      </c>
      <c r="H981" s="545" t="s">
        <v>430</v>
      </c>
      <c r="I981" s="545" t="s">
        <v>854</v>
      </c>
      <c r="J981" s="545" t="s">
        <v>855</v>
      </c>
      <c r="K981" s="545" t="s">
        <v>856</v>
      </c>
      <c r="L981" s="548">
        <v>421.13</v>
      </c>
      <c r="M981" s="548">
        <v>1263.3899999999999</v>
      </c>
      <c r="N981" s="545">
        <v>3</v>
      </c>
      <c r="O981" s="549">
        <v>3</v>
      </c>
      <c r="P981" s="548">
        <v>1263.3899999999999</v>
      </c>
      <c r="Q981" s="550">
        <v>1</v>
      </c>
      <c r="R981" s="545">
        <v>3</v>
      </c>
      <c r="S981" s="550">
        <v>1</v>
      </c>
      <c r="T981" s="549">
        <v>3</v>
      </c>
      <c r="U981" s="551">
        <v>1</v>
      </c>
    </row>
    <row r="982" spans="1:21" ht="14.4" customHeight="1" x14ac:dyDescent="0.3">
      <c r="A982" s="544">
        <v>27</v>
      </c>
      <c r="B982" s="545" t="s">
        <v>487</v>
      </c>
      <c r="C982" s="545" t="s">
        <v>504</v>
      </c>
      <c r="D982" s="546" t="s">
        <v>2199</v>
      </c>
      <c r="E982" s="547" t="s">
        <v>518</v>
      </c>
      <c r="F982" s="545" t="s">
        <v>497</v>
      </c>
      <c r="G982" s="545" t="s">
        <v>853</v>
      </c>
      <c r="H982" s="545" t="s">
        <v>430</v>
      </c>
      <c r="I982" s="545" t="s">
        <v>2195</v>
      </c>
      <c r="J982" s="545" t="s">
        <v>855</v>
      </c>
      <c r="K982" s="545" t="s">
        <v>2196</v>
      </c>
      <c r="L982" s="548">
        <v>0</v>
      </c>
      <c r="M982" s="548">
        <v>0</v>
      </c>
      <c r="N982" s="545">
        <v>1</v>
      </c>
      <c r="O982" s="549">
        <v>1</v>
      </c>
      <c r="P982" s="548">
        <v>0</v>
      </c>
      <c r="Q982" s="550"/>
      <c r="R982" s="545">
        <v>1</v>
      </c>
      <c r="S982" s="550">
        <v>1</v>
      </c>
      <c r="T982" s="549">
        <v>1</v>
      </c>
      <c r="U982" s="551">
        <v>1</v>
      </c>
    </row>
    <row r="983" spans="1:21" ht="14.4" customHeight="1" x14ac:dyDescent="0.3">
      <c r="A983" s="544">
        <v>27</v>
      </c>
      <c r="B983" s="545" t="s">
        <v>487</v>
      </c>
      <c r="C983" s="545" t="s">
        <v>504</v>
      </c>
      <c r="D983" s="546" t="s">
        <v>2199</v>
      </c>
      <c r="E983" s="547" t="s">
        <v>518</v>
      </c>
      <c r="F983" s="545" t="s">
        <v>497</v>
      </c>
      <c r="G983" s="545" t="s">
        <v>853</v>
      </c>
      <c r="H983" s="545" t="s">
        <v>430</v>
      </c>
      <c r="I983" s="545" t="s">
        <v>1389</v>
      </c>
      <c r="J983" s="545" t="s">
        <v>855</v>
      </c>
      <c r="K983" s="545" t="s">
        <v>1390</v>
      </c>
      <c r="L983" s="548">
        <v>0</v>
      </c>
      <c r="M983" s="548">
        <v>0</v>
      </c>
      <c r="N983" s="545">
        <v>4</v>
      </c>
      <c r="O983" s="549">
        <v>1</v>
      </c>
      <c r="P983" s="548">
        <v>0</v>
      </c>
      <c r="Q983" s="550"/>
      <c r="R983" s="545">
        <v>4</v>
      </c>
      <c r="S983" s="550">
        <v>1</v>
      </c>
      <c r="T983" s="549">
        <v>1</v>
      </c>
      <c r="U983" s="551">
        <v>1</v>
      </c>
    </row>
    <row r="984" spans="1:21" ht="14.4" customHeight="1" x14ac:dyDescent="0.3">
      <c r="A984" s="544">
        <v>27</v>
      </c>
      <c r="B984" s="545" t="s">
        <v>487</v>
      </c>
      <c r="C984" s="545" t="s">
        <v>504</v>
      </c>
      <c r="D984" s="546" t="s">
        <v>2199</v>
      </c>
      <c r="E984" s="547" t="s">
        <v>518</v>
      </c>
      <c r="F984" s="545" t="s">
        <v>497</v>
      </c>
      <c r="G984" s="545" t="s">
        <v>853</v>
      </c>
      <c r="H984" s="545" t="s">
        <v>430</v>
      </c>
      <c r="I984" s="545" t="s">
        <v>1395</v>
      </c>
      <c r="J984" s="545" t="s">
        <v>855</v>
      </c>
      <c r="K984" s="545" t="s">
        <v>1396</v>
      </c>
      <c r="L984" s="548">
        <v>0</v>
      </c>
      <c r="M984" s="548">
        <v>0</v>
      </c>
      <c r="N984" s="545">
        <v>1</v>
      </c>
      <c r="O984" s="549">
        <v>1</v>
      </c>
      <c r="P984" s="548"/>
      <c r="Q984" s="550"/>
      <c r="R984" s="545"/>
      <c r="S984" s="550">
        <v>0</v>
      </c>
      <c r="T984" s="549"/>
      <c r="U984" s="551">
        <v>0</v>
      </c>
    </row>
    <row r="985" spans="1:21" ht="14.4" customHeight="1" x14ac:dyDescent="0.3">
      <c r="A985" s="544">
        <v>27</v>
      </c>
      <c r="B985" s="545" t="s">
        <v>487</v>
      </c>
      <c r="C985" s="545" t="s">
        <v>504</v>
      </c>
      <c r="D985" s="546" t="s">
        <v>2199</v>
      </c>
      <c r="E985" s="547" t="s">
        <v>518</v>
      </c>
      <c r="F985" s="545" t="s">
        <v>497</v>
      </c>
      <c r="G985" s="545" t="s">
        <v>853</v>
      </c>
      <c r="H985" s="545" t="s">
        <v>430</v>
      </c>
      <c r="I985" s="545" t="s">
        <v>1397</v>
      </c>
      <c r="J985" s="545" t="s">
        <v>855</v>
      </c>
      <c r="K985" s="545" t="s">
        <v>1398</v>
      </c>
      <c r="L985" s="548">
        <v>580.04</v>
      </c>
      <c r="M985" s="548">
        <v>1160.08</v>
      </c>
      <c r="N985" s="545">
        <v>2</v>
      </c>
      <c r="O985" s="549">
        <v>0.5</v>
      </c>
      <c r="P985" s="548">
        <v>1160.08</v>
      </c>
      <c r="Q985" s="550">
        <v>1</v>
      </c>
      <c r="R985" s="545">
        <v>2</v>
      </c>
      <c r="S985" s="550">
        <v>1</v>
      </c>
      <c r="T985" s="549">
        <v>0.5</v>
      </c>
      <c r="U985" s="551">
        <v>1</v>
      </c>
    </row>
    <row r="986" spans="1:21" ht="14.4" customHeight="1" thickBot="1" x14ac:dyDescent="0.35">
      <c r="A986" s="552">
        <v>27</v>
      </c>
      <c r="B986" s="553" t="s">
        <v>487</v>
      </c>
      <c r="C986" s="553" t="s">
        <v>504</v>
      </c>
      <c r="D986" s="554" t="s">
        <v>2199</v>
      </c>
      <c r="E986" s="555" t="s">
        <v>519</v>
      </c>
      <c r="F986" s="553" t="s">
        <v>497</v>
      </c>
      <c r="G986" s="553" t="s">
        <v>1190</v>
      </c>
      <c r="H986" s="553" t="s">
        <v>482</v>
      </c>
      <c r="I986" s="553" t="s">
        <v>1194</v>
      </c>
      <c r="J986" s="553" t="s">
        <v>1192</v>
      </c>
      <c r="K986" s="553" t="s">
        <v>1195</v>
      </c>
      <c r="L986" s="556">
        <v>0</v>
      </c>
      <c r="M986" s="556">
        <v>0</v>
      </c>
      <c r="N986" s="553">
        <v>1</v>
      </c>
      <c r="O986" s="557">
        <v>1</v>
      </c>
      <c r="P986" s="556">
        <v>0</v>
      </c>
      <c r="Q986" s="558"/>
      <c r="R986" s="553">
        <v>1</v>
      </c>
      <c r="S986" s="558">
        <v>1</v>
      </c>
      <c r="T986" s="557">
        <v>1</v>
      </c>
      <c r="U986" s="559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73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30" customWidth="1"/>
    <col min="8" max="16384" width="8.88671875" style="130"/>
  </cols>
  <sheetData>
    <row r="1" spans="1:6" ht="37.799999999999997" customHeight="1" thickBot="1" x14ac:dyDescent="0.4">
      <c r="A1" s="362" t="s">
        <v>2201</v>
      </c>
      <c r="B1" s="363"/>
      <c r="C1" s="363"/>
      <c r="D1" s="363"/>
      <c r="E1" s="363"/>
      <c r="F1" s="363"/>
    </row>
    <row r="2" spans="1:6" ht="14.4" customHeight="1" thickBot="1" x14ac:dyDescent="0.35">
      <c r="A2" s="234" t="s">
        <v>257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4" t="s">
        <v>130</v>
      </c>
      <c r="C3" s="365"/>
      <c r="D3" s="366" t="s">
        <v>129</v>
      </c>
      <c r="E3" s="365"/>
      <c r="F3" s="80" t="s">
        <v>3</v>
      </c>
    </row>
    <row r="4" spans="1:6" ht="14.4" customHeight="1" thickBot="1" x14ac:dyDescent="0.35">
      <c r="A4" s="560" t="s">
        <v>166</v>
      </c>
      <c r="B4" s="478" t="s">
        <v>14</v>
      </c>
      <c r="C4" s="479" t="s">
        <v>2</v>
      </c>
      <c r="D4" s="478" t="s">
        <v>14</v>
      </c>
      <c r="E4" s="479" t="s">
        <v>2</v>
      </c>
      <c r="F4" s="480" t="s">
        <v>14</v>
      </c>
    </row>
    <row r="5" spans="1:6" ht="14.4" customHeight="1" x14ac:dyDescent="0.3">
      <c r="A5" s="569" t="s">
        <v>513</v>
      </c>
      <c r="B5" s="116">
        <v>35590.299999999988</v>
      </c>
      <c r="C5" s="543">
        <v>0.15836444678278591</v>
      </c>
      <c r="D5" s="116">
        <v>189146.38</v>
      </c>
      <c r="E5" s="543">
        <v>0.84163555321721406</v>
      </c>
      <c r="F5" s="561">
        <v>224736.68</v>
      </c>
    </row>
    <row r="6" spans="1:6" ht="14.4" customHeight="1" x14ac:dyDescent="0.3">
      <c r="A6" s="570" t="s">
        <v>521</v>
      </c>
      <c r="B6" s="562">
        <v>18527.640000000003</v>
      </c>
      <c r="C6" s="550">
        <v>0.67579242468951717</v>
      </c>
      <c r="D6" s="562">
        <v>8888.5300000000007</v>
      </c>
      <c r="E6" s="550">
        <v>0.32420757531048278</v>
      </c>
      <c r="F6" s="563">
        <v>27416.170000000006</v>
      </c>
    </row>
    <row r="7" spans="1:6" ht="14.4" customHeight="1" x14ac:dyDescent="0.3">
      <c r="A7" s="570" t="s">
        <v>518</v>
      </c>
      <c r="B7" s="562">
        <v>4018.3</v>
      </c>
      <c r="C7" s="550">
        <v>4.9615079685030747E-2</v>
      </c>
      <c r="D7" s="562">
        <v>76971.189999999988</v>
      </c>
      <c r="E7" s="550">
        <v>0.95038492031496924</v>
      </c>
      <c r="F7" s="563">
        <v>80989.489999999991</v>
      </c>
    </row>
    <row r="8" spans="1:6" ht="14.4" customHeight="1" x14ac:dyDescent="0.3">
      <c r="A8" s="570" t="s">
        <v>510</v>
      </c>
      <c r="B8" s="562">
        <v>516.41000000000008</v>
      </c>
      <c r="C8" s="550">
        <v>8.9773744643493525E-2</v>
      </c>
      <c r="D8" s="562">
        <v>5235.9400000000014</v>
      </c>
      <c r="E8" s="550">
        <v>0.91022625535650648</v>
      </c>
      <c r="F8" s="563">
        <v>5752.3500000000013</v>
      </c>
    </row>
    <row r="9" spans="1:6" ht="14.4" customHeight="1" x14ac:dyDescent="0.3">
      <c r="A9" s="570" t="s">
        <v>516</v>
      </c>
      <c r="B9" s="562">
        <v>340.97</v>
      </c>
      <c r="C9" s="550">
        <v>0.49553830949889549</v>
      </c>
      <c r="D9" s="562">
        <v>347.11</v>
      </c>
      <c r="E9" s="550">
        <v>0.50446169050110456</v>
      </c>
      <c r="F9" s="563">
        <v>688.08</v>
      </c>
    </row>
    <row r="10" spans="1:6" ht="14.4" customHeight="1" x14ac:dyDescent="0.3">
      <c r="A10" s="570" t="s">
        <v>514</v>
      </c>
      <c r="B10" s="562">
        <v>9.4</v>
      </c>
      <c r="C10" s="550">
        <v>7.6175040518638559E-3</v>
      </c>
      <c r="D10" s="562">
        <v>1224.6000000000001</v>
      </c>
      <c r="E10" s="550">
        <v>0.9923824959481361</v>
      </c>
      <c r="F10" s="563">
        <v>1234.0000000000002</v>
      </c>
    </row>
    <row r="11" spans="1:6" ht="14.4" customHeight="1" x14ac:dyDescent="0.3">
      <c r="A11" s="570" t="s">
        <v>511</v>
      </c>
      <c r="B11" s="562"/>
      <c r="C11" s="550">
        <v>0</v>
      </c>
      <c r="D11" s="562">
        <v>352.37</v>
      </c>
      <c r="E11" s="550">
        <v>1</v>
      </c>
      <c r="F11" s="563">
        <v>352.37</v>
      </c>
    </row>
    <row r="12" spans="1:6" ht="14.4" customHeight="1" x14ac:dyDescent="0.3">
      <c r="A12" s="570" t="s">
        <v>515</v>
      </c>
      <c r="B12" s="562"/>
      <c r="C12" s="550">
        <v>0</v>
      </c>
      <c r="D12" s="562">
        <v>229.79999999999998</v>
      </c>
      <c r="E12" s="550">
        <v>1</v>
      </c>
      <c r="F12" s="563">
        <v>229.79999999999998</v>
      </c>
    </row>
    <row r="13" spans="1:6" ht="14.4" customHeight="1" x14ac:dyDescent="0.3">
      <c r="A13" s="570" t="s">
        <v>517</v>
      </c>
      <c r="B13" s="562"/>
      <c r="C13" s="550">
        <v>0</v>
      </c>
      <c r="D13" s="562">
        <v>1135.31</v>
      </c>
      <c r="E13" s="550">
        <v>1</v>
      </c>
      <c r="F13" s="563">
        <v>1135.31</v>
      </c>
    </row>
    <row r="14" spans="1:6" ht="14.4" customHeight="1" x14ac:dyDescent="0.3">
      <c r="A14" s="570" t="s">
        <v>519</v>
      </c>
      <c r="B14" s="562"/>
      <c r="C14" s="550">
        <v>0</v>
      </c>
      <c r="D14" s="562">
        <v>562.71</v>
      </c>
      <c r="E14" s="550">
        <v>1</v>
      </c>
      <c r="F14" s="563">
        <v>562.71</v>
      </c>
    </row>
    <row r="15" spans="1:6" ht="14.4" customHeight="1" thickBot="1" x14ac:dyDescent="0.35">
      <c r="A15" s="571" t="s">
        <v>520</v>
      </c>
      <c r="B15" s="566"/>
      <c r="C15" s="567">
        <v>0</v>
      </c>
      <c r="D15" s="566">
        <v>1356.44</v>
      </c>
      <c r="E15" s="567">
        <v>1</v>
      </c>
      <c r="F15" s="568">
        <v>1356.44</v>
      </c>
    </row>
    <row r="16" spans="1:6" ht="14.4" customHeight="1" thickBot="1" x14ac:dyDescent="0.35">
      <c r="A16" s="487" t="s">
        <v>3</v>
      </c>
      <c r="B16" s="488">
        <v>59003.020000000004</v>
      </c>
      <c r="C16" s="489">
        <v>0.17129463666202743</v>
      </c>
      <c r="D16" s="488">
        <v>285450.38</v>
      </c>
      <c r="E16" s="489">
        <v>0.82870536333797251</v>
      </c>
      <c r="F16" s="490">
        <v>344453.4</v>
      </c>
    </row>
    <row r="17" spans="1:6" ht="14.4" customHeight="1" thickBot="1" x14ac:dyDescent="0.35"/>
    <row r="18" spans="1:6" ht="14.4" customHeight="1" x14ac:dyDescent="0.3">
      <c r="A18" s="569" t="s">
        <v>2202</v>
      </c>
      <c r="B18" s="116">
        <v>18474.900000000001</v>
      </c>
      <c r="C18" s="543">
        <v>0.25141405008657675</v>
      </c>
      <c r="D18" s="116">
        <v>55009.06</v>
      </c>
      <c r="E18" s="543">
        <v>0.74858594991342331</v>
      </c>
      <c r="F18" s="561">
        <v>73483.959999999992</v>
      </c>
    </row>
    <row r="19" spans="1:6" ht="14.4" customHeight="1" x14ac:dyDescent="0.3">
      <c r="A19" s="570" t="s">
        <v>2203</v>
      </c>
      <c r="B19" s="562">
        <v>13448.589999999998</v>
      </c>
      <c r="C19" s="550">
        <v>0.74999804812759663</v>
      </c>
      <c r="D19" s="562">
        <v>4482.91</v>
      </c>
      <c r="E19" s="550">
        <v>0.25000195187240332</v>
      </c>
      <c r="F19" s="563">
        <v>17931.5</v>
      </c>
    </row>
    <row r="20" spans="1:6" ht="14.4" customHeight="1" x14ac:dyDescent="0.3">
      <c r="A20" s="570" t="s">
        <v>2204</v>
      </c>
      <c r="B20" s="562">
        <v>5778.08</v>
      </c>
      <c r="C20" s="550">
        <v>1</v>
      </c>
      <c r="D20" s="562"/>
      <c r="E20" s="550">
        <v>0</v>
      </c>
      <c r="F20" s="563">
        <v>5778.08</v>
      </c>
    </row>
    <row r="21" spans="1:6" ht="14.4" customHeight="1" x14ac:dyDescent="0.3">
      <c r="A21" s="570" t="s">
        <v>2205</v>
      </c>
      <c r="B21" s="562">
        <v>3521.14</v>
      </c>
      <c r="C21" s="550">
        <v>1</v>
      </c>
      <c r="D21" s="562"/>
      <c r="E21" s="550">
        <v>0</v>
      </c>
      <c r="F21" s="563">
        <v>3521.14</v>
      </c>
    </row>
    <row r="22" spans="1:6" ht="14.4" customHeight="1" x14ac:dyDescent="0.3">
      <c r="A22" s="570" t="s">
        <v>2206</v>
      </c>
      <c r="B22" s="562">
        <v>2813.48</v>
      </c>
      <c r="C22" s="550">
        <v>0.44734745796398617</v>
      </c>
      <c r="D22" s="562">
        <v>3475.77</v>
      </c>
      <c r="E22" s="550">
        <v>0.55265254203601388</v>
      </c>
      <c r="F22" s="563">
        <v>6289.25</v>
      </c>
    </row>
    <row r="23" spans="1:6" ht="14.4" customHeight="1" x14ac:dyDescent="0.3">
      <c r="A23" s="570" t="s">
        <v>2207</v>
      </c>
      <c r="B23" s="562">
        <v>2472.2599999999998</v>
      </c>
      <c r="C23" s="550">
        <v>4.6791335807032541E-2</v>
      </c>
      <c r="D23" s="562">
        <v>50363.589999999989</v>
      </c>
      <c r="E23" s="550">
        <v>0.95320866419296746</v>
      </c>
      <c r="F23" s="563">
        <v>52835.849999999991</v>
      </c>
    </row>
    <row r="24" spans="1:6" ht="14.4" customHeight="1" x14ac:dyDescent="0.3">
      <c r="A24" s="570" t="s">
        <v>2208</v>
      </c>
      <c r="B24" s="562">
        <v>2267.9600000000005</v>
      </c>
      <c r="C24" s="550">
        <v>0.68809048488783453</v>
      </c>
      <c r="D24" s="562">
        <v>1028.06</v>
      </c>
      <c r="E24" s="550">
        <v>0.31190951511216553</v>
      </c>
      <c r="F24" s="563">
        <v>3296.0200000000004</v>
      </c>
    </row>
    <row r="25" spans="1:6" ht="14.4" customHeight="1" x14ac:dyDescent="0.3">
      <c r="A25" s="570" t="s">
        <v>2209</v>
      </c>
      <c r="B25" s="562">
        <v>1801.98</v>
      </c>
      <c r="C25" s="550">
        <v>0.41667842104411235</v>
      </c>
      <c r="D25" s="562">
        <v>2522.6500000000005</v>
      </c>
      <c r="E25" s="550">
        <v>0.58332157895588754</v>
      </c>
      <c r="F25" s="563">
        <v>4324.630000000001</v>
      </c>
    </row>
    <row r="26" spans="1:6" ht="14.4" customHeight="1" x14ac:dyDescent="0.3">
      <c r="A26" s="570" t="s">
        <v>2210</v>
      </c>
      <c r="B26" s="562">
        <v>1544.8799999999999</v>
      </c>
      <c r="C26" s="550">
        <v>0.87071793311014178</v>
      </c>
      <c r="D26" s="562">
        <v>229.38</v>
      </c>
      <c r="E26" s="550">
        <v>0.12928206688985833</v>
      </c>
      <c r="F26" s="563">
        <v>1774.2599999999998</v>
      </c>
    </row>
    <row r="27" spans="1:6" ht="14.4" customHeight="1" x14ac:dyDescent="0.3">
      <c r="A27" s="570" t="s">
        <v>2211</v>
      </c>
      <c r="B27" s="562">
        <v>1255.02</v>
      </c>
      <c r="C27" s="550">
        <v>0.11079721519389643</v>
      </c>
      <c r="D27" s="562">
        <v>10072.160000000002</v>
      </c>
      <c r="E27" s="550">
        <v>0.88920278480610349</v>
      </c>
      <c r="F27" s="563">
        <v>11327.180000000002</v>
      </c>
    </row>
    <row r="28" spans="1:6" ht="14.4" customHeight="1" x14ac:dyDescent="0.3">
      <c r="A28" s="570" t="s">
        <v>2212</v>
      </c>
      <c r="B28" s="562">
        <v>1016.48</v>
      </c>
      <c r="C28" s="550">
        <v>0.36792193313932442</v>
      </c>
      <c r="D28" s="562">
        <v>1746.2800000000002</v>
      </c>
      <c r="E28" s="550">
        <v>0.63207806686067558</v>
      </c>
      <c r="F28" s="563">
        <v>2762.76</v>
      </c>
    </row>
    <row r="29" spans="1:6" ht="14.4" customHeight="1" x14ac:dyDescent="0.3">
      <c r="A29" s="570" t="s">
        <v>2213</v>
      </c>
      <c r="B29" s="562">
        <v>912</v>
      </c>
      <c r="C29" s="550">
        <v>0.28357327197537391</v>
      </c>
      <c r="D29" s="562">
        <v>2304.1</v>
      </c>
      <c r="E29" s="550">
        <v>0.71642672802462615</v>
      </c>
      <c r="F29" s="563">
        <v>3216.1</v>
      </c>
    </row>
    <row r="30" spans="1:6" ht="14.4" customHeight="1" x14ac:dyDescent="0.3">
      <c r="A30" s="570" t="s">
        <v>2214</v>
      </c>
      <c r="B30" s="562">
        <v>780.92000000000007</v>
      </c>
      <c r="C30" s="550">
        <v>0.22799052910315509</v>
      </c>
      <c r="D30" s="562">
        <v>2644.3100000000004</v>
      </c>
      <c r="E30" s="550">
        <v>0.77200947089684491</v>
      </c>
      <c r="F30" s="563">
        <v>3425.2300000000005</v>
      </c>
    </row>
    <row r="31" spans="1:6" ht="14.4" customHeight="1" x14ac:dyDescent="0.3">
      <c r="A31" s="570" t="s">
        <v>2215</v>
      </c>
      <c r="B31" s="562">
        <v>756.54000000000008</v>
      </c>
      <c r="C31" s="550">
        <v>0.9358833207565842</v>
      </c>
      <c r="D31" s="562">
        <v>51.83</v>
      </c>
      <c r="E31" s="550">
        <v>6.4116679243415756E-2</v>
      </c>
      <c r="F31" s="563">
        <v>808.37000000000012</v>
      </c>
    </row>
    <row r="32" spans="1:6" ht="14.4" customHeight="1" x14ac:dyDescent="0.3">
      <c r="A32" s="570" t="s">
        <v>2216</v>
      </c>
      <c r="B32" s="562">
        <v>651.45000000000005</v>
      </c>
      <c r="C32" s="550">
        <v>1</v>
      </c>
      <c r="D32" s="562"/>
      <c r="E32" s="550">
        <v>0</v>
      </c>
      <c r="F32" s="563">
        <v>651.45000000000005</v>
      </c>
    </row>
    <row r="33" spans="1:6" ht="14.4" customHeight="1" x14ac:dyDescent="0.3">
      <c r="A33" s="570" t="s">
        <v>2217</v>
      </c>
      <c r="B33" s="562">
        <v>553.20999999999992</v>
      </c>
      <c r="C33" s="550">
        <v>0.15792012788672885</v>
      </c>
      <c r="D33" s="562">
        <v>2949.8900000000008</v>
      </c>
      <c r="E33" s="550">
        <v>0.84207987211327118</v>
      </c>
      <c r="F33" s="563">
        <v>3503.1000000000008</v>
      </c>
    </row>
    <row r="34" spans="1:6" ht="14.4" customHeight="1" x14ac:dyDescent="0.3">
      <c r="A34" s="570" t="s">
        <v>2218</v>
      </c>
      <c r="B34" s="562">
        <v>340.97</v>
      </c>
      <c r="C34" s="550">
        <v>0.55210660967000225</v>
      </c>
      <c r="D34" s="562">
        <v>276.61</v>
      </c>
      <c r="E34" s="550">
        <v>0.4478933903299977</v>
      </c>
      <c r="F34" s="563">
        <v>617.58000000000004</v>
      </c>
    </row>
    <row r="35" spans="1:6" ht="14.4" customHeight="1" x14ac:dyDescent="0.3">
      <c r="A35" s="570" t="s">
        <v>2219</v>
      </c>
      <c r="B35" s="562">
        <v>246.66</v>
      </c>
      <c r="C35" s="550">
        <v>0.29092067086547307</v>
      </c>
      <c r="D35" s="562">
        <v>601.20000000000005</v>
      </c>
      <c r="E35" s="550">
        <v>0.70907932913452698</v>
      </c>
      <c r="F35" s="563">
        <v>847.86</v>
      </c>
    </row>
    <row r="36" spans="1:6" ht="14.4" customHeight="1" x14ac:dyDescent="0.3">
      <c r="A36" s="570" t="s">
        <v>2220</v>
      </c>
      <c r="B36" s="562">
        <v>205.84</v>
      </c>
      <c r="C36" s="550">
        <v>6.0844504219565193E-2</v>
      </c>
      <c r="D36" s="562">
        <v>3177.2099999999996</v>
      </c>
      <c r="E36" s="550">
        <v>0.93915549578043478</v>
      </c>
      <c r="F36" s="563">
        <v>3383.0499999999997</v>
      </c>
    </row>
    <row r="37" spans="1:6" ht="14.4" customHeight="1" x14ac:dyDescent="0.3">
      <c r="A37" s="570" t="s">
        <v>2221</v>
      </c>
      <c r="B37" s="562">
        <v>123.05999999999999</v>
      </c>
      <c r="C37" s="550">
        <v>0.18604299579717595</v>
      </c>
      <c r="D37" s="562">
        <v>538.4</v>
      </c>
      <c r="E37" s="550">
        <v>0.81395700420282413</v>
      </c>
      <c r="F37" s="563">
        <v>661.45999999999992</v>
      </c>
    </row>
    <row r="38" spans="1:6" ht="14.4" customHeight="1" x14ac:dyDescent="0.3">
      <c r="A38" s="570" t="s">
        <v>2222</v>
      </c>
      <c r="B38" s="562">
        <v>37.6</v>
      </c>
      <c r="C38" s="550">
        <v>0.88888888888888884</v>
      </c>
      <c r="D38" s="562">
        <v>4.7</v>
      </c>
      <c r="E38" s="550">
        <v>0.1111111111111111</v>
      </c>
      <c r="F38" s="563">
        <v>42.300000000000004</v>
      </c>
    </row>
    <row r="39" spans="1:6" ht="14.4" customHeight="1" x14ac:dyDescent="0.3">
      <c r="A39" s="570" t="s">
        <v>2223</v>
      </c>
      <c r="B39" s="562"/>
      <c r="C39" s="550">
        <v>0</v>
      </c>
      <c r="D39" s="562">
        <v>2572.2800000000002</v>
      </c>
      <c r="E39" s="550">
        <v>1</v>
      </c>
      <c r="F39" s="563">
        <v>2572.2800000000002</v>
      </c>
    </row>
    <row r="40" spans="1:6" ht="14.4" customHeight="1" x14ac:dyDescent="0.3">
      <c r="A40" s="570" t="s">
        <v>2224</v>
      </c>
      <c r="B40" s="562"/>
      <c r="C40" s="550">
        <v>0</v>
      </c>
      <c r="D40" s="562">
        <v>1478.66</v>
      </c>
      <c r="E40" s="550">
        <v>1</v>
      </c>
      <c r="F40" s="563">
        <v>1478.66</v>
      </c>
    </row>
    <row r="41" spans="1:6" ht="14.4" customHeight="1" x14ac:dyDescent="0.3">
      <c r="A41" s="570" t="s">
        <v>2225</v>
      </c>
      <c r="B41" s="562"/>
      <c r="C41" s="550">
        <v>0</v>
      </c>
      <c r="D41" s="562">
        <v>762.4799999999999</v>
      </c>
      <c r="E41" s="550">
        <v>1</v>
      </c>
      <c r="F41" s="563">
        <v>762.4799999999999</v>
      </c>
    </row>
    <row r="42" spans="1:6" ht="14.4" customHeight="1" x14ac:dyDescent="0.3">
      <c r="A42" s="570" t="s">
        <v>2226</v>
      </c>
      <c r="B42" s="562"/>
      <c r="C42" s="550">
        <v>0</v>
      </c>
      <c r="D42" s="562">
        <v>17794.739999999991</v>
      </c>
      <c r="E42" s="550">
        <v>1</v>
      </c>
      <c r="F42" s="563">
        <v>17794.739999999991</v>
      </c>
    </row>
    <row r="43" spans="1:6" ht="14.4" customHeight="1" x14ac:dyDescent="0.3">
      <c r="A43" s="570" t="s">
        <v>2227</v>
      </c>
      <c r="B43" s="562"/>
      <c r="C43" s="550">
        <v>0</v>
      </c>
      <c r="D43" s="562">
        <v>222.95999999999998</v>
      </c>
      <c r="E43" s="550">
        <v>1</v>
      </c>
      <c r="F43" s="563">
        <v>222.95999999999998</v>
      </c>
    </row>
    <row r="44" spans="1:6" ht="14.4" customHeight="1" x14ac:dyDescent="0.3">
      <c r="A44" s="570" t="s">
        <v>2228</v>
      </c>
      <c r="B44" s="562">
        <v>0</v>
      </c>
      <c r="C44" s="550">
        <v>0</v>
      </c>
      <c r="D44" s="562">
        <v>858.01</v>
      </c>
      <c r="E44" s="550">
        <v>1</v>
      </c>
      <c r="F44" s="563">
        <v>858.01</v>
      </c>
    </row>
    <row r="45" spans="1:6" ht="14.4" customHeight="1" x14ac:dyDescent="0.3">
      <c r="A45" s="570" t="s">
        <v>2229</v>
      </c>
      <c r="B45" s="562"/>
      <c r="C45" s="550">
        <v>0</v>
      </c>
      <c r="D45" s="562">
        <v>981.06</v>
      </c>
      <c r="E45" s="550">
        <v>1</v>
      </c>
      <c r="F45" s="563">
        <v>981.06</v>
      </c>
    </row>
    <row r="46" spans="1:6" ht="14.4" customHeight="1" x14ac:dyDescent="0.3">
      <c r="A46" s="570" t="s">
        <v>2230</v>
      </c>
      <c r="B46" s="562"/>
      <c r="C46" s="550">
        <v>0</v>
      </c>
      <c r="D46" s="562">
        <v>28885.579999999998</v>
      </c>
      <c r="E46" s="550">
        <v>1</v>
      </c>
      <c r="F46" s="563">
        <v>28885.579999999998</v>
      </c>
    </row>
    <row r="47" spans="1:6" ht="14.4" customHeight="1" x14ac:dyDescent="0.3">
      <c r="A47" s="570" t="s">
        <v>2231</v>
      </c>
      <c r="B47" s="562"/>
      <c r="C47" s="550"/>
      <c r="D47" s="562">
        <v>0</v>
      </c>
      <c r="E47" s="550"/>
      <c r="F47" s="563">
        <v>0</v>
      </c>
    </row>
    <row r="48" spans="1:6" ht="14.4" customHeight="1" x14ac:dyDescent="0.3">
      <c r="A48" s="570" t="s">
        <v>2232</v>
      </c>
      <c r="B48" s="562">
        <v>0</v>
      </c>
      <c r="C48" s="550">
        <v>0</v>
      </c>
      <c r="D48" s="562">
        <v>1379.92</v>
      </c>
      <c r="E48" s="550">
        <v>1</v>
      </c>
      <c r="F48" s="563">
        <v>1379.92</v>
      </c>
    </row>
    <row r="49" spans="1:6" ht="14.4" customHeight="1" x14ac:dyDescent="0.3">
      <c r="A49" s="570" t="s">
        <v>2233</v>
      </c>
      <c r="B49" s="562">
        <v>0</v>
      </c>
      <c r="C49" s="550">
        <v>0</v>
      </c>
      <c r="D49" s="562">
        <v>789.28</v>
      </c>
      <c r="E49" s="550">
        <v>1</v>
      </c>
      <c r="F49" s="563">
        <v>789.28</v>
      </c>
    </row>
    <row r="50" spans="1:6" ht="14.4" customHeight="1" x14ac:dyDescent="0.3">
      <c r="A50" s="570" t="s">
        <v>2234</v>
      </c>
      <c r="B50" s="562"/>
      <c r="C50" s="550">
        <v>0</v>
      </c>
      <c r="D50" s="562">
        <v>776.84000000000015</v>
      </c>
      <c r="E50" s="550">
        <v>1</v>
      </c>
      <c r="F50" s="563">
        <v>776.84000000000015</v>
      </c>
    </row>
    <row r="51" spans="1:6" ht="14.4" customHeight="1" x14ac:dyDescent="0.3">
      <c r="A51" s="570" t="s">
        <v>2235</v>
      </c>
      <c r="B51" s="562"/>
      <c r="C51" s="550">
        <v>0</v>
      </c>
      <c r="D51" s="562">
        <v>3632.2700000000004</v>
      </c>
      <c r="E51" s="550">
        <v>1</v>
      </c>
      <c r="F51" s="563">
        <v>3632.2700000000004</v>
      </c>
    </row>
    <row r="52" spans="1:6" ht="14.4" customHeight="1" x14ac:dyDescent="0.3">
      <c r="A52" s="570" t="s">
        <v>2236</v>
      </c>
      <c r="B52" s="562"/>
      <c r="C52" s="550">
        <v>0</v>
      </c>
      <c r="D52" s="562">
        <v>6116.77</v>
      </c>
      <c r="E52" s="550">
        <v>1</v>
      </c>
      <c r="F52" s="563">
        <v>6116.77</v>
      </c>
    </row>
    <row r="53" spans="1:6" ht="14.4" customHeight="1" x14ac:dyDescent="0.3">
      <c r="A53" s="570" t="s">
        <v>2237</v>
      </c>
      <c r="B53" s="562"/>
      <c r="C53" s="550">
        <v>0</v>
      </c>
      <c r="D53" s="562">
        <v>282.16000000000003</v>
      </c>
      <c r="E53" s="550">
        <v>1</v>
      </c>
      <c r="F53" s="563">
        <v>282.16000000000003</v>
      </c>
    </row>
    <row r="54" spans="1:6" ht="14.4" customHeight="1" x14ac:dyDescent="0.3">
      <c r="A54" s="570" t="s">
        <v>2238</v>
      </c>
      <c r="B54" s="562"/>
      <c r="C54" s="550"/>
      <c r="D54" s="562">
        <v>0</v>
      </c>
      <c r="E54" s="550"/>
      <c r="F54" s="563">
        <v>0</v>
      </c>
    </row>
    <row r="55" spans="1:6" ht="14.4" customHeight="1" x14ac:dyDescent="0.3">
      <c r="A55" s="570" t="s">
        <v>2239</v>
      </c>
      <c r="B55" s="562"/>
      <c r="C55" s="550">
        <v>0</v>
      </c>
      <c r="D55" s="562">
        <v>219.20999999999998</v>
      </c>
      <c r="E55" s="550">
        <v>1</v>
      </c>
      <c r="F55" s="563">
        <v>219.20999999999998</v>
      </c>
    </row>
    <row r="56" spans="1:6" ht="14.4" customHeight="1" x14ac:dyDescent="0.3">
      <c r="A56" s="570" t="s">
        <v>2240</v>
      </c>
      <c r="B56" s="562"/>
      <c r="C56" s="550">
        <v>0</v>
      </c>
      <c r="D56" s="562">
        <v>3534.09</v>
      </c>
      <c r="E56" s="550">
        <v>1</v>
      </c>
      <c r="F56" s="563">
        <v>3534.09</v>
      </c>
    </row>
    <row r="57" spans="1:6" ht="14.4" customHeight="1" x14ac:dyDescent="0.3">
      <c r="A57" s="570" t="s">
        <v>2241</v>
      </c>
      <c r="B57" s="562">
        <v>0</v>
      </c>
      <c r="C57" s="550"/>
      <c r="D57" s="562"/>
      <c r="E57" s="550"/>
      <c r="F57" s="563">
        <v>0</v>
      </c>
    </row>
    <row r="58" spans="1:6" ht="14.4" customHeight="1" x14ac:dyDescent="0.3">
      <c r="A58" s="570" t="s">
        <v>2242</v>
      </c>
      <c r="B58" s="562"/>
      <c r="C58" s="550">
        <v>0</v>
      </c>
      <c r="D58" s="562">
        <v>2676</v>
      </c>
      <c r="E58" s="550">
        <v>1</v>
      </c>
      <c r="F58" s="563">
        <v>2676</v>
      </c>
    </row>
    <row r="59" spans="1:6" ht="14.4" customHeight="1" x14ac:dyDescent="0.3">
      <c r="A59" s="570" t="s">
        <v>2243</v>
      </c>
      <c r="B59" s="562"/>
      <c r="C59" s="550">
        <v>0</v>
      </c>
      <c r="D59" s="562">
        <v>57.64</v>
      </c>
      <c r="E59" s="550">
        <v>1</v>
      </c>
      <c r="F59" s="563">
        <v>57.64</v>
      </c>
    </row>
    <row r="60" spans="1:6" ht="14.4" customHeight="1" x14ac:dyDescent="0.3">
      <c r="A60" s="570" t="s">
        <v>2244</v>
      </c>
      <c r="B60" s="562"/>
      <c r="C60" s="550">
        <v>0</v>
      </c>
      <c r="D60" s="562">
        <v>1147.92</v>
      </c>
      <c r="E60" s="550">
        <v>1</v>
      </c>
      <c r="F60" s="563">
        <v>1147.92</v>
      </c>
    </row>
    <row r="61" spans="1:6" ht="14.4" customHeight="1" x14ac:dyDescent="0.3">
      <c r="A61" s="570" t="s">
        <v>2245</v>
      </c>
      <c r="B61" s="562"/>
      <c r="C61" s="550">
        <v>0</v>
      </c>
      <c r="D61" s="562">
        <v>264</v>
      </c>
      <c r="E61" s="550">
        <v>1</v>
      </c>
      <c r="F61" s="563">
        <v>264</v>
      </c>
    </row>
    <row r="62" spans="1:6" ht="14.4" customHeight="1" x14ac:dyDescent="0.3">
      <c r="A62" s="570" t="s">
        <v>2246</v>
      </c>
      <c r="B62" s="562">
        <v>0</v>
      </c>
      <c r="C62" s="550">
        <v>0</v>
      </c>
      <c r="D62" s="562">
        <v>760.66999999999985</v>
      </c>
      <c r="E62" s="550">
        <v>1</v>
      </c>
      <c r="F62" s="563">
        <v>760.66999999999985</v>
      </c>
    </row>
    <row r="63" spans="1:6" ht="14.4" customHeight="1" x14ac:dyDescent="0.3">
      <c r="A63" s="570" t="s">
        <v>2247</v>
      </c>
      <c r="B63" s="562"/>
      <c r="C63" s="550">
        <v>0</v>
      </c>
      <c r="D63" s="562">
        <v>1611</v>
      </c>
      <c r="E63" s="550">
        <v>1</v>
      </c>
      <c r="F63" s="563">
        <v>1611</v>
      </c>
    </row>
    <row r="64" spans="1:6" ht="14.4" customHeight="1" x14ac:dyDescent="0.3">
      <c r="A64" s="570" t="s">
        <v>2248</v>
      </c>
      <c r="B64" s="562"/>
      <c r="C64" s="550">
        <v>0</v>
      </c>
      <c r="D64" s="562">
        <v>3892.2799999999997</v>
      </c>
      <c r="E64" s="550">
        <v>1</v>
      </c>
      <c r="F64" s="563">
        <v>3892.2799999999997</v>
      </c>
    </row>
    <row r="65" spans="1:6" ht="14.4" customHeight="1" x14ac:dyDescent="0.3">
      <c r="A65" s="570" t="s">
        <v>2249</v>
      </c>
      <c r="B65" s="562"/>
      <c r="C65" s="550">
        <v>0</v>
      </c>
      <c r="D65" s="562">
        <v>282.28999999999996</v>
      </c>
      <c r="E65" s="550">
        <v>1</v>
      </c>
      <c r="F65" s="563">
        <v>282.28999999999996</v>
      </c>
    </row>
    <row r="66" spans="1:6" ht="14.4" customHeight="1" x14ac:dyDescent="0.3">
      <c r="A66" s="570" t="s">
        <v>2250</v>
      </c>
      <c r="B66" s="562"/>
      <c r="C66" s="550">
        <v>0</v>
      </c>
      <c r="D66" s="562">
        <v>207.45</v>
      </c>
      <c r="E66" s="550">
        <v>1</v>
      </c>
      <c r="F66" s="563">
        <v>207.45</v>
      </c>
    </row>
    <row r="67" spans="1:6" ht="14.4" customHeight="1" x14ac:dyDescent="0.3">
      <c r="A67" s="570" t="s">
        <v>2251</v>
      </c>
      <c r="B67" s="562">
        <v>0</v>
      </c>
      <c r="C67" s="550"/>
      <c r="D67" s="562"/>
      <c r="E67" s="550"/>
      <c r="F67" s="563">
        <v>0</v>
      </c>
    </row>
    <row r="68" spans="1:6" ht="14.4" customHeight="1" x14ac:dyDescent="0.3">
      <c r="A68" s="570" t="s">
        <v>2252</v>
      </c>
      <c r="B68" s="562"/>
      <c r="C68" s="550">
        <v>0</v>
      </c>
      <c r="D68" s="562">
        <v>691.63</v>
      </c>
      <c r="E68" s="550">
        <v>1</v>
      </c>
      <c r="F68" s="563">
        <v>691.63</v>
      </c>
    </row>
    <row r="69" spans="1:6" ht="14.4" customHeight="1" x14ac:dyDescent="0.3">
      <c r="A69" s="570" t="s">
        <v>2253</v>
      </c>
      <c r="B69" s="562"/>
      <c r="C69" s="550">
        <v>0</v>
      </c>
      <c r="D69" s="562">
        <v>21304.62</v>
      </c>
      <c r="E69" s="550">
        <v>1</v>
      </c>
      <c r="F69" s="563">
        <v>21304.62</v>
      </c>
    </row>
    <row r="70" spans="1:6" ht="14.4" customHeight="1" x14ac:dyDescent="0.3">
      <c r="A70" s="570" t="s">
        <v>2254</v>
      </c>
      <c r="B70" s="562"/>
      <c r="C70" s="550">
        <v>0</v>
      </c>
      <c r="D70" s="562">
        <v>4006.82</v>
      </c>
      <c r="E70" s="550">
        <v>1</v>
      </c>
      <c r="F70" s="563">
        <v>4006.82</v>
      </c>
    </row>
    <row r="71" spans="1:6" ht="14.4" customHeight="1" x14ac:dyDescent="0.3">
      <c r="A71" s="570" t="s">
        <v>2255</v>
      </c>
      <c r="B71" s="562"/>
      <c r="C71" s="550">
        <v>0</v>
      </c>
      <c r="D71" s="562">
        <v>35893.05000000001</v>
      </c>
      <c r="E71" s="550">
        <v>1</v>
      </c>
      <c r="F71" s="563">
        <v>35893.05000000001</v>
      </c>
    </row>
    <row r="72" spans="1:6" ht="14.4" customHeight="1" thickBot="1" x14ac:dyDescent="0.35">
      <c r="A72" s="571" t="s">
        <v>2256</v>
      </c>
      <c r="B72" s="566"/>
      <c r="C72" s="567">
        <v>0</v>
      </c>
      <c r="D72" s="566">
        <v>890.59</v>
      </c>
      <c r="E72" s="567">
        <v>1</v>
      </c>
      <c r="F72" s="568">
        <v>890.59</v>
      </c>
    </row>
    <row r="73" spans="1:6" ht="14.4" customHeight="1" thickBot="1" x14ac:dyDescent="0.35">
      <c r="A73" s="487" t="s">
        <v>3</v>
      </c>
      <c r="B73" s="488">
        <v>59003.02</v>
      </c>
      <c r="C73" s="489">
        <v>0.17129463666202741</v>
      </c>
      <c r="D73" s="488">
        <v>285450.38000000006</v>
      </c>
      <c r="E73" s="489">
        <v>0.82870536333797273</v>
      </c>
      <c r="F73" s="490">
        <v>344453.4</v>
      </c>
    </row>
  </sheetData>
  <mergeCells count="3">
    <mergeCell ref="A1:F1"/>
    <mergeCell ref="B3:C3"/>
    <mergeCell ref="D3:E3"/>
  </mergeCells>
  <conditionalFormatting sqref="C5:C1048576">
    <cfRule type="cellIs" dxfId="25" priority="12" stopIfTrue="1" operator="greaterThan">
      <formula>0.2</formula>
    </cfRule>
  </conditionalFormatting>
  <conditionalFormatting sqref="F5:F15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{4908D0FF-5526-4E8C-AF40-F5032DE61B96}</x14:id>
        </ext>
      </extLst>
    </cfRule>
  </conditionalFormatting>
  <conditionalFormatting sqref="F18:F72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{BCACBB88-68D0-4059-8DC9-9422FDC3EC8D}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908D0FF-5526-4E8C-AF40-F5032DE61B9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F5:F15</xm:sqref>
        </x14:conditionalFormatting>
        <x14:conditionalFormatting xmlns:xm="http://schemas.microsoft.com/office/excel/2006/main">
          <x14:cfRule type="dataBar" id="{BCACBB88-68D0-4059-8DC9-9422FDC3EC8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F18:F72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340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0" customWidth="1"/>
    <col min="2" max="2" width="8.88671875" style="130" bestFit="1" customWidth="1"/>
    <col min="3" max="3" width="7" style="130" bestFit="1" customWidth="1"/>
    <col min="4" max="5" width="22.21875" style="130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30"/>
  </cols>
  <sheetData>
    <row r="1" spans="1:13" ht="18.600000000000001" customHeight="1" thickBot="1" x14ac:dyDescent="0.4">
      <c r="A1" s="363" t="s">
        <v>2316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25"/>
      <c r="M1" s="325"/>
    </row>
    <row r="2" spans="1:13" ht="14.4" customHeight="1" thickBot="1" x14ac:dyDescent="0.35">
      <c r="A2" s="234" t="s">
        <v>257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128</v>
      </c>
      <c r="F3" s="43">
        <f>SUBTOTAL(9,F6:F1048576)</f>
        <v>416</v>
      </c>
      <c r="G3" s="43">
        <f>SUBTOTAL(9,G6:G1048576)</f>
        <v>59003.02</v>
      </c>
      <c r="H3" s="44">
        <f>IF(M3=0,0,G3/M3)</f>
        <v>0.17129463666202741</v>
      </c>
      <c r="I3" s="43">
        <f>SUBTOTAL(9,I6:I1048576)</f>
        <v>1303</v>
      </c>
      <c r="J3" s="43">
        <f>SUBTOTAL(9,J6:J1048576)</f>
        <v>285450.37999999995</v>
      </c>
      <c r="K3" s="44">
        <f>IF(M3=0,0,J3/M3)</f>
        <v>0.8287053633379724</v>
      </c>
      <c r="L3" s="43">
        <f>SUBTOTAL(9,L6:L1048576)</f>
        <v>1719</v>
      </c>
      <c r="M3" s="45">
        <f>SUBTOTAL(9,M6:M1048576)</f>
        <v>344453.4</v>
      </c>
    </row>
    <row r="4" spans="1:13" ht="14.4" customHeight="1" thickBot="1" x14ac:dyDescent="0.35">
      <c r="A4" s="41"/>
      <c r="B4" s="41"/>
      <c r="C4" s="41"/>
      <c r="D4" s="41"/>
      <c r="E4" s="42"/>
      <c r="F4" s="367" t="s">
        <v>130</v>
      </c>
      <c r="G4" s="368"/>
      <c r="H4" s="369"/>
      <c r="I4" s="370" t="s">
        <v>129</v>
      </c>
      <c r="J4" s="368"/>
      <c r="K4" s="369"/>
      <c r="L4" s="371" t="s">
        <v>3</v>
      </c>
      <c r="M4" s="372"/>
    </row>
    <row r="5" spans="1:13" ht="14.4" customHeight="1" thickBot="1" x14ac:dyDescent="0.35">
      <c r="A5" s="560" t="s">
        <v>136</v>
      </c>
      <c r="B5" s="572" t="s">
        <v>132</v>
      </c>
      <c r="C5" s="572" t="s">
        <v>71</v>
      </c>
      <c r="D5" s="572" t="s">
        <v>133</v>
      </c>
      <c r="E5" s="572" t="s">
        <v>134</v>
      </c>
      <c r="F5" s="494" t="s">
        <v>28</v>
      </c>
      <c r="G5" s="494" t="s">
        <v>14</v>
      </c>
      <c r="H5" s="479" t="s">
        <v>135</v>
      </c>
      <c r="I5" s="478" t="s">
        <v>28</v>
      </c>
      <c r="J5" s="494" t="s">
        <v>14</v>
      </c>
      <c r="K5" s="479" t="s">
        <v>135</v>
      </c>
      <c r="L5" s="478" t="s">
        <v>28</v>
      </c>
      <c r="M5" s="495" t="s">
        <v>14</v>
      </c>
    </row>
    <row r="6" spans="1:13" ht="14.4" customHeight="1" x14ac:dyDescent="0.3">
      <c r="A6" s="537" t="s">
        <v>510</v>
      </c>
      <c r="B6" s="538" t="s">
        <v>2257</v>
      </c>
      <c r="C6" s="538" t="s">
        <v>624</v>
      </c>
      <c r="D6" s="538" t="s">
        <v>625</v>
      </c>
      <c r="E6" s="538" t="s">
        <v>626</v>
      </c>
      <c r="F6" s="116"/>
      <c r="G6" s="116"/>
      <c r="H6" s="543">
        <v>0</v>
      </c>
      <c r="I6" s="116">
        <v>1</v>
      </c>
      <c r="J6" s="116">
        <v>150.59</v>
      </c>
      <c r="K6" s="543">
        <v>1</v>
      </c>
      <c r="L6" s="116">
        <v>1</v>
      </c>
      <c r="M6" s="561">
        <v>150.59</v>
      </c>
    </row>
    <row r="7" spans="1:13" ht="14.4" customHeight="1" x14ac:dyDescent="0.3">
      <c r="A7" s="544" t="s">
        <v>510</v>
      </c>
      <c r="B7" s="545" t="s">
        <v>2258</v>
      </c>
      <c r="C7" s="545" t="s">
        <v>599</v>
      </c>
      <c r="D7" s="545" t="s">
        <v>600</v>
      </c>
      <c r="E7" s="545" t="s">
        <v>601</v>
      </c>
      <c r="F7" s="562">
        <v>2</v>
      </c>
      <c r="G7" s="562">
        <v>0</v>
      </c>
      <c r="H7" s="550"/>
      <c r="I7" s="562"/>
      <c r="J7" s="562"/>
      <c r="K7" s="550"/>
      <c r="L7" s="562">
        <v>2</v>
      </c>
      <c r="M7" s="563">
        <v>0</v>
      </c>
    </row>
    <row r="8" spans="1:13" ht="14.4" customHeight="1" x14ac:dyDescent="0.3">
      <c r="A8" s="544" t="s">
        <v>510</v>
      </c>
      <c r="B8" s="545" t="s">
        <v>2258</v>
      </c>
      <c r="C8" s="545" t="s">
        <v>590</v>
      </c>
      <c r="D8" s="545" t="s">
        <v>591</v>
      </c>
      <c r="E8" s="545" t="s">
        <v>592</v>
      </c>
      <c r="F8" s="562">
        <v>1</v>
      </c>
      <c r="G8" s="562">
        <v>0</v>
      </c>
      <c r="H8" s="550"/>
      <c r="I8" s="562"/>
      <c r="J8" s="562"/>
      <c r="K8" s="550"/>
      <c r="L8" s="562">
        <v>1</v>
      </c>
      <c r="M8" s="563">
        <v>0</v>
      </c>
    </row>
    <row r="9" spans="1:13" ht="14.4" customHeight="1" x14ac:dyDescent="0.3">
      <c r="A9" s="544" t="s">
        <v>510</v>
      </c>
      <c r="B9" s="545" t="s">
        <v>2258</v>
      </c>
      <c r="C9" s="545" t="s">
        <v>593</v>
      </c>
      <c r="D9" s="545" t="s">
        <v>591</v>
      </c>
      <c r="E9" s="545" t="s">
        <v>594</v>
      </c>
      <c r="F9" s="562">
        <v>1</v>
      </c>
      <c r="G9" s="562">
        <v>72.260000000000005</v>
      </c>
      <c r="H9" s="550">
        <v>1</v>
      </c>
      <c r="I9" s="562"/>
      <c r="J9" s="562"/>
      <c r="K9" s="550">
        <v>0</v>
      </c>
      <c r="L9" s="562">
        <v>1</v>
      </c>
      <c r="M9" s="563">
        <v>72.260000000000005</v>
      </c>
    </row>
    <row r="10" spans="1:13" ht="14.4" customHeight="1" x14ac:dyDescent="0.3">
      <c r="A10" s="544" t="s">
        <v>510</v>
      </c>
      <c r="B10" s="545" t="s">
        <v>2258</v>
      </c>
      <c r="C10" s="545" t="s">
        <v>595</v>
      </c>
      <c r="D10" s="545" t="s">
        <v>591</v>
      </c>
      <c r="E10" s="545" t="s">
        <v>596</v>
      </c>
      <c r="F10" s="562">
        <v>3</v>
      </c>
      <c r="G10" s="562">
        <v>84.27</v>
      </c>
      <c r="H10" s="550">
        <v>1</v>
      </c>
      <c r="I10" s="562"/>
      <c r="J10" s="562"/>
      <c r="K10" s="550">
        <v>0</v>
      </c>
      <c r="L10" s="562">
        <v>3</v>
      </c>
      <c r="M10" s="563">
        <v>84.27</v>
      </c>
    </row>
    <row r="11" spans="1:13" ht="14.4" customHeight="1" x14ac:dyDescent="0.3">
      <c r="A11" s="544" t="s">
        <v>510</v>
      </c>
      <c r="B11" s="545" t="s">
        <v>2258</v>
      </c>
      <c r="C11" s="545" t="s">
        <v>597</v>
      </c>
      <c r="D11" s="545" t="s">
        <v>591</v>
      </c>
      <c r="E11" s="545" t="s">
        <v>598</v>
      </c>
      <c r="F11" s="562">
        <v>5</v>
      </c>
      <c r="G11" s="562">
        <v>280.85000000000002</v>
      </c>
      <c r="H11" s="550">
        <v>1</v>
      </c>
      <c r="I11" s="562"/>
      <c r="J11" s="562"/>
      <c r="K11" s="550">
        <v>0</v>
      </c>
      <c r="L11" s="562">
        <v>5</v>
      </c>
      <c r="M11" s="563">
        <v>280.85000000000002</v>
      </c>
    </row>
    <row r="12" spans="1:13" ht="14.4" customHeight="1" x14ac:dyDescent="0.3">
      <c r="A12" s="544" t="s">
        <v>510</v>
      </c>
      <c r="B12" s="545" t="s">
        <v>2259</v>
      </c>
      <c r="C12" s="545" t="s">
        <v>537</v>
      </c>
      <c r="D12" s="545" t="s">
        <v>538</v>
      </c>
      <c r="E12" s="545" t="s">
        <v>539</v>
      </c>
      <c r="F12" s="562"/>
      <c r="G12" s="562"/>
      <c r="H12" s="550">
        <v>0</v>
      </c>
      <c r="I12" s="562">
        <v>4</v>
      </c>
      <c r="J12" s="562">
        <v>421.28</v>
      </c>
      <c r="K12" s="550">
        <v>1</v>
      </c>
      <c r="L12" s="562">
        <v>4</v>
      </c>
      <c r="M12" s="563">
        <v>421.28</v>
      </c>
    </row>
    <row r="13" spans="1:13" ht="14.4" customHeight="1" x14ac:dyDescent="0.3">
      <c r="A13" s="544" t="s">
        <v>510</v>
      </c>
      <c r="B13" s="545" t="s">
        <v>2259</v>
      </c>
      <c r="C13" s="545" t="s">
        <v>540</v>
      </c>
      <c r="D13" s="545" t="s">
        <v>538</v>
      </c>
      <c r="E13" s="545" t="s">
        <v>541</v>
      </c>
      <c r="F13" s="562"/>
      <c r="G13" s="562"/>
      <c r="H13" s="550">
        <v>0</v>
      </c>
      <c r="I13" s="562">
        <v>2</v>
      </c>
      <c r="J13" s="562">
        <v>70.22</v>
      </c>
      <c r="K13" s="550">
        <v>1</v>
      </c>
      <c r="L13" s="562">
        <v>2</v>
      </c>
      <c r="M13" s="563">
        <v>70.22</v>
      </c>
    </row>
    <row r="14" spans="1:13" ht="14.4" customHeight="1" x14ac:dyDescent="0.3">
      <c r="A14" s="544" t="s">
        <v>510</v>
      </c>
      <c r="B14" s="545" t="s">
        <v>2260</v>
      </c>
      <c r="C14" s="545" t="s">
        <v>628</v>
      </c>
      <c r="D14" s="545" t="s">
        <v>629</v>
      </c>
      <c r="E14" s="545" t="s">
        <v>630</v>
      </c>
      <c r="F14" s="562"/>
      <c r="G14" s="562"/>
      <c r="H14" s="550">
        <v>0</v>
      </c>
      <c r="I14" s="562">
        <v>9</v>
      </c>
      <c r="J14" s="562">
        <v>786.69</v>
      </c>
      <c r="K14" s="550">
        <v>1</v>
      </c>
      <c r="L14" s="562">
        <v>9</v>
      </c>
      <c r="M14" s="563">
        <v>786.69</v>
      </c>
    </row>
    <row r="15" spans="1:13" ht="14.4" customHeight="1" x14ac:dyDescent="0.3">
      <c r="A15" s="544" t="s">
        <v>510</v>
      </c>
      <c r="B15" s="545" t="s">
        <v>2260</v>
      </c>
      <c r="C15" s="545" t="s">
        <v>631</v>
      </c>
      <c r="D15" s="545" t="s">
        <v>629</v>
      </c>
      <c r="E15" s="545" t="s">
        <v>632</v>
      </c>
      <c r="F15" s="562"/>
      <c r="G15" s="562"/>
      <c r="H15" s="550">
        <v>0</v>
      </c>
      <c r="I15" s="562">
        <v>1</v>
      </c>
      <c r="J15" s="562">
        <v>262.23</v>
      </c>
      <c r="K15" s="550">
        <v>1</v>
      </c>
      <c r="L15" s="562">
        <v>1</v>
      </c>
      <c r="M15" s="563">
        <v>262.23</v>
      </c>
    </row>
    <row r="16" spans="1:13" ht="14.4" customHeight="1" x14ac:dyDescent="0.3">
      <c r="A16" s="544" t="s">
        <v>510</v>
      </c>
      <c r="B16" s="545" t="s">
        <v>2261</v>
      </c>
      <c r="C16" s="545" t="s">
        <v>862</v>
      </c>
      <c r="D16" s="545" t="s">
        <v>753</v>
      </c>
      <c r="E16" s="545" t="s">
        <v>863</v>
      </c>
      <c r="F16" s="562"/>
      <c r="G16" s="562"/>
      <c r="H16" s="550">
        <v>0</v>
      </c>
      <c r="I16" s="562">
        <v>3</v>
      </c>
      <c r="J16" s="562">
        <v>352.38</v>
      </c>
      <c r="K16" s="550">
        <v>1</v>
      </c>
      <c r="L16" s="562">
        <v>3</v>
      </c>
      <c r="M16" s="563">
        <v>352.38</v>
      </c>
    </row>
    <row r="17" spans="1:13" ht="14.4" customHeight="1" x14ac:dyDescent="0.3">
      <c r="A17" s="544" t="s">
        <v>510</v>
      </c>
      <c r="B17" s="545" t="s">
        <v>2262</v>
      </c>
      <c r="C17" s="545" t="s">
        <v>865</v>
      </c>
      <c r="D17" s="545" t="s">
        <v>866</v>
      </c>
      <c r="E17" s="545" t="s">
        <v>867</v>
      </c>
      <c r="F17" s="562"/>
      <c r="G17" s="562"/>
      <c r="H17" s="550">
        <v>0</v>
      </c>
      <c r="I17" s="562">
        <v>2</v>
      </c>
      <c r="J17" s="562">
        <v>557.28</v>
      </c>
      <c r="K17" s="550">
        <v>1</v>
      </c>
      <c r="L17" s="562">
        <v>2</v>
      </c>
      <c r="M17" s="563">
        <v>557.28</v>
      </c>
    </row>
    <row r="18" spans="1:13" ht="14.4" customHeight="1" x14ac:dyDescent="0.3">
      <c r="A18" s="544" t="s">
        <v>510</v>
      </c>
      <c r="B18" s="545" t="s">
        <v>2263</v>
      </c>
      <c r="C18" s="545" t="s">
        <v>583</v>
      </c>
      <c r="D18" s="545" t="s">
        <v>584</v>
      </c>
      <c r="E18" s="545" t="s">
        <v>585</v>
      </c>
      <c r="F18" s="562"/>
      <c r="G18" s="562"/>
      <c r="H18" s="550">
        <v>0</v>
      </c>
      <c r="I18" s="562">
        <v>1</v>
      </c>
      <c r="J18" s="562">
        <v>79.03</v>
      </c>
      <c r="K18" s="550">
        <v>1</v>
      </c>
      <c r="L18" s="562">
        <v>1</v>
      </c>
      <c r="M18" s="563">
        <v>79.03</v>
      </c>
    </row>
    <row r="19" spans="1:13" ht="14.4" customHeight="1" x14ac:dyDescent="0.3">
      <c r="A19" s="544" t="s">
        <v>510</v>
      </c>
      <c r="B19" s="545" t="s">
        <v>2263</v>
      </c>
      <c r="C19" s="545" t="s">
        <v>586</v>
      </c>
      <c r="D19" s="545" t="s">
        <v>587</v>
      </c>
      <c r="E19" s="545" t="s">
        <v>588</v>
      </c>
      <c r="F19" s="562">
        <v>1</v>
      </c>
      <c r="G19" s="562">
        <v>79.03</v>
      </c>
      <c r="H19" s="550">
        <v>1</v>
      </c>
      <c r="I19" s="562"/>
      <c r="J19" s="562"/>
      <c r="K19" s="550">
        <v>0</v>
      </c>
      <c r="L19" s="562">
        <v>1</v>
      </c>
      <c r="M19" s="563">
        <v>79.03</v>
      </c>
    </row>
    <row r="20" spans="1:13" ht="14.4" customHeight="1" x14ac:dyDescent="0.3">
      <c r="A20" s="544" t="s">
        <v>510</v>
      </c>
      <c r="B20" s="545" t="s">
        <v>2264</v>
      </c>
      <c r="C20" s="545" t="s">
        <v>531</v>
      </c>
      <c r="D20" s="545" t="s">
        <v>532</v>
      </c>
      <c r="E20" s="545" t="s">
        <v>533</v>
      </c>
      <c r="F20" s="562"/>
      <c r="G20" s="562"/>
      <c r="H20" s="550">
        <v>0</v>
      </c>
      <c r="I20" s="562">
        <v>4</v>
      </c>
      <c r="J20" s="562">
        <v>617.44000000000005</v>
      </c>
      <c r="K20" s="550">
        <v>1</v>
      </c>
      <c r="L20" s="562">
        <v>4</v>
      </c>
      <c r="M20" s="563">
        <v>617.44000000000005</v>
      </c>
    </row>
    <row r="21" spans="1:13" ht="14.4" customHeight="1" x14ac:dyDescent="0.3">
      <c r="A21" s="544" t="s">
        <v>510</v>
      </c>
      <c r="B21" s="545" t="s">
        <v>2264</v>
      </c>
      <c r="C21" s="545" t="s">
        <v>534</v>
      </c>
      <c r="D21" s="545" t="s">
        <v>532</v>
      </c>
      <c r="E21" s="545" t="s">
        <v>535</v>
      </c>
      <c r="F21" s="562"/>
      <c r="G21" s="562"/>
      <c r="H21" s="550">
        <v>0</v>
      </c>
      <c r="I21" s="562">
        <v>8</v>
      </c>
      <c r="J21" s="562">
        <v>1800.48</v>
      </c>
      <c r="K21" s="550">
        <v>1</v>
      </c>
      <c r="L21" s="562">
        <v>8</v>
      </c>
      <c r="M21" s="563">
        <v>1800.48</v>
      </c>
    </row>
    <row r="22" spans="1:13" ht="14.4" customHeight="1" x14ac:dyDescent="0.3">
      <c r="A22" s="544" t="s">
        <v>510</v>
      </c>
      <c r="B22" s="545" t="s">
        <v>2265</v>
      </c>
      <c r="C22" s="545" t="s">
        <v>607</v>
      </c>
      <c r="D22" s="545" t="s">
        <v>608</v>
      </c>
      <c r="E22" s="545" t="s">
        <v>609</v>
      </c>
      <c r="F22" s="562"/>
      <c r="G22" s="562"/>
      <c r="H22" s="550"/>
      <c r="I22" s="562">
        <v>1</v>
      </c>
      <c r="J22" s="562">
        <v>0</v>
      </c>
      <c r="K22" s="550"/>
      <c r="L22" s="562">
        <v>1</v>
      </c>
      <c r="M22" s="563">
        <v>0</v>
      </c>
    </row>
    <row r="23" spans="1:13" ht="14.4" customHeight="1" x14ac:dyDescent="0.3">
      <c r="A23" s="544" t="s">
        <v>510</v>
      </c>
      <c r="B23" s="545" t="s">
        <v>2266</v>
      </c>
      <c r="C23" s="545" t="s">
        <v>642</v>
      </c>
      <c r="D23" s="545" t="s">
        <v>643</v>
      </c>
      <c r="E23" s="545" t="s">
        <v>644</v>
      </c>
      <c r="F23" s="562">
        <v>2</v>
      </c>
      <c r="G23" s="562">
        <v>0</v>
      </c>
      <c r="H23" s="550"/>
      <c r="I23" s="562"/>
      <c r="J23" s="562"/>
      <c r="K23" s="550"/>
      <c r="L23" s="562">
        <v>2</v>
      </c>
      <c r="M23" s="563">
        <v>0</v>
      </c>
    </row>
    <row r="24" spans="1:13" ht="14.4" customHeight="1" x14ac:dyDescent="0.3">
      <c r="A24" s="544" t="s">
        <v>510</v>
      </c>
      <c r="B24" s="545" t="s">
        <v>2266</v>
      </c>
      <c r="C24" s="545" t="s">
        <v>645</v>
      </c>
      <c r="D24" s="545" t="s">
        <v>643</v>
      </c>
      <c r="E24" s="545" t="s">
        <v>646</v>
      </c>
      <c r="F24" s="562">
        <v>1</v>
      </c>
      <c r="G24" s="562">
        <v>0</v>
      </c>
      <c r="H24" s="550"/>
      <c r="I24" s="562"/>
      <c r="J24" s="562"/>
      <c r="K24" s="550"/>
      <c r="L24" s="562">
        <v>1</v>
      </c>
      <c r="M24" s="563">
        <v>0</v>
      </c>
    </row>
    <row r="25" spans="1:13" ht="14.4" customHeight="1" x14ac:dyDescent="0.3">
      <c r="A25" s="544" t="s">
        <v>510</v>
      </c>
      <c r="B25" s="545" t="s">
        <v>2266</v>
      </c>
      <c r="C25" s="545" t="s">
        <v>647</v>
      </c>
      <c r="D25" s="545" t="s">
        <v>643</v>
      </c>
      <c r="E25" s="545" t="s">
        <v>648</v>
      </c>
      <c r="F25" s="562">
        <v>1</v>
      </c>
      <c r="G25" s="562">
        <v>0</v>
      </c>
      <c r="H25" s="550"/>
      <c r="I25" s="562"/>
      <c r="J25" s="562"/>
      <c r="K25" s="550"/>
      <c r="L25" s="562">
        <v>1</v>
      </c>
      <c r="M25" s="563">
        <v>0</v>
      </c>
    </row>
    <row r="26" spans="1:13" ht="14.4" customHeight="1" x14ac:dyDescent="0.3">
      <c r="A26" s="544" t="s">
        <v>510</v>
      </c>
      <c r="B26" s="545" t="s">
        <v>2267</v>
      </c>
      <c r="C26" s="545" t="s">
        <v>547</v>
      </c>
      <c r="D26" s="545" t="s">
        <v>548</v>
      </c>
      <c r="E26" s="545" t="s">
        <v>549</v>
      </c>
      <c r="F26" s="562"/>
      <c r="G26" s="562"/>
      <c r="H26" s="550">
        <v>0</v>
      </c>
      <c r="I26" s="562">
        <v>2</v>
      </c>
      <c r="J26" s="562">
        <v>138.32</v>
      </c>
      <c r="K26" s="550">
        <v>1</v>
      </c>
      <c r="L26" s="562">
        <v>2</v>
      </c>
      <c r="M26" s="563">
        <v>138.32</v>
      </c>
    </row>
    <row r="27" spans="1:13" ht="14.4" customHeight="1" x14ac:dyDescent="0.3">
      <c r="A27" s="544" t="s">
        <v>511</v>
      </c>
      <c r="B27" s="545" t="s">
        <v>2261</v>
      </c>
      <c r="C27" s="545" t="s">
        <v>752</v>
      </c>
      <c r="D27" s="545" t="s">
        <v>753</v>
      </c>
      <c r="E27" s="545" t="s">
        <v>754</v>
      </c>
      <c r="F27" s="562"/>
      <c r="G27" s="562"/>
      <c r="H27" s="550">
        <v>0</v>
      </c>
      <c r="I27" s="562">
        <v>1</v>
      </c>
      <c r="J27" s="562">
        <v>352.37</v>
      </c>
      <c r="K27" s="550">
        <v>1</v>
      </c>
      <c r="L27" s="562">
        <v>1</v>
      </c>
      <c r="M27" s="563">
        <v>352.37</v>
      </c>
    </row>
    <row r="28" spans="1:13" ht="14.4" customHeight="1" x14ac:dyDescent="0.3">
      <c r="A28" s="544" t="s">
        <v>513</v>
      </c>
      <c r="B28" s="545" t="s">
        <v>2257</v>
      </c>
      <c r="C28" s="545" t="s">
        <v>1890</v>
      </c>
      <c r="D28" s="545" t="s">
        <v>1171</v>
      </c>
      <c r="E28" s="545" t="s">
        <v>1891</v>
      </c>
      <c r="F28" s="562">
        <v>2</v>
      </c>
      <c r="G28" s="562">
        <v>0</v>
      </c>
      <c r="H28" s="550"/>
      <c r="I28" s="562"/>
      <c r="J28" s="562"/>
      <c r="K28" s="550"/>
      <c r="L28" s="562">
        <v>2</v>
      </c>
      <c r="M28" s="563">
        <v>0</v>
      </c>
    </row>
    <row r="29" spans="1:13" ht="14.4" customHeight="1" x14ac:dyDescent="0.3">
      <c r="A29" s="544" t="s">
        <v>513</v>
      </c>
      <c r="B29" s="545" t="s">
        <v>2257</v>
      </c>
      <c r="C29" s="545" t="s">
        <v>743</v>
      </c>
      <c r="D29" s="545" t="s">
        <v>625</v>
      </c>
      <c r="E29" s="545" t="s">
        <v>744</v>
      </c>
      <c r="F29" s="562"/>
      <c r="G29" s="562"/>
      <c r="H29" s="550">
        <v>0</v>
      </c>
      <c r="I29" s="562">
        <v>4</v>
      </c>
      <c r="J29" s="562">
        <v>823.36</v>
      </c>
      <c r="K29" s="550">
        <v>1</v>
      </c>
      <c r="L29" s="562">
        <v>4</v>
      </c>
      <c r="M29" s="563">
        <v>823.36</v>
      </c>
    </row>
    <row r="30" spans="1:13" ht="14.4" customHeight="1" x14ac:dyDescent="0.3">
      <c r="A30" s="544" t="s">
        <v>513</v>
      </c>
      <c r="B30" s="545" t="s">
        <v>2257</v>
      </c>
      <c r="C30" s="545" t="s">
        <v>1888</v>
      </c>
      <c r="D30" s="545" t="s">
        <v>1171</v>
      </c>
      <c r="E30" s="545" t="s">
        <v>1889</v>
      </c>
      <c r="F30" s="562">
        <v>4</v>
      </c>
      <c r="G30" s="562">
        <v>0</v>
      </c>
      <c r="H30" s="550"/>
      <c r="I30" s="562"/>
      <c r="J30" s="562"/>
      <c r="K30" s="550"/>
      <c r="L30" s="562">
        <v>4</v>
      </c>
      <c r="M30" s="563">
        <v>0</v>
      </c>
    </row>
    <row r="31" spans="1:13" ht="14.4" customHeight="1" x14ac:dyDescent="0.3">
      <c r="A31" s="544" t="s">
        <v>513</v>
      </c>
      <c r="B31" s="545" t="s">
        <v>2257</v>
      </c>
      <c r="C31" s="545" t="s">
        <v>1168</v>
      </c>
      <c r="D31" s="545" t="s">
        <v>625</v>
      </c>
      <c r="E31" s="545" t="s">
        <v>1169</v>
      </c>
      <c r="F31" s="562"/>
      <c r="G31" s="562"/>
      <c r="H31" s="550"/>
      <c r="I31" s="562">
        <v>2</v>
      </c>
      <c r="J31" s="562">
        <v>0</v>
      </c>
      <c r="K31" s="550"/>
      <c r="L31" s="562">
        <v>2</v>
      </c>
      <c r="M31" s="563">
        <v>0</v>
      </c>
    </row>
    <row r="32" spans="1:13" ht="14.4" customHeight="1" x14ac:dyDescent="0.3">
      <c r="A32" s="544" t="s">
        <v>513</v>
      </c>
      <c r="B32" s="545" t="s">
        <v>2257</v>
      </c>
      <c r="C32" s="545" t="s">
        <v>747</v>
      </c>
      <c r="D32" s="545" t="s">
        <v>625</v>
      </c>
      <c r="E32" s="545" t="s">
        <v>748</v>
      </c>
      <c r="F32" s="562"/>
      <c r="G32" s="562"/>
      <c r="H32" s="550">
        <v>0</v>
      </c>
      <c r="I32" s="562">
        <v>5</v>
      </c>
      <c r="J32" s="562">
        <v>288.20000000000005</v>
      </c>
      <c r="K32" s="550">
        <v>1</v>
      </c>
      <c r="L32" s="562">
        <v>5</v>
      </c>
      <c r="M32" s="563">
        <v>288.20000000000005</v>
      </c>
    </row>
    <row r="33" spans="1:13" ht="14.4" customHeight="1" x14ac:dyDescent="0.3">
      <c r="A33" s="544" t="s">
        <v>513</v>
      </c>
      <c r="B33" s="545" t="s">
        <v>2257</v>
      </c>
      <c r="C33" s="545" t="s">
        <v>1886</v>
      </c>
      <c r="D33" s="545" t="s">
        <v>1171</v>
      </c>
      <c r="E33" s="545" t="s">
        <v>1887</v>
      </c>
      <c r="F33" s="562">
        <v>1</v>
      </c>
      <c r="G33" s="562">
        <v>0</v>
      </c>
      <c r="H33" s="550"/>
      <c r="I33" s="562"/>
      <c r="J33" s="562"/>
      <c r="K33" s="550"/>
      <c r="L33" s="562">
        <v>1</v>
      </c>
      <c r="M33" s="563">
        <v>0</v>
      </c>
    </row>
    <row r="34" spans="1:13" ht="14.4" customHeight="1" x14ac:dyDescent="0.3">
      <c r="A34" s="544" t="s">
        <v>513</v>
      </c>
      <c r="B34" s="545" t="s">
        <v>2257</v>
      </c>
      <c r="C34" s="545" t="s">
        <v>1481</v>
      </c>
      <c r="D34" s="545" t="s">
        <v>625</v>
      </c>
      <c r="E34" s="545" t="s">
        <v>1482</v>
      </c>
      <c r="F34" s="562"/>
      <c r="G34" s="562"/>
      <c r="H34" s="550"/>
      <c r="I34" s="562">
        <v>9</v>
      </c>
      <c r="J34" s="562">
        <v>0</v>
      </c>
      <c r="K34" s="550"/>
      <c r="L34" s="562">
        <v>9</v>
      </c>
      <c r="M34" s="563">
        <v>0</v>
      </c>
    </row>
    <row r="35" spans="1:13" ht="14.4" customHeight="1" x14ac:dyDescent="0.3">
      <c r="A35" s="544" t="s">
        <v>513</v>
      </c>
      <c r="B35" s="545" t="s">
        <v>2257</v>
      </c>
      <c r="C35" s="545" t="s">
        <v>1170</v>
      </c>
      <c r="D35" s="545" t="s">
        <v>1171</v>
      </c>
      <c r="E35" s="545" t="s">
        <v>1172</v>
      </c>
      <c r="F35" s="562">
        <v>3</v>
      </c>
      <c r="G35" s="562">
        <v>0</v>
      </c>
      <c r="H35" s="550"/>
      <c r="I35" s="562"/>
      <c r="J35" s="562"/>
      <c r="K35" s="550"/>
      <c r="L35" s="562">
        <v>3</v>
      </c>
      <c r="M35" s="563">
        <v>0</v>
      </c>
    </row>
    <row r="36" spans="1:13" ht="14.4" customHeight="1" x14ac:dyDescent="0.3">
      <c r="A36" s="544" t="s">
        <v>513</v>
      </c>
      <c r="B36" s="545" t="s">
        <v>2257</v>
      </c>
      <c r="C36" s="545" t="s">
        <v>1892</v>
      </c>
      <c r="D36" s="545" t="s">
        <v>1893</v>
      </c>
      <c r="E36" s="545" t="s">
        <v>1887</v>
      </c>
      <c r="F36" s="562">
        <v>1</v>
      </c>
      <c r="G36" s="562">
        <v>205.84</v>
      </c>
      <c r="H36" s="550">
        <v>1</v>
      </c>
      <c r="I36" s="562"/>
      <c r="J36" s="562"/>
      <c r="K36" s="550">
        <v>0</v>
      </c>
      <c r="L36" s="562">
        <v>1</v>
      </c>
      <c r="M36" s="563">
        <v>205.84</v>
      </c>
    </row>
    <row r="37" spans="1:13" ht="14.4" customHeight="1" x14ac:dyDescent="0.3">
      <c r="A37" s="544" t="s">
        <v>513</v>
      </c>
      <c r="B37" s="545" t="s">
        <v>2268</v>
      </c>
      <c r="C37" s="545" t="s">
        <v>1787</v>
      </c>
      <c r="D37" s="545" t="s">
        <v>1788</v>
      </c>
      <c r="E37" s="545" t="s">
        <v>1789</v>
      </c>
      <c r="F37" s="562"/>
      <c r="G37" s="562"/>
      <c r="H37" s="550">
        <v>0</v>
      </c>
      <c r="I37" s="562">
        <v>2</v>
      </c>
      <c r="J37" s="562">
        <v>115.28</v>
      </c>
      <c r="K37" s="550">
        <v>1</v>
      </c>
      <c r="L37" s="562">
        <v>2</v>
      </c>
      <c r="M37" s="563">
        <v>115.28</v>
      </c>
    </row>
    <row r="38" spans="1:13" ht="14.4" customHeight="1" x14ac:dyDescent="0.3">
      <c r="A38" s="544" t="s">
        <v>513</v>
      </c>
      <c r="B38" s="545" t="s">
        <v>2268</v>
      </c>
      <c r="C38" s="545" t="s">
        <v>1790</v>
      </c>
      <c r="D38" s="545" t="s">
        <v>1788</v>
      </c>
      <c r="E38" s="545" t="s">
        <v>1791</v>
      </c>
      <c r="F38" s="562"/>
      <c r="G38" s="562"/>
      <c r="H38" s="550">
        <v>0</v>
      </c>
      <c r="I38" s="562">
        <v>5</v>
      </c>
      <c r="J38" s="562">
        <v>576.35</v>
      </c>
      <c r="K38" s="550">
        <v>1</v>
      </c>
      <c r="L38" s="562">
        <v>5</v>
      </c>
      <c r="M38" s="563">
        <v>576.35</v>
      </c>
    </row>
    <row r="39" spans="1:13" ht="14.4" customHeight="1" x14ac:dyDescent="0.3">
      <c r="A39" s="544" t="s">
        <v>513</v>
      </c>
      <c r="B39" s="545" t="s">
        <v>2269</v>
      </c>
      <c r="C39" s="545" t="s">
        <v>1664</v>
      </c>
      <c r="D39" s="545" t="s">
        <v>1665</v>
      </c>
      <c r="E39" s="545" t="s">
        <v>619</v>
      </c>
      <c r="F39" s="562"/>
      <c r="G39" s="562"/>
      <c r="H39" s="550">
        <v>0</v>
      </c>
      <c r="I39" s="562">
        <v>1</v>
      </c>
      <c r="J39" s="562">
        <v>57.64</v>
      </c>
      <c r="K39" s="550">
        <v>1</v>
      </c>
      <c r="L39" s="562">
        <v>1</v>
      </c>
      <c r="M39" s="563">
        <v>57.64</v>
      </c>
    </row>
    <row r="40" spans="1:13" ht="14.4" customHeight="1" x14ac:dyDescent="0.3">
      <c r="A40" s="544" t="s">
        <v>513</v>
      </c>
      <c r="B40" s="545" t="s">
        <v>2269</v>
      </c>
      <c r="C40" s="545" t="s">
        <v>1666</v>
      </c>
      <c r="D40" s="545" t="s">
        <v>1665</v>
      </c>
      <c r="E40" s="545" t="s">
        <v>1163</v>
      </c>
      <c r="F40" s="562"/>
      <c r="G40" s="562"/>
      <c r="H40" s="550"/>
      <c r="I40" s="562">
        <v>2</v>
      </c>
      <c r="J40" s="562">
        <v>0</v>
      </c>
      <c r="K40" s="550"/>
      <c r="L40" s="562">
        <v>2</v>
      </c>
      <c r="M40" s="563">
        <v>0</v>
      </c>
    </row>
    <row r="41" spans="1:13" ht="14.4" customHeight="1" x14ac:dyDescent="0.3">
      <c r="A41" s="544" t="s">
        <v>513</v>
      </c>
      <c r="B41" s="545" t="s">
        <v>2270</v>
      </c>
      <c r="C41" s="545" t="s">
        <v>1783</v>
      </c>
      <c r="D41" s="545" t="s">
        <v>1784</v>
      </c>
      <c r="E41" s="545" t="s">
        <v>1785</v>
      </c>
      <c r="F41" s="562">
        <v>2</v>
      </c>
      <c r="G41" s="562">
        <v>0</v>
      </c>
      <c r="H41" s="550"/>
      <c r="I41" s="562"/>
      <c r="J41" s="562"/>
      <c r="K41" s="550"/>
      <c r="L41" s="562">
        <v>2</v>
      </c>
      <c r="M41" s="563">
        <v>0</v>
      </c>
    </row>
    <row r="42" spans="1:13" ht="14.4" customHeight="1" x14ac:dyDescent="0.3">
      <c r="A42" s="544" t="s">
        <v>513</v>
      </c>
      <c r="B42" s="545" t="s">
        <v>2258</v>
      </c>
      <c r="C42" s="545" t="s">
        <v>1117</v>
      </c>
      <c r="D42" s="545" t="s">
        <v>1118</v>
      </c>
      <c r="E42" s="545" t="s">
        <v>1119</v>
      </c>
      <c r="F42" s="562"/>
      <c r="G42" s="562"/>
      <c r="H42" s="550">
        <v>0</v>
      </c>
      <c r="I42" s="562">
        <v>2</v>
      </c>
      <c r="J42" s="562">
        <v>172.86</v>
      </c>
      <c r="K42" s="550">
        <v>1</v>
      </c>
      <c r="L42" s="562">
        <v>2</v>
      </c>
      <c r="M42" s="563">
        <v>172.86</v>
      </c>
    </row>
    <row r="43" spans="1:13" ht="14.4" customHeight="1" x14ac:dyDescent="0.3">
      <c r="A43" s="544" t="s">
        <v>513</v>
      </c>
      <c r="B43" s="545" t="s">
        <v>2258</v>
      </c>
      <c r="C43" s="545" t="s">
        <v>1831</v>
      </c>
      <c r="D43" s="545" t="s">
        <v>1832</v>
      </c>
      <c r="E43" s="545" t="s">
        <v>1833</v>
      </c>
      <c r="F43" s="562">
        <v>1</v>
      </c>
      <c r="G43" s="562">
        <v>64.819999999999993</v>
      </c>
      <c r="H43" s="550">
        <v>1</v>
      </c>
      <c r="I43" s="562"/>
      <c r="J43" s="562"/>
      <c r="K43" s="550">
        <v>0</v>
      </c>
      <c r="L43" s="562">
        <v>1</v>
      </c>
      <c r="M43" s="563">
        <v>64.819999999999993</v>
      </c>
    </row>
    <row r="44" spans="1:13" ht="14.4" customHeight="1" x14ac:dyDescent="0.3">
      <c r="A44" s="544" t="s">
        <v>513</v>
      </c>
      <c r="B44" s="545" t="s">
        <v>2258</v>
      </c>
      <c r="C44" s="545" t="s">
        <v>1834</v>
      </c>
      <c r="D44" s="545" t="s">
        <v>1835</v>
      </c>
      <c r="E44" s="545" t="s">
        <v>1122</v>
      </c>
      <c r="F44" s="562"/>
      <c r="G44" s="562"/>
      <c r="H44" s="550">
        <v>0</v>
      </c>
      <c r="I44" s="562">
        <v>7</v>
      </c>
      <c r="J44" s="562">
        <v>604.87</v>
      </c>
      <c r="K44" s="550">
        <v>1</v>
      </c>
      <c r="L44" s="562">
        <v>7</v>
      </c>
      <c r="M44" s="563">
        <v>604.87</v>
      </c>
    </row>
    <row r="45" spans="1:13" ht="14.4" customHeight="1" x14ac:dyDescent="0.3">
      <c r="A45" s="544" t="s">
        <v>513</v>
      </c>
      <c r="B45" s="545" t="s">
        <v>2258</v>
      </c>
      <c r="C45" s="545" t="s">
        <v>595</v>
      </c>
      <c r="D45" s="545" t="s">
        <v>591</v>
      </c>
      <c r="E45" s="545" t="s">
        <v>596</v>
      </c>
      <c r="F45" s="562">
        <v>6</v>
      </c>
      <c r="G45" s="562">
        <v>168.54</v>
      </c>
      <c r="H45" s="550">
        <v>1</v>
      </c>
      <c r="I45" s="562"/>
      <c r="J45" s="562"/>
      <c r="K45" s="550">
        <v>0</v>
      </c>
      <c r="L45" s="562">
        <v>6</v>
      </c>
      <c r="M45" s="563">
        <v>168.54</v>
      </c>
    </row>
    <row r="46" spans="1:13" ht="14.4" customHeight="1" x14ac:dyDescent="0.3">
      <c r="A46" s="544" t="s">
        <v>513</v>
      </c>
      <c r="B46" s="545" t="s">
        <v>2258</v>
      </c>
      <c r="C46" s="545" t="s">
        <v>1123</v>
      </c>
      <c r="D46" s="545" t="s">
        <v>1118</v>
      </c>
      <c r="E46" s="545" t="s">
        <v>1124</v>
      </c>
      <c r="F46" s="562"/>
      <c r="G46" s="562"/>
      <c r="H46" s="550">
        <v>0</v>
      </c>
      <c r="I46" s="562">
        <v>11</v>
      </c>
      <c r="J46" s="562">
        <v>475.31000000000006</v>
      </c>
      <c r="K46" s="550">
        <v>1</v>
      </c>
      <c r="L46" s="562">
        <v>11</v>
      </c>
      <c r="M46" s="563">
        <v>475.31000000000006</v>
      </c>
    </row>
    <row r="47" spans="1:13" ht="14.4" customHeight="1" x14ac:dyDescent="0.3">
      <c r="A47" s="544" t="s">
        <v>513</v>
      </c>
      <c r="B47" s="545" t="s">
        <v>2258</v>
      </c>
      <c r="C47" s="545" t="s">
        <v>1125</v>
      </c>
      <c r="D47" s="545" t="s">
        <v>600</v>
      </c>
      <c r="E47" s="545" t="s">
        <v>1126</v>
      </c>
      <c r="F47" s="562"/>
      <c r="G47" s="562"/>
      <c r="H47" s="550">
        <v>0</v>
      </c>
      <c r="I47" s="562">
        <v>6</v>
      </c>
      <c r="J47" s="562">
        <v>440.70000000000005</v>
      </c>
      <c r="K47" s="550">
        <v>1</v>
      </c>
      <c r="L47" s="562">
        <v>6</v>
      </c>
      <c r="M47" s="563">
        <v>440.70000000000005</v>
      </c>
    </row>
    <row r="48" spans="1:13" ht="14.4" customHeight="1" x14ac:dyDescent="0.3">
      <c r="A48" s="544" t="s">
        <v>513</v>
      </c>
      <c r="B48" s="545" t="s">
        <v>2258</v>
      </c>
      <c r="C48" s="545" t="s">
        <v>1836</v>
      </c>
      <c r="D48" s="545" t="s">
        <v>1837</v>
      </c>
      <c r="E48" s="545" t="s">
        <v>1838</v>
      </c>
      <c r="F48" s="562">
        <v>1</v>
      </c>
      <c r="G48" s="562">
        <v>0</v>
      </c>
      <c r="H48" s="550"/>
      <c r="I48" s="562"/>
      <c r="J48" s="562"/>
      <c r="K48" s="550"/>
      <c r="L48" s="562">
        <v>1</v>
      </c>
      <c r="M48" s="563">
        <v>0</v>
      </c>
    </row>
    <row r="49" spans="1:13" ht="14.4" customHeight="1" x14ac:dyDescent="0.3">
      <c r="A49" s="544" t="s">
        <v>513</v>
      </c>
      <c r="B49" s="545" t="s">
        <v>2258</v>
      </c>
      <c r="C49" s="545" t="s">
        <v>1839</v>
      </c>
      <c r="D49" s="545" t="s">
        <v>1840</v>
      </c>
      <c r="E49" s="545" t="s">
        <v>1838</v>
      </c>
      <c r="F49" s="562">
        <v>1</v>
      </c>
      <c r="G49" s="562">
        <v>110.18</v>
      </c>
      <c r="H49" s="550">
        <v>1</v>
      </c>
      <c r="I49" s="562"/>
      <c r="J49" s="562"/>
      <c r="K49" s="550">
        <v>0</v>
      </c>
      <c r="L49" s="562">
        <v>1</v>
      </c>
      <c r="M49" s="563">
        <v>110.18</v>
      </c>
    </row>
    <row r="50" spans="1:13" ht="14.4" customHeight="1" x14ac:dyDescent="0.3">
      <c r="A50" s="544" t="s">
        <v>513</v>
      </c>
      <c r="B50" s="545" t="s">
        <v>2271</v>
      </c>
      <c r="C50" s="545" t="s">
        <v>1686</v>
      </c>
      <c r="D50" s="545" t="s">
        <v>1436</v>
      </c>
      <c r="E50" s="545" t="s">
        <v>976</v>
      </c>
      <c r="F50" s="562"/>
      <c r="G50" s="562"/>
      <c r="H50" s="550">
        <v>0</v>
      </c>
      <c r="I50" s="562">
        <v>15</v>
      </c>
      <c r="J50" s="562">
        <v>462.44999999999993</v>
      </c>
      <c r="K50" s="550">
        <v>1</v>
      </c>
      <c r="L50" s="562">
        <v>15</v>
      </c>
      <c r="M50" s="563">
        <v>462.44999999999993</v>
      </c>
    </row>
    <row r="51" spans="1:13" ht="14.4" customHeight="1" x14ac:dyDescent="0.3">
      <c r="A51" s="544" t="s">
        <v>513</v>
      </c>
      <c r="B51" s="545" t="s">
        <v>2271</v>
      </c>
      <c r="C51" s="545" t="s">
        <v>1687</v>
      </c>
      <c r="D51" s="545" t="s">
        <v>1688</v>
      </c>
      <c r="E51" s="545" t="s">
        <v>1689</v>
      </c>
      <c r="F51" s="562">
        <v>1</v>
      </c>
      <c r="G51" s="562">
        <v>123.33</v>
      </c>
      <c r="H51" s="550">
        <v>1</v>
      </c>
      <c r="I51" s="562"/>
      <c r="J51" s="562"/>
      <c r="K51" s="550">
        <v>0</v>
      </c>
      <c r="L51" s="562">
        <v>1</v>
      </c>
      <c r="M51" s="563">
        <v>123.33</v>
      </c>
    </row>
    <row r="52" spans="1:13" ht="14.4" customHeight="1" x14ac:dyDescent="0.3">
      <c r="A52" s="544" t="s">
        <v>513</v>
      </c>
      <c r="B52" s="545" t="s">
        <v>2272</v>
      </c>
      <c r="C52" s="545" t="s">
        <v>2050</v>
      </c>
      <c r="D52" s="545" t="s">
        <v>2051</v>
      </c>
      <c r="E52" s="545" t="s">
        <v>2052</v>
      </c>
      <c r="F52" s="562"/>
      <c r="G52" s="562"/>
      <c r="H52" s="550">
        <v>0</v>
      </c>
      <c r="I52" s="562">
        <v>1</v>
      </c>
      <c r="J52" s="562">
        <v>93.75</v>
      </c>
      <c r="K52" s="550">
        <v>1</v>
      </c>
      <c r="L52" s="562">
        <v>1</v>
      </c>
      <c r="M52" s="563">
        <v>93.75</v>
      </c>
    </row>
    <row r="53" spans="1:13" ht="14.4" customHeight="1" x14ac:dyDescent="0.3">
      <c r="A53" s="544" t="s">
        <v>513</v>
      </c>
      <c r="B53" s="545" t="s">
        <v>2272</v>
      </c>
      <c r="C53" s="545" t="s">
        <v>2053</v>
      </c>
      <c r="D53" s="545" t="s">
        <v>1290</v>
      </c>
      <c r="E53" s="545" t="s">
        <v>2054</v>
      </c>
      <c r="F53" s="562"/>
      <c r="G53" s="562"/>
      <c r="H53" s="550">
        <v>0</v>
      </c>
      <c r="I53" s="562">
        <v>11</v>
      </c>
      <c r="J53" s="562">
        <v>1326.7099999999998</v>
      </c>
      <c r="K53" s="550">
        <v>1</v>
      </c>
      <c r="L53" s="562">
        <v>11</v>
      </c>
      <c r="M53" s="563">
        <v>1326.7099999999998</v>
      </c>
    </row>
    <row r="54" spans="1:13" ht="14.4" customHeight="1" x14ac:dyDescent="0.3">
      <c r="A54" s="544" t="s">
        <v>513</v>
      </c>
      <c r="B54" s="545" t="s">
        <v>2272</v>
      </c>
      <c r="C54" s="545" t="s">
        <v>1289</v>
      </c>
      <c r="D54" s="545" t="s">
        <v>1290</v>
      </c>
      <c r="E54" s="545" t="s">
        <v>1291</v>
      </c>
      <c r="F54" s="562"/>
      <c r="G54" s="562"/>
      <c r="H54" s="550">
        <v>0</v>
      </c>
      <c r="I54" s="562">
        <v>13</v>
      </c>
      <c r="J54" s="562">
        <v>2401.62</v>
      </c>
      <c r="K54" s="550">
        <v>1</v>
      </c>
      <c r="L54" s="562">
        <v>13</v>
      </c>
      <c r="M54" s="563">
        <v>2401.62</v>
      </c>
    </row>
    <row r="55" spans="1:13" ht="14.4" customHeight="1" x14ac:dyDescent="0.3">
      <c r="A55" s="544" t="s">
        <v>513</v>
      </c>
      <c r="B55" s="545" t="s">
        <v>2273</v>
      </c>
      <c r="C55" s="545" t="s">
        <v>1871</v>
      </c>
      <c r="D55" s="545" t="s">
        <v>1872</v>
      </c>
      <c r="E55" s="545" t="s">
        <v>1873</v>
      </c>
      <c r="F55" s="562"/>
      <c r="G55" s="562"/>
      <c r="H55" s="550">
        <v>0</v>
      </c>
      <c r="I55" s="562">
        <v>1</v>
      </c>
      <c r="J55" s="562">
        <v>1154.68</v>
      </c>
      <c r="K55" s="550">
        <v>1</v>
      </c>
      <c r="L55" s="562">
        <v>1</v>
      </c>
      <c r="M55" s="563">
        <v>1154.68</v>
      </c>
    </row>
    <row r="56" spans="1:13" ht="14.4" customHeight="1" x14ac:dyDescent="0.3">
      <c r="A56" s="544" t="s">
        <v>513</v>
      </c>
      <c r="B56" s="545" t="s">
        <v>2273</v>
      </c>
      <c r="C56" s="545" t="s">
        <v>1141</v>
      </c>
      <c r="D56" s="545" t="s">
        <v>1142</v>
      </c>
      <c r="E56" s="545" t="s">
        <v>2274</v>
      </c>
      <c r="F56" s="562"/>
      <c r="G56" s="562"/>
      <c r="H56" s="550">
        <v>0</v>
      </c>
      <c r="I56" s="562">
        <v>16</v>
      </c>
      <c r="J56" s="562">
        <v>22169.919999999998</v>
      </c>
      <c r="K56" s="550">
        <v>1</v>
      </c>
      <c r="L56" s="562">
        <v>16</v>
      </c>
      <c r="M56" s="563">
        <v>22169.919999999998</v>
      </c>
    </row>
    <row r="57" spans="1:13" ht="14.4" customHeight="1" x14ac:dyDescent="0.3">
      <c r="A57" s="544" t="s">
        <v>513</v>
      </c>
      <c r="B57" s="545" t="s">
        <v>2273</v>
      </c>
      <c r="C57" s="545" t="s">
        <v>1874</v>
      </c>
      <c r="D57" s="545" t="s">
        <v>1142</v>
      </c>
      <c r="E57" s="545" t="s">
        <v>1875</v>
      </c>
      <c r="F57" s="562"/>
      <c r="G57" s="562"/>
      <c r="H57" s="550">
        <v>0</v>
      </c>
      <c r="I57" s="562">
        <v>4</v>
      </c>
      <c r="J57" s="562">
        <v>1478</v>
      </c>
      <c r="K57" s="550">
        <v>1</v>
      </c>
      <c r="L57" s="562">
        <v>4</v>
      </c>
      <c r="M57" s="563">
        <v>1478</v>
      </c>
    </row>
    <row r="58" spans="1:13" ht="14.4" customHeight="1" x14ac:dyDescent="0.3">
      <c r="A58" s="544" t="s">
        <v>513</v>
      </c>
      <c r="B58" s="545" t="s">
        <v>2273</v>
      </c>
      <c r="C58" s="545" t="s">
        <v>1144</v>
      </c>
      <c r="D58" s="545" t="s">
        <v>1142</v>
      </c>
      <c r="E58" s="545" t="s">
        <v>1145</v>
      </c>
      <c r="F58" s="562"/>
      <c r="G58" s="562"/>
      <c r="H58" s="550">
        <v>0</v>
      </c>
      <c r="I58" s="562">
        <v>5</v>
      </c>
      <c r="J58" s="562">
        <v>11546.8</v>
      </c>
      <c r="K58" s="550">
        <v>1</v>
      </c>
      <c r="L58" s="562">
        <v>5</v>
      </c>
      <c r="M58" s="563">
        <v>11546.8</v>
      </c>
    </row>
    <row r="59" spans="1:13" ht="14.4" customHeight="1" x14ac:dyDescent="0.3">
      <c r="A59" s="544" t="s">
        <v>513</v>
      </c>
      <c r="B59" s="545" t="s">
        <v>2273</v>
      </c>
      <c r="C59" s="545" t="s">
        <v>1877</v>
      </c>
      <c r="D59" s="545" t="s">
        <v>1142</v>
      </c>
      <c r="E59" s="545" t="s">
        <v>2274</v>
      </c>
      <c r="F59" s="562"/>
      <c r="G59" s="562"/>
      <c r="H59" s="550">
        <v>0</v>
      </c>
      <c r="I59" s="562">
        <v>6</v>
      </c>
      <c r="J59" s="562">
        <v>8313.7199999999993</v>
      </c>
      <c r="K59" s="550">
        <v>1</v>
      </c>
      <c r="L59" s="562">
        <v>6</v>
      </c>
      <c r="M59" s="563">
        <v>8313.7199999999993</v>
      </c>
    </row>
    <row r="60" spans="1:13" ht="14.4" customHeight="1" x14ac:dyDescent="0.3">
      <c r="A60" s="544" t="s">
        <v>513</v>
      </c>
      <c r="B60" s="545" t="s">
        <v>2273</v>
      </c>
      <c r="C60" s="545" t="s">
        <v>1876</v>
      </c>
      <c r="D60" s="545" t="s">
        <v>1142</v>
      </c>
      <c r="E60" s="545" t="s">
        <v>1145</v>
      </c>
      <c r="F60" s="562"/>
      <c r="G60" s="562"/>
      <c r="H60" s="550">
        <v>0</v>
      </c>
      <c r="I60" s="562">
        <v>1</v>
      </c>
      <c r="J60" s="562">
        <v>2309.36</v>
      </c>
      <c r="K60" s="550">
        <v>1</v>
      </c>
      <c r="L60" s="562">
        <v>1</v>
      </c>
      <c r="M60" s="563">
        <v>2309.36</v>
      </c>
    </row>
    <row r="61" spans="1:13" ht="14.4" customHeight="1" x14ac:dyDescent="0.3">
      <c r="A61" s="544" t="s">
        <v>513</v>
      </c>
      <c r="B61" s="545" t="s">
        <v>2275</v>
      </c>
      <c r="C61" s="545" t="s">
        <v>1054</v>
      </c>
      <c r="D61" s="545" t="s">
        <v>1055</v>
      </c>
      <c r="E61" s="545" t="s">
        <v>1056</v>
      </c>
      <c r="F61" s="562">
        <v>6</v>
      </c>
      <c r="G61" s="562">
        <v>1801.98</v>
      </c>
      <c r="H61" s="550">
        <v>1</v>
      </c>
      <c r="I61" s="562"/>
      <c r="J61" s="562"/>
      <c r="K61" s="550">
        <v>0</v>
      </c>
      <c r="L61" s="562">
        <v>6</v>
      </c>
      <c r="M61" s="563">
        <v>1801.98</v>
      </c>
    </row>
    <row r="62" spans="1:13" ht="14.4" customHeight="1" x14ac:dyDescent="0.3">
      <c r="A62" s="544" t="s">
        <v>513</v>
      </c>
      <c r="B62" s="545" t="s">
        <v>2275</v>
      </c>
      <c r="C62" s="545" t="s">
        <v>1333</v>
      </c>
      <c r="D62" s="545" t="s">
        <v>1334</v>
      </c>
      <c r="E62" s="545" t="s">
        <v>1335</v>
      </c>
      <c r="F62" s="562"/>
      <c r="G62" s="562"/>
      <c r="H62" s="550">
        <v>0</v>
      </c>
      <c r="I62" s="562">
        <v>4</v>
      </c>
      <c r="J62" s="562">
        <v>373.72</v>
      </c>
      <c r="K62" s="550">
        <v>1</v>
      </c>
      <c r="L62" s="562">
        <v>4</v>
      </c>
      <c r="M62" s="563">
        <v>373.72</v>
      </c>
    </row>
    <row r="63" spans="1:13" ht="14.4" customHeight="1" x14ac:dyDescent="0.3">
      <c r="A63" s="544" t="s">
        <v>513</v>
      </c>
      <c r="B63" s="545" t="s">
        <v>2275</v>
      </c>
      <c r="C63" s="545" t="s">
        <v>1768</v>
      </c>
      <c r="D63" s="545" t="s">
        <v>1055</v>
      </c>
      <c r="E63" s="545" t="s">
        <v>1769</v>
      </c>
      <c r="F63" s="562">
        <v>2</v>
      </c>
      <c r="G63" s="562">
        <v>0</v>
      </c>
      <c r="H63" s="550"/>
      <c r="I63" s="562"/>
      <c r="J63" s="562"/>
      <c r="K63" s="550"/>
      <c r="L63" s="562">
        <v>2</v>
      </c>
      <c r="M63" s="563">
        <v>0</v>
      </c>
    </row>
    <row r="64" spans="1:13" ht="14.4" customHeight="1" x14ac:dyDescent="0.3">
      <c r="A64" s="544" t="s">
        <v>513</v>
      </c>
      <c r="B64" s="545" t="s">
        <v>2275</v>
      </c>
      <c r="C64" s="545" t="s">
        <v>1770</v>
      </c>
      <c r="D64" s="545" t="s">
        <v>1334</v>
      </c>
      <c r="E64" s="545" t="s">
        <v>1771</v>
      </c>
      <c r="F64" s="562"/>
      <c r="G64" s="562"/>
      <c r="H64" s="550">
        <v>0</v>
      </c>
      <c r="I64" s="562">
        <v>4</v>
      </c>
      <c r="J64" s="562">
        <v>747.48</v>
      </c>
      <c r="K64" s="550">
        <v>1</v>
      </c>
      <c r="L64" s="562">
        <v>4</v>
      </c>
      <c r="M64" s="563">
        <v>747.48</v>
      </c>
    </row>
    <row r="65" spans="1:13" ht="14.4" customHeight="1" x14ac:dyDescent="0.3">
      <c r="A65" s="544" t="s">
        <v>513</v>
      </c>
      <c r="B65" s="545" t="s">
        <v>2276</v>
      </c>
      <c r="C65" s="545" t="s">
        <v>1933</v>
      </c>
      <c r="D65" s="545" t="s">
        <v>1934</v>
      </c>
      <c r="E65" s="545" t="s">
        <v>1188</v>
      </c>
      <c r="F65" s="562">
        <v>6</v>
      </c>
      <c r="G65" s="562">
        <v>1921.2599999999998</v>
      </c>
      <c r="H65" s="550">
        <v>1</v>
      </c>
      <c r="I65" s="562"/>
      <c r="J65" s="562"/>
      <c r="K65" s="550">
        <v>0</v>
      </c>
      <c r="L65" s="562">
        <v>6</v>
      </c>
      <c r="M65" s="563">
        <v>1921.2599999999998</v>
      </c>
    </row>
    <row r="66" spans="1:13" ht="14.4" customHeight="1" x14ac:dyDescent="0.3">
      <c r="A66" s="544" t="s">
        <v>513</v>
      </c>
      <c r="B66" s="545" t="s">
        <v>2276</v>
      </c>
      <c r="C66" s="545" t="s">
        <v>1935</v>
      </c>
      <c r="D66" s="545" t="s">
        <v>1936</v>
      </c>
      <c r="E66" s="545" t="s">
        <v>1937</v>
      </c>
      <c r="F66" s="562">
        <v>36</v>
      </c>
      <c r="G66" s="562">
        <v>5763.5999999999995</v>
      </c>
      <c r="H66" s="550">
        <v>1</v>
      </c>
      <c r="I66" s="562"/>
      <c r="J66" s="562"/>
      <c r="K66" s="550">
        <v>0</v>
      </c>
      <c r="L66" s="562">
        <v>36</v>
      </c>
      <c r="M66" s="563">
        <v>5763.5999999999995</v>
      </c>
    </row>
    <row r="67" spans="1:13" ht="14.4" customHeight="1" x14ac:dyDescent="0.3">
      <c r="A67" s="544" t="s">
        <v>513</v>
      </c>
      <c r="B67" s="545" t="s">
        <v>2276</v>
      </c>
      <c r="C67" s="545" t="s">
        <v>1938</v>
      </c>
      <c r="D67" s="545" t="s">
        <v>1936</v>
      </c>
      <c r="E67" s="545" t="s">
        <v>1188</v>
      </c>
      <c r="F67" s="562">
        <v>2</v>
      </c>
      <c r="G67" s="562">
        <v>640.41999999999996</v>
      </c>
      <c r="H67" s="550">
        <v>1</v>
      </c>
      <c r="I67" s="562"/>
      <c r="J67" s="562"/>
      <c r="K67" s="550">
        <v>0</v>
      </c>
      <c r="L67" s="562">
        <v>2</v>
      </c>
      <c r="M67" s="563">
        <v>640.41999999999996</v>
      </c>
    </row>
    <row r="68" spans="1:13" ht="14.4" customHeight="1" x14ac:dyDescent="0.3">
      <c r="A68" s="544" t="s">
        <v>513</v>
      </c>
      <c r="B68" s="545" t="s">
        <v>2276</v>
      </c>
      <c r="C68" s="545" t="s">
        <v>1939</v>
      </c>
      <c r="D68" s="545" t="s">
        <v>1934</v>
      </c>
      <c r="E68" s="545" t="s">
        <v>1940</v>
      </c>
      <c r="F68" s="562">
        <v>8</v>
      </c>
      <c r="G68" s="562">
        <v>2561.6799999999998</v>
      </c>
      <c r="H68" s="550">
        <v>1</v>
      </c>
      <c r="I68" s="562"/>
      <c r="J68" s="562"/>
      <c r="K68" s="550">
        <v>0</v>
      </c>
      <c r="L68" s="562">
        <v>8</v>
      </c>
      <c r="M68" s="563">
        <v>2561.6799999999998</v>
      </c>
    </row>
    <row r="69" spans="1:13" ht="14.4" customHeight="1" x14ac:dyDescent="0.3">
      <c r="A69" s="544" t="s">
        <v>513</v>
      </c>
      <c r="B69" s="545" t="s">
        <v>2276</v>
      </c>
      <c r="C69" s="545" t="s">
        <v>1941</v>
      </c>
      <c r="D69" s="545" t="s">
        <v>1934</v>
      </c>
      <c r="E69" s="545" t="s">
        <v>1937</v>
      </c>
      <c r="F69" s="562">
        <v>4</v>
      </c>
      <c r="G69" s="562">
        <v>640.4</v>
      </c>
      <c r="H69" s="550">
        <v>1</v>
      </c>
      <c r="I69" s="562"/>
      <c r="J69" s="562"/>
      <c r="K69" s="550">
        <v>0</v>
      </c>
      <c r="L69" s="562">
        <v>4</v>
      </c>
      <c r="M69" s="563">
        <v>640.4</v>
      </c>
    </row>
    <row r="70" spans="1:13" ht="14.4" customHeight="1" x14ac:dyDescent="0.3">
      <c r="A70" s="544" t="s">
        <v>513</v>
      </c>
      <c r="B70" s="545" t="s">
        <v>2276</v>
      </c>
      <c r="C70" s="545" t="s">
        <v>1186</v>
      </c>
      <c r="D70" s="545" t="s">
        <v>1187</v>
      </c>
      <c r="E70" s="545" t="s">
        <v>1188</v>
      </c>
      <c r="F70" s="562">
        <v>1</v>
      </c>
      <c r="G70" s="562">
        <v>320.20999999999998</v>
      </c>
      <c r="H70" s="550">
        <v>0.33333333333333337</v>
      </c>
      <c r="I70" s="562">
        <v>2</v>
      </c>
      <c r="J70" s="562">
        <v>640.41999999999996</v>
      </c>
      <c r="K70" s="550">
        <v>0.66666666666666674</v>
      </c>
      <c r="L70" s="562">
        <v>3</v>
      </c>
      <c r="M70" s="563">
        <v>960.62999999999988</v>
      </c>
    </row>
    <row r="71" spans="1:13" ht="14.4" customHeight="1" x14ac:dyDescent="0.3">
      <c r="A71" s="544" t="s">
        <v>513</v>
      </c>
      <c r="B71" s="545" t="s">
        <v>2276</v>
      </c>
      <c r="C71" s="545" t="s">
        <v>1189</v>
      </c>
      <c r="D71" s="545" t="s">
        <v>1187</v>
      </c>
      <c r="E71" s="545" t="s">
        <v>1188</v>
      </c>
      <c r="F71" s="562">
        <v>2</v>
      </c>
      <c r="G71" s="562">
        <v>640.41999999999996</v>
      </c>
      <c r="H71" s="550">
        <v>0.4</v>
      </c>
      <c r="I71" s="562">
        <v>3</v>
      </c>
      <c r="J71" s="562">
        <v>960.62999999999988</v>
      </c>
      <c r="K71" s="550">
        <v>0.6</v>
      </c>
      <c r="L71" s="562">
        <v>5</v>
      </c>
      <c r="M71" s="563">
        <v>1601.0499999999997</v>
      </c>
    </row>
    <row r="72" spans="1:13" ht="14.4" customHeight="1" x14ac:dyDescent="0.3">
      <c r="A72" s="544" t="s">
        <v>513</v>
      </c>
      <c r="B72" s="545" t="s">
        <v>2276</v>
      </c>
      <c r="C72" s="545" t="s">
        <v>1942</v>
      </c>
      <c r="D72" s="545" t="s">
        <v>1187</v>
      </c>
      <c r="E72" s="545" t="s">
        <v>1188</v>
      </c>
      <c r="F72" s="562"/>
      <c r="G72" s="562"/>
      <c r="H72" s="550">
        <v>0</v>
      </c>
      <c r="I72" s="562">
        <v>4</v>
      </c>
      <c r="J72" s="562">
        <v>1280.8399999999999</v>
      </c>
      <c r="K72" s="550">
        <v>1</v>
      </c>
      <c r="L72" s="562">
        <v>4</v>
      </c>
      <c r="M72" s="563">
        <v>1280.8399999999999</v>
      </c>
    </row>
    <row r="73" spans="1:13" ht="14.4" customHeight="1" x14ac:dyDescent="0.3">
      <c r="A73" s="544" t="s">
        <v>513</v>
      </c>
      <c r="B73" s="545" t="s">
        <v>2277</v>
      </c>
      <c r="C73" s="545" t="s">
        <v>1541</v>
      </c>
      <c r="D73" s="545" t="s">
        <v>1542</v>
      </c>
      <c r="E73" s="545" t="s">
        <v>1116</v>
      </c>
      <c r="F73" s="562"/>
      <c r="G73" s="562"/>
      <c r="H73" s="550">
        <v>0</v>
      </c>
      <c r="I73" s="562">
        <v>6</v>
      </c>
      <c r="J73" s="562">
        <v>432</v>
      </c>
      <c r="K73" s="550">
        <v>1</v>
      </c>
      <c r="L73" s="562">
        <v>6</v>
      </c>
      <c r="M73" s="563">
        <v>432</v>
      </c>
    </row>
    <row r="74" spans="1:13" ht="14.4" customHeight="1" x14ac:dyDescent="0.3">
      <c r="A74" s="544" t="s">
        <v>513</v>
      </c>
      <c r="B74" s="545" t="s">
        <v>2277</v>
      </c>
      <c r="C74" s="545" t="s">
        <v>1543</v>
      </c>
      <c r="D74" s="545" t="s">
        <v>1542</v>
      </c>
      <c r="E74" s="545" t="s">
        <v>1544</v>
      </c>
      <c r="F74" s="562"/>
      <c r="G74" s="562"/>
      <c r="H74" s="550">
        <v>0</v>
      </c>
      <c r="I74" s="562">
        <v>5</v>
      </c>
      <c r="J74" s="562">
        <v>720.05</v>
      </c>
      <c r="K74" s="550">
        <v>1</v>
      </c>
      <c r="L74" s="562">
        <v>5</v>
      </c>
      <c r="M74" s="563">
        <v>720.05</v>
      </c>
    </row>
    <row r="75" spans="1:13" ht="14.4" customHeight="1" x14ac:dyDescent="0.3">
      <c r="A75" s="544" t="s">
        <v>513</v>
      </c>
      <c r="B75" s="545" t="s">
        <v>2277</v>
      </c>
      <c r="C75" s="545" t="s">
        <v>1545</v>
      </c>
      <c r="D75" s="545" t="s">
        <v>1546</v>
      </c>
      <c r="E75" s="545" t="s">
        <v>1547</v>
      </c>
      <c r="F75" s="562">
        <v>4</v>
      </c>
      <c r="G75" s="562">
        <v>480</v>
      </c>
      <c r="H75" s="550">
        <v>1</v>
      </c>
      <c r="I75" s="562"/>
      <c r="J75" s="562"/>
      <c r="K75" s="550">
        <v>0</v>
      </c>
      <c r="L75" s="562">
        <v>4</v>
      </c>
      <c r="M75" s="563">
        <v>480</v>
      </c>
    </row>
    <row r="76" spans="1:13" ht="14.4" customHeight="1" x14ac:dyDescent="0.3">
      <c r="A76" s="544" t="s">
        <v>513</v>
      </c>
      <c r="B76" s="545" t="s">
        <v>2277</v>
      </c>
      <c r="C76" s="545" t="s">
        <v>1548</v>
      </c>
      <c r="D76" s="545" t="s">
        <v>1549</v>
      </c>
      <c r="E76" s="545" t="s">
        <v>1116</v>
      </c>
      <c r="F76" s="562">
        <v>6</v>
      </c>
      <c r="G76" s="562">
        <v>432</v>
      </c>
      <c r="H76" s="550">
        <v>1</v>
      </c>
      <c r="I76" s="562"/>
      <c r="J76" s="562"/>
      <c r="K76" s="550">
        <v>0</v>
      </c>
      <c r="L76" s="562">
        <v>6</v>
      </c>
      <c r="M76" s="563">
        <v>432</v>
      </c>
    </row>
    <row r="77" spans="1:13" ht="14.4" customHeight="1" x14ac:dyDescent="0.3">
      <c r="A77" s="544" t="s">
        <v>513</v>
      </c>
      <c r="B77" s="545" t="s">
        <v>2278</v>
      </c>
      <c r="C77" s="545" t="s">
        <v>2020</v>
      </c>
      <c r="D77" s="545" t="s">
        <v>2021</v>
      </c>
      <c r="E77" s="545" t="s">
        <v>2022</v>
      </c>
      <c r="F77" s="562">
        <v>29</v>
      </c>
      <c r="G77" s="562">
        <v>3808.2799999999997</v>
      </c>
      <c r="H77" s="550">
        <v>1</v>
      </c>
      <c r="I77" s="562"/>
      <c r="J77" s="562"/>
      <c r="K77" s="550">
        <v>0</v>
      </c>
      <c r="L77" s="562">
        <v>29</v>
      </c>
      <c r="M77" s="563">
        <v>3808.2799999999997</v>
      </c>
    </row>
    <row r="78" spans="1:13" ht="14.4" customHeight="1" x14ac:dyDescent="0.3">
      <c r="A78" s="544" t="s">
        <v>513</v>
      </c>
      <c r="B78" s="545" t="s">
        <v>2278</v>
      </c>
      <c r="C78" s="545" t="s">
        <v>2023</v>
      </c>
      <c r="D78" s="545" t="s">
        <v>2021</v>
      </c>
      <c r="E78" s="545" t="s">
        <v>2024</v>
      </c>
      <c r="F78" s="562">
        <v>2</v>
      </c>
      <c r="G78" s="562">
        <v>0</v>
      </c>
      <c r="H78" s="550"/>
      <c r="I78" s="562"/>
      <c r="J78" s="562"/>
      <c r="K78" s="550"/>
      <c r="L78" s="562">
        <v>2</v>
      </c>
      <c r="M78" s="563">
        <v>0</v>
      </c>
    </row>
    <row r="79" spans="1:13" ht="14.4" customHeight="1" x14ac:dyDescent="0.3">
      <c r="A79" s="544" t="s">
        <v>513</v>
      </c>
      <c r="B79" s="545" t="s">
        <v>2278</v>
      </c>
      <c r="C79" s="545" t="s">
        <v>2025</v>
      </c>
      <c r="D79" s="545" t="s">
        <v>2026</v>
      </c>
      <c r="E79" s="545" t="s">
        <v>2027</v>
      </c>
      <c r="F79" s="562">
        <v>3</v>
      </c>
      <c r="G79" s="562">
        <v>0</v>
      </c>
      <c r="H79" s="550"/>
      <c r="I79" s="562"/>
      <c r="J79" s="562"/>
      <c r="K79" s="550"/>
      <c r="L79" s="562">
        <v>3</v>
      </c>
      <c r="M79" s="563">
        <v>0</v>
      </c>
    </row>
    <row r="80" spans="1:13" ht="14.4" customHeight="1" x14ac:dyDescent="0.3">
      <c r="A80" s="544" t="s">
        <v>513</v>
      </c>
      <c r="B80" s="545" t="s">
        <v>2279</v>
      </c>
      <c r="C80" s="545" t="s">
        <v>1452</v>
      </c>
      <c r="D80" s="545" t="s">
        <v>795</v>
      </c>
      <c r="E80" s="545" t="s">
        <v>1453</v>
      </c>
      <c r="F80" s="562"/>
      <c r="G80" s="562"/>
      <c r="H80" s="550">
        <v>0</v>
      </c>
      <c r="I80" s="562">
        <v>3</v>
      </c>
      <c r="J80" s="562">
        <v>1406.04</v>
      </c>
      <c r="K80" s="550">
        <v>1</v>
      </c>
      <c r="L80" s="562">
        <v>3</v>
      </c>
      <c r="M80" s="563">
        <v>1406.04</v>
      </c>
    </row>
    <row r="81" spans="1:13" ht="14.4" customHeight="1" x14ac:dyDescent="0.3">
      <c r="A81" s="544" t="s">
        <v>513</v>
      </c>
      <c r="B81" s="545" t="s">
        <v>2279</v>
      </c>
      <c r="C81" s="545" t="s">
        <v>794</v>
      </c>
      <c r="D81" s="545" t="s">
        <v>795</v>
      </c>
      <c r="E81" s="545" t="s">
        <v>796</v>
      </c>
      <c r="F81" s="562"/>
      <c r="G81" s="562"/>
      <c r="H81" s="550">
        <v>0</v>
      </c>
      <c r="I81" s="562">
        <v>4</v>
      </c>
      <c r="J81" s="562">
        <v>1406.04</v>
      </c>
      <c r="K81" s="550">
        <v>1</v>
      </c>
      <c r="L81" s="562">
        <v>4</v>
      </c>
      <c r="M81" s="563">
        <v>1406.04</v>
      </c>
    </row>
    <row r="82" spans="1:13" ht="14.4" customHeight="1" x14ac:dyDescent="0.3">
      <c r="A82" s="544" t="s">
        <v>513</v>
      </c>
      <c r="B82" s="545" t="s">
        <v>2280</v>
      </c>
      <c r="C82" s="545" t="s">
        <v>972</v>
      </c>
      <c r="D82" s="545" t="s">
        <v>973</v>
      </c>
      <c r="E82" s="545" t="s">
        <v>848</v>
      </c>
      <c r="F82" s="562"/>
      <c r="G82" s="562"/>
      <c r="H82" s="550">
        <v>0</v>
      </c>
      <c r="I82" s="562">
        <v>7</v>
      </c>
      <c r="J82" s="562">
        <v>2762.4799999999996</v>
      </c>
      <c r="K82" s="550">
        <v>1</v>
      </c>
      <c r="L82" s="562">
        <v>7</v>
      </c>
      <c r="M82" s="563">
        <v>2762.4799999999996</v>
      </c>
    </row>
    <row r="83" spans="1:13" ht="14.4" customHeight="1" x14ac:dyDescent="0.3">
      <c r="A83" s="544" t="s">
        <v>513</v>
      </c>
      <c r="B83" s="545" t="s">
        <v>2280</v>
      </c>
      <c r="C83" s="545" t="s">
        <v>974</v>
      </c>
      <c r="D83" s="545" t="s">
        <v>975</v>
      </c>
      <c r="E83" s="545" t="s">
        <v>976</v>
      </c>
      <c r="F83" s="562"/>
      <c r="G83" s="562"/>
      <c r="H83" s="550">
        <v>0</v>
      </c>
      <c r="I83" s="562">
        <v>12</v>
      </c>
      <c r="J83" s="562">
        <v>789.24</v>
      </c>
      <c r="K83" s="550">
        <v>1</v>
      </c>
      <c r="L83" s="562">
        <v>12</v>
      </c>
      <c r="M83" s="563">
        <v>789.24</v>
      </c>
    </row>
    <row r="84" spans="1:13" ht="14.4" customHeight="1" x14ac:dyDescent="0.3">
      <c r="A84" s="544" t="s">
        <v>513</v>
      </c>
      <c r="B84" s="545" t="s">
        <v>2280</v>
      </c>
      <c r="C84" s="545" t="s">
        <v>977</v>
      </c>
      <c r="D84" s="545" t="s">
        <v>973</v>
      </c>
      <c r="E84" s="545" t="s">
        <v>978</v>
      </c>
      <c r="F84" s="562"/>
      <c r="G84" s="562"/>
      <c r="H84" s="550">
        <v>0</v>
      </c>
      <c r="I84" s="562">
        <v>10</v>
      </c>
      <c r="J84" s="562">
        <v>1315.3999999999999</v>
      </c>
      <c r="K84" s="550">
        <v>1</v>
      </c>
      <c r="L84" s="562">
        <v>10</v>
      </c>
      <c r="M84" s="563">
        <v>1315.3999999999999</v>
      </c>
    </row>
    <row r="85" spans="1:13" ht="14.4" customHeight="1" x14ac:dyDescent="0.3">
      <c r="A85" s="544" t="s">
        <v>513</v>
      </c>
      <c r="B85" s="545" t="s">
        <v>2281</v>
      </c>
      <c r="C85" s="545" t="s">
        <v>1583</v>
      </c>
      <c r="D85" s="545" t="s">
        <v>1584</v>
      </c>
      <c r="E85" s="545" t="s">
        <v>909</v>
      </c>
      <c r="F85" s="562">
        <v>2</v>
      </c>
      <c r="G85" s="562">
        <v>468.14</v>
      </c>
      <c r="H85" s="550">
        <v>1</v>
      </c>
      <c r="I85" s="562"/>
      <c r="J85" s="562"/>
      <c r="K85" s="550">
        <v>0</v>
      </c>
      <c r="L85" s="562">
        <v>2</v>
      </c>
      <c r="M85" s="563">
        <v>468.14</v>
      </c>
    </row>
    <row r="86" spans="1:13" ht="14.4" customHeight="1" x14ac:dyDescent="0.3">
      <c r="A86" s="544" t="s">
        <v>513</v>
      </c>
      <c r="B86" s="545" t="s">
        <v>2281</v>
      </c>
      <c r="C86" s="545" t="s">
        <v>1585</v>
      </c>
      <c r="D86" s="545" t="s">
        <v>1586</v>
      </c>
      <c r="E86" s="545" t="s">
        <v>916</v>
      </c>
      <c r="F86" s="562">
        <v>2</v>
      </c>
      <c r="G86" s="562">
        <v>140.46</v>
      </c>
      <c r="H86" s="550">
        <v>1</v>
      </c>
      <c r="I86" s="562"/>
      <c r="J86" s="562"/>
      <c r="K86" s="550">
        <v>0</v>
      </c>
      <c r="L86" s="562">
        <v>2</v>
      </c>
      <c r="M86" s="563">
        <v>140.46</v>
      </c>
    </row>
    <row r="87" spans="1:13" ht="14.4" customHeight="1" x14ac:dyDescent="0.3">
      <c r="A87" s="544" t="s">
        <v>513</v>
      </c>
      <c r="B87" s="545" t="s">
        <v>2281</v>
      </c>
      <c r="C87" s="545" t="s">
        <v>1587</v>
      </c>
      <c r="D87" s="545" t="s">
        <v>1586</v>
      </c>
      <c r="E87" s="545" t="s">
        <v>909</v>
      </c>
      <c r="F87" s="562">
        <v>2</v>
      </c>
      <c r="G87" s="562">
        <v>468.14</v>
      </c>
      <c r="H87" s="550">
        <v>1</v>
      </c>
      <c r="I87" s="562"/>
      <c r="J87" s="562"/>
      <c r="K87" s="550">
        <v>0</v>
      </c>
      <c r="L87" s="562">
        <v>2</v>
      </c>
      <c r="M87" s="563">
        <v>468.14</v>
      </c>
    </row>
    <row r="88" spans="1:13" ht="14.4" customHeight="1" x14ac:dyDescent="0.3">
      <c r="A88" s="544" t="s">
        <v>513</v>
      </c>
      <c r="B88" s="545" t="s">
        <v>2281</v>
      </c>
      <c r="C88" s="545" t="s">
        <v>930</v>
      </c>
      <c r="D88" s="545" t="s">
        <v>931</v>
      </c>
      <c r="E88" s="545" t="s">
        <v>932</v>
      </c>
      <c r="F88" s="562"/>
      <c r="G88" s="562"/>
      <c r="H88" s="550">
        <v>0</v>
      </c>
      <c r="I88" s="562">
        <v>1</v>
      </c>
      <c r="J88" s="562">
        <v>229.38</v>
      </c>
      <c r="K88" s="550">
        <v>1</v>
      </c>
      <c r="L88" s="562">
        <v>1</v>
      </c>
      <c r="M88" s="563">
        <v>229.38</v>
      </c>
    </row>
    <row r="89" spans="1:13" ht="14.4" customHeight="1" x14ac:dyDescent="0.3">
      <c r="A89" s="544" t="s">
        <v>513</v>
      </c>
      <c r="B89" s="545" t="s">
        <v>2281</v>
      </c>
      <c r="C89" s="545" t="s">
        <v>1588</v>
      </c>
      <c r="D89" s="545" t="s">
        <v>1586</v>
      </c>
      <c r="E89" s="545" t="s">
        <v>909</v>
      </c>
      <c r="F89" s="562">
        <v>2</v>
      </c>
      <c r="G89" s="562">
        <v>468.14</v>
      </c>
      <c r="H89" s="550">
        <v>1</v>
      </c>
      <c r="I89" s="562"/>
      <c r="J89" s="562"/>
      <c r="K89" s="550">
        <v>0</v>
      </c>
      <c r="L89" s="562">
        <v>2</v>
      </c>
      <c r="M89" s="563">
        <v>468.14</v>
      </c>
    </row>
    <row r="90" spans="1:13" ht="14.4" customHeight="1" x14ac:dyDescent="0.3">
      <c r="A90" s="544" t="s">
        <v>513</v>
      </c>
      <c r="B90" s="545" t="s">
        <v>2259</v>
      </c>
      <c r="C90" s="545" t="s">
        <v>537</v>
      </c>
      <c r="D90" s="545" t="s">
        <v>538</v>
      </c>
      <c r="E90" s="545" t="s">
        <v>539</v>
      </c>
      <c r="F90" s="562"/>
      <c r="G90" s="562"/>
      <c r="H90" s="550">
        <v>0</v>
      </c>
      <c r="I90" s="562">
        <v>7</v>
      </c>
      <c r="J90" s="562">
        <v>737.24</v>
      </c>
      <c r="K90" s="550">
        <v>1</v>
      </c>
      <c r="L90" s="562">
        <v>7</v>
      </c>
      <c r="M90" s="563">
        <v>737.24</v>
      </c>
    </row>
    <row r="91" spans="1:13" ht="14.4" customHeight="1" x14ac:dyDescent="0.3">
      <c r="A91" s="544" t="s">
        <v>513</v>
      </c>
      <c r="B91" s="545" t="s">
        <v>2259</v>
      </c>
      <c r="C91" s="545" t="s">
        <v>1589</v>
      </c>
      <c r="D91" s="545" t="s">
        <v>1590</v>
      </c>
      <c r="E91" s="545" t="s">
        <v>1176</v>
      </c>
      <c r="F91" s="562"/>
      <c r="G91" s="562"/>
      <c r="H91" s="550">
        <v>0</v>
      </c>
      <c r="I91" s="562">
        <v>3</v>
      </c>
      <c r="J91" s="562">
        <v>631.98</v>
      </c>
      <c r="K91" s="550">
        <v>1</v>
      </c>
      <c r="L91" s="562">
        <v>3</v>
      </c>
      <c r="M91" s="563">
        <v>631.98</v>
      </c>
    </row>
    <row r="92" spans="1:13" ht="14.4" customHeight="1" x14ac:dyDescent="0.3">
      <c r="A92" s="544" t="s">
        <v>513</v>
      </c>
      <c r="B92" s="545" t="s">
        <v>2259</v>
      </c>
      <c r="C92" s="545" t="s">
        <v>933</v>
      </c>
      <c r="D92" s="545" t="s">
        <v>934</v>
      </c>
      <c r="E92" s="545" t="s">
        <v>935</v>
      </c>
      <c r="F92" s="562">
        <v>7</v>
      </c>
      <c r="G92" s="562">
        <v>114.66</v>
      </c>
      <c r="H92" s="550">
        <v>1</v>
      </c>
      <c r="I92" s="562"/>
      <c r="J92" s="562"/>
      <c r="K92" s="550">
        <v>0</v>
      </c>
      <c r="L92" s="562">
        <v>7</v>
      </c>
      <c r="M92" s="563">
        <v>114.66</v>
      </c>
    </row>
    <row r="93" spans="1:13" ht="14.4" customHeight="1" x14ac:dyDescent="0.3">
      <c r="A93" s="544" t="s">
        <v>513</v>
      </c>
      <c r="B93" s="545" t="s">
        <v>2259</v>
      </c>
      <c r="C93" s="545" t="s">
        <v>1591</v>
      </c>
      <c r="D93" s="545" t="s">
        <v>934</v>
      </c>
      <c r="E93" s="545" t="s">
        <v>1592</v>
      </c>
      <c r="F93" s="562">
        <v>1</v>
      </c>
      <c r="G93" s="562">
        <v>0</v>
      </c>
      <c r="H93" s="550"/>
      <c r="I93" s="562"/>
      <c r="J93" s="562"/>
      <c r="K93" s="550"/>
      <c r="L93" s="562">
        <v>1</v>
      </c>
      <c r="M93" s="563">
        <v>0</v>
      </c>
    </row>
    <row r="94" spans="1:13" ht="14.4" customHeight="1" x14ac:dyDescent="0.3">
      <c r="A94" s="544" t="s">
        <v>513</v>
      </c>
      <c r="B94" s="545" t="s">
        <v>2259</v>
      </c>
      <c r="C94" s="545" t="s">
        <v>1593</v>
      </c>
      <c r="D94" s="545" t="s">
        <v>934</v>
      </c>
      <c r="E94" s="545" t="s">
        <v>1594</v>
      </c>
      <c r="F94" s="562">
        <v>8</v>
      </c>
      <c r="G94" s="562">
        <v>262.08000000000004</v>
      </c>
      <c r="H94" s="550">
        <v>1</v>
      </c>
      <c r="I94" s="562"/>
      <c r="J94" s="562"/>
      <c r="K94" s="550">
        <v>0</v>
      </c>
      <c r="L94" s="562">
        <v>8</v>
      </c>
      <c r="M94" s="563">
        <v>262.08000000000004</v>
      </c>
    </row>
    <row r="95" spans="1:13" ht="14.4" customHeight="1" x14ac:dyDescent="0.3">
      <c r="A95" s="544" t="s">
        <v>513</v>
      </c>
      <c r="B95" s="545" t="s">
        <v>2259</v>
      </c>
      <c r="C95" s="545" t="s">
        <v>1595</v>
      </c>
      <c r="D95" s="545" t="s">
        <v>934</v>
      </c>
      <c r="E95" s="545" t="s">
        <v>1596</v>
      </c>
      <c r="F95" s="562">
        <v>1</v>
      </c>
      <c r="G95" s="562">
        <v>0</v>
      </c>
      <c r="H95" s="550"/>
      <c r="I95" s="562"/>
      <c r="J95" s="562"/>
      <c r="K95" s="550"/>
      <c r="L95" s="562">
        <v>1</v>
      </c>
      <c r="M95" s="563">
        <v>0</v>
      </c>
    </row>
    <row r="96" spans="1:13" ht="14.4" customHeight="1" x14ac:dyDescent="0.3">
      <c r="A96" s="544" t="s">
        <v>513</v>
      </c>
      <c r="B96" s="545" t="s">
        <v>2259</v>
      </c>
      <c r="C96" s="545" t="s">
        <v>1597</v>
      </c>
      <c r="D96" s="545" t="s">
        <v>934</v>
      </c>
      <c r="E96" s="545" t="s">
        <v>1598</v>
      </c>
      <c r="F96" s="562">
        <v>7</v>
      </c>
      <c r="G96" s="562">
        <v>0</v>
      </c>
      <c r="H96" s="550"/>
      <c r="I96" s="562"/>
      <c r="J96" s="562"/>
      <c r="K96" s="550"/>
      <c r="L96" s="562">
        <v>7</v>
      </c>
      <c r="M96" s="563">
        <v>0</v>
      </c>
    </row>
    <row r="97" spans="1:13" ht="14.4" customHeight="1" x14ac:dyDescent="0.3">
      <c r="A97" s="544" t="s">
        <v>513</v>
      </c>
      <c r="B97" s="545" t="s">
        <v>2259</v>
      </c>
      <c r="C97" s="545" t="s">
        <v>540</v>
      </c>
      <c r="D97" s="545" t="s">
        <v>538</v>
      </c>
      <c r="E97" s="545" t="s">
        <v>541</v>
      </c>
      <c r="F97" s="562"/>
      <c r="G97" s="562"/>
      <c r="H97" s="550">
        <v>0</v>
      </c>
      <c r="I97" s="562">
        <v>17</v>
      </c>
      <c r="J97" s="562">
        <v>596.87</v>
      </c>
      <c r="K97" s="550">
        <v>1</v>
      </c>
      <c r="L97" s="562">
        <v>17</v>
      </c>
      <c r="M97" s="563">
        <v>596.87</v>
      </c>
    </row>
    <row r="98" spans="1:13" ht="14.4" customHeight="1" x14ac:dyDescent="0.3">
      <c r="A98" s="544" t="s">
        <v>513</v>
      </c>
      <c r="B98" s="545" t="s">
        <v>2259</v>
      </c>
      <c r="C98" s="545" t="s">
        <v>1599</v>
      </c>
      <c r="D98" s="545" t="s">
        <v>1590</v>
      </c>
      <c r="E98" s="545" t="s">
        <v>549</v>
      </c>
      <c r="F98" s="562"/>
      <c r="G98" s="562"/>
      <c r="H98" s="550">
        <v>0</v>
      </c>
      <c r="I98" s="562">
        <v>4</v>
      </c>
      <c r="J98" s="562">
        <v>280.92</v>
      </c>
      <c r="K98" s="550">
        <v>1</v>
      </c>
      <c r="L98" s="562">
        <v>4</v>
      </c>
      <c r="M98" s="563">
        <v>280.92</v>
      </c>
    </row>
    <row r="99" spans="1:13" ht="14.4" customHeight="1" x14ac:dyDescent="0.3">
      <c r="A99" s="544" t="s">
        <v>513</v>
      </c>
      <c r="B99" s="545" t="s">
        <v>2259</v>
      </c>
      <c r="C99" s="545" t="s">
        <v>936</v>
      </c>
      <c r="D99" s="545" t="s">
        <v>937</v>
      </c>
      <c r="E99" s="545" t="s">
        <v>549</v>
      </c>
      <c r="F99" s="562">
        <v>8</v>
      </c>
      <c r="G99" s="562">
        <v>561.84</v>
      </c>
      <c r="H99" s="550">
        <v>1</v>
      </c>
      <c r="I99" s="562"/>
      <c r="J99" s="562"/>
      <c r="K99" s="550">
        <v>0</v>
      </c>
      <c r="L99" s="562">
        <v>8</v>
      </c>
      <c r="M99" s="563">
        <v>561.84</v>
      </c>
    </row>
    <row r="100" spans="1:13" ht="14.4" customHeight="1" x14ac:dyDescent="0.3">
      <c r="A100" s="544" t="s">
        <v>513</v>
      </c>
      <c r="B100" s="545" t="s">
        <v>2259</v>
      </c>
      <c r="C100" s="545" t="s">
        <v>938</v>
      </c>
      <c r="D100" s="545" t="s">
        <v>939</v>
      </c>
      <c r="E100" s="545" t="s">
        <v>541</v>
      </c>
      <c r="F100" s="562">
        <v>30</v>
      </c>
      <c r="G100" s="562">
        <v>1053.3</v>
      </c>
      <c r="H100" s="550">
        <v>1</v>
      </c>
      <c r="I100" s="562"/>
      <c r="J100" s="562"/>
      <c r="K100" s="550">
        <v>0</v>
      </c>
      <c r="L100" s="562">
        <v>30</v>
      </c>
      <c r="M100" s="563">
        <v>1053.3</v>
      </c>
    </row>
    <row r="101" spans="1:13" ht="14.4" customHeight="1" x14ac:dyDescent="0.3">
      <c r="A101" s="544" t="s">
        <v>513</v>
      </c>
      <c r="B101" s="545" t="s">
        <v>2259</v>
      </c>
      <c r="C101" s="545" t="s">
        <v>940</v>
      </c>
      <c r="D101" s="545" t="s">
        <v>941</v>
      </c>
      <c r="E101" s="545" t="s">
        <v>549</v>
      </c>
      <c r="F101" s="562">
        <v>4</v>
      </c>
      <c r="G101" s="562">
        <v>280.92</v>
      </c>
      <c r="H101" s="550">
        <v>1</v>
      </c>
      <c r="I101" s="562"/>
      <c r="J101" s="562"/>
      <c r="K101" s="550">
        <v>0</v>
      </c>
      <c r="L101" s="562">
        <v>4</v>
      </c>
      <c r="M101" s="563">
        <v>280.92</v>
      </c>
    </row>
    <row r="102" spans="1:13" ht="14.4" customHeight="1" x14ac:dyDescent="0.3">
      <c r="A102" s="544" t="s">
        <v>513</v>
      </c>
      <c r="B102" s="545" t="s">
        <v>2282</v>
      </c>
      <c r="C102" s="545" t="s">
        <v>1756</v>
      </c>
      <c r="D102" s="545" t="s">
        <v>1757</v>
      </c>
      <c r="E102" s="545" t="s">
        <v>1758</v>
      </c>
      <c r="F102" s="562"/>
      <c r="G102" s="562"/>
      <c r="H102" s="550">
        <v>0</v>
      </c>
      <c r="I102" s="562">
        <v>4</v>
      </c>
      <c r="J102" s="562">
        <v>117.08</v>
      </c>
      <c r="K102" s="550">
        <v>1</v>
      </c>
      <c r="L102" s="562">
        <v>4</v>
      </c>
      <c r="M102" s="563">
        <v>117.08</v>
      </c>
    </row>
    <row r="103" spans="1:13" ht="14.4" customHeight="1" x14ac:dyDescent="0.3">
      <c r="A103" s="544" t="s">
        <v>513</v>
      </c>
      <c r="B103" s="545" t="s">
        <v>2282</v>
      </c>
      <c r="C103" s="545" t="s">
        <v>1050</v>
      </c>
      <c r="D103" s="545" t="s">
        <v>1051</v>
      </c>
      <c r="E103" s="545" t="s">
        <v>1052</v>
      </c>
      <c r="F103" s="562"/>
      <c r="G103" s="562"/>
      <c r="H103" s="550">
        <v>0</v>
      </c>
      <c r="I103" s="562">
        <v>8</v>
      </c>
      <c r="J103" s="562">
        <v>280.88</v>
      </c>
      <c r="K103" s="550">
        <v>1</v>
      </c>
      <c r="L103" s="562">
        <v>8</v>
      </c>
      <c r="M103" s="563">
        <v>280.88</v>
      </c>
    </row>
    <row r="104" spans="1:13" ht="14.4" customHeight="1" x14ac:dyDescent="0.3">
      <c r="A104" s="544" t="s">
        <v>513</v>
      </c>
      <c r="B104" s="545" t="s">
        <v>2282</v>
      </c>
      <c r="C104" s="545" t="s">
        <v>1762</v>
      </c>
      <c r="D104" s="545" t="s">
        <v>1763</v>
      </c>
      <c r="E104" s="545" t="s">
        <v>1764</v>
      </c>
      <c r="F104" s="562">
        <v>4</v>
      </c>
      <c r="G104" s="562">
        <v>0</v>
      </c>
      <c r="H104" s="550"/>
      <c r="I104" s="562"/>
      <c r="J104" s="562"/>
      <c r="K104" s="550"/>
      <c r="L104" s="562">
        <v>4</v>
      </c>
      <c r="M104" s="563">
        <v>0</v>
      </c>
    </row>
    <row r="105" spans="1:13" ht="14.4" customHeight="1" x14ac:dyDescent="0.3">
      <c r="A105" s="544" t="s">
        <v>513</v>
      </c>
      <c r="B105" s="545" t="s">
        <v>2283</v>
      </c>
      <c r="C105" s="545" t="s">
        <v>946</v>
      </c>
      <c r="D105" s="545" t="s">
        <v>947</v>
      </c>
      <c r="E105" s="545" t="s">
        <v>948</v>
      </c>
      <c r="F105" s="562"/>
      <c r="G105" s="562"/>
      <c r="H105" s="550">
        <v>0</v>
      </c>
      <c r="I105" s="562">
        <v>13</v>
      </c>
      <c r="J105" s="562">
        <v>751.79</v>
      </c>
      <c r="K105" s="550">
        <v>1</v>
      </c>
      <c r="L105" s="562">
        <v>13</v>
      </c>
      <c r="M105" s="563">
        <v>751.79</v>
      </c>
    </row>
    <row r="106" spans="1:13" ht="14.4" customHeight="1" x14ac:dyDescent="0.3">
      <c r="A106" s="544" t="s">
        <v>513</v>
      </c>
      <c r="B106" s="545" t="s">
        <v>2283</v>
      </c>
      <c r="C106" s="545" t="s">
        <v>1600</v>
      </c>
      <c r="D106" s="545" t="s">
        <v>947</v>
      </c>
      <c r="E106" s="545" t="s">
        <v>1601</v>
      </c>
      <c r="F106" s="562"/>
      <c r="G106" s="562"/>
      <c r="H106" s="550">
        <v>0</v>
      </c>
      <c r="I106" s="562">
        <v>7</v>
      </c>
      <c r="J106" s="562">
        <v>254.58999999999997</v>
      </c>
      <c r="K106" s="550">
        <v>1</v>
      </c>
      <c r="L106" s="562">
        <v>7</v>
      </c>
      <c r="M106" s="563">
        <v>254.58999999999997</v>
      </c>
    </row>
    <row r="107" spans="1:13" ht="14.4" customHeight="1" x14ac:dyDescent="0.3">
      <c r="A107" s="544" t="s">
        <v>513</v>
      </c>
      <c r="B107" s="545" t="s">
        <v>2283</v>
      </c>
      <c r="C107" s="545" t="s">
        <v>1602</v>
      </c>
      <c r="D107" s="545" t="s">
        <v>947</v>
      </c>
      <c r="E107" s="545" t="s">
        <v>1603</v>
      </c>
      <c r="F107" s="562"/>
      <c r="G107" s="562"/>
      <c r="H107" s="550">
        <v>0</v>
      </c>
      <c r="I107" s="562">
        <v>6</v>
      </c>
      <c r="J107" s="562">
        <v>604.62</v>
      </c>
      <c r="K107" s="550">
        <v>1</v>
      </c>
      <c r="L107" s="562">
        <v>6</v>
      </c>
      <c r="M107" s="563">
        <v>604.62</v>
      </c>
    </row>
    <row r="108" spans="1:13" ht="14.4" customHeight="1" x14ac:dyDescent="0.3">
      <c r="A108" s="544" t="s">
        <v>513</v>
      </c>
      <c r="B108" s="545" t="s">
        <v>2284</v>
      </c>
      <c r="C108" s="545" t="s">
        <v>1880</v>
      </c>
      <c r="D108" s="545" t="s">
        <v>1881</v>
      </c>
      <c r="E108" s="545" t="s">
        <v>1882</v>
      </c>
      <c r="F108" s="562"/>
      <c r="G108" s="562"/>
      <c r="H108" s="550">
        <v>0</v>
      </c>
      <c r="I108" s="562">
        <v>1</v>
      </c>
      <c r="J108" s="562">
        <v>51.83</v>
      </c>
      <c r="K108" s="550">
        <v>1</v>
      </c>
      <c r="L108" s="562">
        <v>1</v>
      </c>
      <c r="M108" s="563">
        <v>51.83</v>
      </c>
    </row>
    <row r="109" spans="1:13" ht="14.4" customHeight="1" x14ac:dyDescent="0.3">
      <c r="A109" s="544" t="s">
        <v>513</v>
      </c>
      <c r="B109" s="545" t="s">
        <v>2284</v>
      </c>
      <c r="C109" s="545" t="s">
        <v>1154</v>
      </c>
      <c r="D109" s="545" t="s">
        <v>1155</v>
      </c>
      <c r="E109" s="545" t="s">
        <v>1156</v>
      </c>
      <c r="F109" s="562">
        <v>5</v>
      </c>
      <c r="G109" s="562">
        <v>507.8</v>
      </c>
      <c r="H109" s="550">
        <v>1</v>
      </c>
      <c r="I109" s="562"/>
      <c r="J109" s="562"/>
      <c r="K109" s="550">
        <v>0</v>
      </c>
      <c r="L109" s="562">
        <v>5</v>
      </c>
      <c r="M109" s="563">
        <v>507.8</v>
      </c>
    </row>
    <row r="110" spans="1:13" ht="14.4" customHeight="1" x14ac:dyDescent="0.3">
      <c r="A110" s="544" t="s">
        <v>513</v>
      </c>
      <c r="B110" s="545" t="s">
        <v>2284</v>
      </c>
      <c r="C110" s="545" t="s">
        <v>1157</v>
      </c>
      <c r="D110" s="545" t="s">
        <v>1155</v>
      </c>
      <c r="E110" s="545" t="s">
        <v>1158</v>
      </c>
      <c r="F110" s="562">
        <v>5</v>
      </c>
      <c r="G110" s="562">
        <v>145.1</v>
      </c>
      <c r="H110" s="550">
        <v>1</v>
      </c>
      <c r="I110" s="562"/>
      <c r="J110" s="562"/>
      <c r="K110" s="550">
        <v>0</v>
      </c>
      <c r="L110" s="562">
        <v>5</v>
      </c>
      <c r="M110" s="563">
        <v>145.1</v>
      </c>
    </row>
    <row r="111" spans="1:13" ht="14.4" customHeight="1" x14ac:dyDescent="0.3">
      <c r="A111" s="544" t="s">
        <v>513</v>
      </c>
      <c r="B111" s="545" t="s">
        <v>2284</v>
      </c>
      <c r="C111" s="545" t="s">
        <v>1159</v>
      </c>
      <c r="D111" s="545" t="s">
        <v>1160</v>
      </c>
      <c r="E111" s="545" t="s">
        <v>1161</v>
      </c>
      <c r="F111" s="562">
        <v>1</v>
      </c>
      <c r="G111" s="562">
        <v>103.64</v>
      </c>
      <c r="H111" s="550">
        <v>1</v>
      </c>
      <c r="I111" s="562"/>
      <c r="J111" s="562"/>
      <c r="K111" s="550">
        <v>0</v>
      </c>
      <c r="L111" s="562">
        <v>1</v>
      </c>
      <c r="M111" s="563">
        <v>103.64</v>
      </c>
    </row>
    <row r="112" spans="1:13" ht="14.4" customHeight="1" x14ac:dyDescent="0.3">
      <c r="A112" s="544" t="s">
        <v>513</v>
      </c>
      <c r="B112" s="545" t="s">
        <v>2285</v>
      </c>
      <c r="C112" s="545" t="s">
        <v>2039</v>
      </c>
      <c r="D112" s="545" t="s">
        <v>2040</v>
      </c>
      <c r="E112" s="545" t="s">
        <v>2041</v>
      </c>
      <c r="F112" s="562">
        <v>3</v>
      </c>
      <c r="G112" s="562">
        <v>1509.06</v>
      </c>
      <c r="H112" s="550">
        <v>1</v>
      </c>
      <c r="I112" s="562"/>
      <c r="J112" s="562"/>
      <c r="K112" s="550">
        <v>0</v>
      </c>
      <c r="L112" s="562">
        <v>3</v>
      </c>
      <c r="M112" s="563">
        <v>1509.06</v>
      </c>
    </row>
    <row r="113" spans="1:13" ht="14.4" customHeight="1" x14ac:dyDescent="0.3">
      <c r="A113" s="544" t="s">
        <v>513</v>
      </c>
      <c r="B113" s="545" t="s">
        <v>2285</v>
      </c>
      <c r="C113" s="545" t="s">
        <v>2042</v>
      </c>
      <c r="D113" s="545" t="s">
        <v>2043</v>
      </c>
      <c r="E113" s="545" t="s">
        <v>2041</v>
      </c>
      <c r="F113" s="562">
        <v>1</v>
      </c>
      <c r="G113" s="562">
        <v>503.02</v>
      </c>
      <c r="H113" s="550">
        <v>1</v>
      </c>
      <c r="I113" s="562"/>
      <c r="J113" s="562"/>
      <c r="K113" s="550">
        <v>0</v>
      </c>
      <c r="L113" s="562">
        <v>1</v>
      </c>
      <c r="M113" s="563">
        <v>503.02</v>
      </c>
    </row>
    <row r="114" spans="1:13" ht="14.4" customHeight="1" x14ac:dyDescent="0.3">
      <c r="A114" s="544" t="s">
        <v>513</v>
      </c>
      <c r="B114" s="545" t="s">
        <v>2285</v>
      </c>
      <c r="C114" s="545" t="s">
        <v>2044</v>
      </c>
      <c r="D114" s="545" t="s">
        <v>2040</v>
      </c>
      <c r="E114" s="545" t="s">
        <v>2041</v>
      </c>
      <c r="F114" s="562">
        <v>3</v>
      </c>
      <c r="G114" s="562">
        <v>1509.06</v>
      </c>
      <c r="H114" s="550">
        <v>1</v>
      </c>
      <c r="I114" s="562"/>
      <c r="J114" s="562"/>
      <c r="K114" s="550">
        <v>0</v>
      </c>
      <c r="L114" s="562">
        <v>3</v>
      </c>
      <c r="M114" s="563">
        <v>1509.06</v>
      </c>
    </row>
    <row r="115" spans="1:13" ht="14.4" customHeight="1" x14ac:dyDescent="0.3">
      <c r="A115" s="544" t="s">
        <v>513</v>
      </c>
      <c r="B115" s="545" t="s">
        <v>2286</v>
      </c>
      <c r="C115" s="545" t="s">
        <v>822</v>
      </c>
      <c r="D115" s="545" t="s">
        <v>823</v>
      </c>
      <c r="E115" s="545" t="s">
        <v>541</v>
      </c>
      <c r="F115" s="562"/>
      <c r="G115" s="562"/>
      <c r="H115" s="550">
        <v>0</v>
      </c>
      <c r="I115" s="562">
        <v>12</v>
      </c>
      <c r="J115" s="562">
        <v>579.24</v>
      </c>
      <c r="K115" s="550">
        <v>1</v>
      </c>
      <c r="L115" s="562">
        <v>12</v>
      </c>
      <c r="M115" s="563">
        <v>579.24</v>
      </c>
    </row>
    <row r="116" spans="1:13" ht="14.4" customHeight="1" x14ac:dyDescent="0.3">
      <c r="A116" s="544" t="s">
        <v>513</v>
      </c>
      <c r="B116" s="545" t="s">
        <v>2286</v>
      </c>
      <c r="C116" s="545" t="s">
        <v>1173</v>
      </c>
      <c r="D116" s="545" t="s">
        <v>823</v>
      </c>
      <c r="E116" s="545" t="s">
        <v>539</v>
      </c>
      <c r="F116" s="562"/>
      <c r="G116" s="562"/>
      <c r="H116" s="550">
        <v>0</v>
      </c>
      <c r="I116" s="562">
        <v>11</v>
      </c>
      <c r="J116" s="562">
        <v>1592.91</v>
      </c>
      <c r="K116" s="550">
        <v>1</v>
      </c>
      <c r="L116" s="562">
        <v>11</v>
      </c>
      <c r="M116" s="563">
        <v>1592.91</v>
      </c>
    </row>
    <row r="117" spans="1:13" ht="14.4" customHeight="1" x14ac:dyDescent="0.3">
      <c r="A117" s="544" t="s">
        <v>513</v>
      </c>
      <c r="B117" s="545" t="s">
        <v>2286</v>
      </c>
      <c r="C117" s="545" t="s">
        <v>1901</v>
      </c>
      <c r="D117" s="545" t="s">
        <v>1175</v>
      </c>
      <c r="E117" s="545" t="s">
        <v>549</v>
      </c>
      <c r="F117" s="562"/>
      <c r="G117" s="562"/>
      <c r="H117" s="550">
        <v>0</v>
      </c>
      <c r="I117" s="562">
        <v>11</v>
      </c>
      <c r="J117" s="562">
        <v>1061.8300000000002</v>
      </c>
      <c r="K117" s="550">
        <v>1</v>
      </c>
      <c r="L117" s="562">
        <v>11</v>
      </c>
      <c r="M117" s="563">
        <v>1061.8300000000002</v>
      </c>
    </row>
    <row r="118" spans="1:13" ht="14.4" customHeight="1" x14ac:dyDescent="0.3">
      <c r="A118" s="544" t="s">
        <v>513</v>
      </c>
      <c r="B118" s="545" t="s">
        <v>2286</v>
      </c>
      <c r="C118" s="545" t="s">
        <v>1174</v>
      </c>
      <c r="D118" s="545" t="s">
        <v>1175</v>
      </c>
      <c r="E118" s="545" t="s">
        <v>1176</v>
      </c>
      <c r="F118" s="562"/>
      <c r="G118" s="562"/>
      <c r="H118" s="550">
        <v>0</v>
      </c>
      <c r="I118" s="562">
        <v>13</v>
      </c>
      <c r="J118" s="562">
        <v>3765.0599999999995</v>
      </c>
      <c r="K118" s="550">
        <v>1</v>
      </c>
      <c r="L118" s="562">
        <v>13</v>
      </c>
      <c r="M118" s="563">
        <v>3765.0599999999995</v>
      </c>
    </row>
    <row r="119" spans="1:13" ht="14.4" customHeight="1" x14ac:dyDescent="0.3">
      <c r="A119" s="544" t="s">
        <v>513</v>
      </c>
      <c r="B119" s="545" t="s">
        <v>2286</v>
      </c>
      <c r="C119" s="545" t="s">
        <v>1902</v>
      </c>
      <c r="D119" s="545" t="s">
        <v>825</v>
      </c>
      <c r="E119" s="545" t="s">
        <v>978</v>
      </c>
      <c r="F119" s="562"/>
      <c r="G119" s="562"/>
      <c r="H119" s="550">
        <v>0</v>
      </c>
      <c r="I119" s="562">
        <v>4</v>
      </c>
      <c r="J119" s="562">
        <v>193.08</v>
      </c>
      <c r="K119" s="550">
        <v>1</v>
      </c>
      <c r="L119" s="562">
        <v>4</v>
      </c>
      <c r="M119" s="563">
        <v>193.08</v>
      </c>
    </row>
    <row r="120" spans="1:13" ht="14.4" customHeight="1" x14ac:dyDescent="0.3">
      <c r="A120" s="544" t="s">
        <v>513</v>
      </c>
      <c r="B120" s="545" t="s">
        <v>2286</v>
      </c>
      <c r="C120" s="545" t="s">
        <v>824</v>
      </c>
      <c r="D120" s="545" t="s">
        <v>825</v>
      </c>
      <c r="E120" s="545" t="s">
        <v>826</v>
      </c>
      <c r="F120" s="562"/>
      <c r="G120" s="562"/>
      <c r="H120" s="550">
        <v>0</v>
      </c>
      <c r="I120" s="562">
        <v>3</v>
      </c>
      <c r="J120" s="562">
        <v>482.66999999999996</v>
      </c>
      <c r="K120" s="550">
        <v>1</v>
      </c>
      <c r="L120" s="562">
        <v>3</v>
      </c>
      <c r="M120" s="563">
        <v>482.66999999999996</v>
      </c>
    </row>
    <row r="121" spans="1:13" ht="14.4" customHeight="1" x14ac:dyDescent="0.3">
      <c r="A121" s="544" t="s">
        <v>513</v>
      </c>
      <c r="B121" s="545" t="s">
        <v>2286</v>
      </c>
      <c r="C121" s="545" t="s">
        <v>1903</v>
      </c>
      <c r="D121" s="545" t="s">
        <v>1904</v>
      </c>
      <c r="E121" s="545" t="s">
        <v>978</v>
      </c>
      <c r="F121" s="562">
        <v>1</v>
      </c>
      <c r="G121" s="562">
        <v>48.27</v>
      </c>
      <c r="H121" s="550">
        <v>1</v>
      </c>
      <c r="I121" s="562"/>
      <c r="J121" s="562"/>
      <c r="K121" s="550">
        <v>0</v>
      </c>
      <c r="L121" s="562">
        <v>1</v>
      </c>
      <c r="M121" s="563">
        <v>48.27</v>
      </c>
    </row>
    <row r="122" spans="1:13" ht="14.4" customHeight="1" x14ac:dyDescent="0.3">
      <c r="A122" s="544" t="s">
        <v>513</v>
      </c>
      <c r="B122" s="545" t="s">
        <v>2286</v>
      </c>
      <c r="C122" s="545" t="s">
        <v>1905</v>
      </c>
      <c r="D122" s="545" t="s">
        <v>1904</v>
      </c>
      <c r="E122" s="545" t="s">
        <v>848</v>
      </c>
      <c r="F122" s="562">
        <v>5</v>
      </c>
      <c r="G122" s="562">
        <v>724.05</v>
      </c>
      <c r="H122" s="550">
        <v>1</v>
      </c>
      <c r="I122" s="562"/>
      <c r="J122" s="562"/>
      <c r="K122" s="550">
        <v>0</v>
      </c>
      <c r="L122" s="562">
        <v>5</v>
      </c>
      <c r="M122" s="563">
        <v>724.05</v>
      </c>
    </row>
    <row r="123" spans="1:13" ht="14.4" customHeight="1" x14ac:dyDescent="0.3">
      <c r="A123" s="544" t="s">
        <v>513</v>
      </c>
      <c r="B123" s="545" t="s">
        <v>2286</v>
      </c>
      <c r="C123" s="545" t="s">
        <v>1906</v>
      </c>
      <c r="D123" s="545" t="s">
        <v>1904</v>
      </c>
      <c r="E123" s="545" t="s">
        <v>848</v>
      </c>
      <c r="F123" s="562">
        <v>3</v>
      </c>
      <c r="G123" s="562">
        <v>434.43</v>
      </c>
      <c r="H123" s="550">
        <v>1</v>
      </c>
      <c r="I123" s="562"/>
      <c r="J123" s="562"/>
      <c r="K123" s="550">
        <v>0</v>
      </c>
      <c r="L123" s="562">
        <v>3</v>
      </c>
      <c r="M123" s="563">
        <v>434.43</v>
      </c>
    </row>
    <row r="124" spans="1:13" ht="14.4" customHeight="1" x14ac:dyDescent="0.3">
      <c r="A124" s="544" t="s">
        <v>513</v>
      </c>
      <c r="B124" s="545" t="s">
        <v>2287</v>
      </c>
      <c r="C124" s="545" t="s">
        <v>1191</v>
      </c>
      <c r="D124" s="545" t="s">
        <v>1192</v>
      </c>
      <c r="E124" s="545" t="s">
        <v>1193</v>
      </c>
      <c r="F124" s="562"/>
      <c r="G124" s="562"/>
      <c r="H124" s="550"/>
      <c r="I124" s="562">
        <v>12</v>
      </c>
      <c r="J124" s="562">
        <v>0</v>
      </c>
      <c r="K124" s="550"/>
      <c r="L124" s="562">
        <v>12</v>
      </c>
      <c r="M124" s="563">
        <v>0</v>
      </c>
    </row>
    <row r="125" spans="1:13" ht="14.4" customHeight="1" x14ac:dyDescent="0.3">
      <c r="A125" s="544" t="s">
        <v>513</v>
      </c>
      <c r="B125" s="545" t="s">
        <v>2287</v>
      </c>
      <c r="C125" s="545" t="s">
        <v>1947</v>
      </c>
      <c r="D125" s="545" t="s">
        <v>1192</v>
      </c>
      <c r="E125" s="545" t="s">
        <v>1948</v>
      </c>
      <c r="F125" s="562"/>
      <c r="G125" s="562"/>
      <c r="H125" s="550"/>
      <c r="I125" s="562">
        <v>18</v>
      </c>
      <c r="J125" s="562">
        <v>0</v>
      </c>
      <c r="K125" s="550"/>
      <c r="L125" s="562">
        <v>18</v>
      </c>
      <c r="M125" s="563">
        <v>0</v>
      </c>
    </row>
    <row r="126" spans="1:13" ht="14.4" customHeight="1" x14ac:dyDescent="0.3">
      <c r="A126" s="544" t="s">
        <v>513</v>
      </c>
      <c r="B126" s="545" t="s">
        <v>2287</v>
      </c>
      <c r="C126" s="545" t="s">
        <v>1194</v>
      </c>
      <c r="D126" s="545" t="s">
        <v>1192</v>
      </c>
      <c r="E126" s="545" t="s">
        <v>1195</v>
      </c>
      <c r="F126" s="562"/>
      <c r="G126" s="562"/>
      <c r="H126" s="550"/>
      <c r="I126" s="562">
        <v>9</v>
      </c>
      <c r="J126" s="562">
        <v>0</v>
      </c>
      <c r="K126" s="550"/>
      <c r="L126" s="562">
        <v>9</v>
      </c>
      <c r="M126" s="563">
        <v>0</v>
      </c>
    </row>
    <row r="127" spans="1:13" ht="14.4" customHeight="1" x14ac:dyDescent="0.3">
      <c r="A127" s="544" t="s">
        <v>513</v>
      </c>
      <c r="B127" s="545" t="s">
        <v>2260</v>
      </c>
      <c r="C127" s="545" t="s">
        <v>628</v>
      </c>
      <c r="D127" s="545" t="s">
        <v>629</v>
      </c>
      <c r="E127" s="545" t="s">
        <v>630</v>
      </c>
      <c r="F127" s="562"/>
      <c r="G127" s="562"/>
      <c r="H127" s="550">
        <v>0</v>
      </c>
      <c r="I127" s="562">
        <v>28</v>
      </c>
      <c r="J127" s="562">
        <v>2447.48</v>
      </c>
      <c r="K127" s="550">
        <v>1</v>
      </c>
      <c r="L127" s="562">
        <v>28</v>
      </c>
      <c r="M127" s="563">
        <v>2447.48</v>
      </c>
    </row>
    <row r="128" spans="1:13" ht="14.4" customHeight="1" x14ac:dyDescent="0.3">
      <c r="A128" s="544" t="s">
        <v>513</v>
      </c>
      <c r="B128" s="545" t="s">
        <v>2260</v>
      </c>
      <c r="C128" s="545" t="s">
        <v>631</v>
      </c>
      <c r="D128" s="545" t="s">
        <v>629</v>
      </c>
      <c r="E128" s="545" t="s">
        <v>632</v>
      </c>
      <c r="F128" s="562"/>
      <c r="G128" s="562"/>
      <c r="H128" s="550">
        <v>0</v>
      </c>
      <c r="I128" s="562">
        <v>14</v>
      </c>
      <c r="J128" s="562">
        <v>3700.81</v>
      </c>
      <c r="K128" s="550">
        <v>1</v>
      </c>
      <c r="L128" s="562">
        <v>14</v>
      </c>
      <c r="M128" s="563">
        <v>3700.81</v>
      </c>
    </row>
    <row r="129" spans="1:13" ht="14.4" customHeight="1" x14ac:dyDescent="0.3">
      <c r="A129" s="544" t="s">
        <v>513</v>
      </c>
      <c r="B129" s="545" t="s">
        <v>2260</v>
      </c>
      <c r="C129" s="545" t="s">
        <v>1180</v>
      </c>
      <c r="D129" s="545" t="s">
        <v>1181</v>
      </c>
      <c r="E129" s="545" t="s">
        <v>1182</v>
      </c>
      <c r="F129" s="562"/>
      <c r="G129" s="562"/>
      <c r="H129" s="550">
        <v>0</v>
      </c>
      <c r="I129" s="562">
        <v>6</v>
      </c>
      <c r="J129" s="562">
        <v>544.16</v>
      </c>
      <c r="K129" s="550">
        <v>1</v>
      </c>
      <c r="L129" s="562">
        <v>6</v>
      </c>
      <c r="M129" s="563">
        <v>544.16</v>
      </c>
    </row>
    <row r="130" spans="1:13" ht="14.4" customHeight="1" x14ac:dyDescent="0.3">
      <c r="A130" s="544" t="s">
        <v>513</v>
      </c>
      <c r="B130" s="545" t="s">
        <v>2260</v>
      </c>
      <c r="C130" s="545" t="s">
        <v>1915</v>
      </c>
      <c r="D130" s="545" t="s">
        <v>1181</v>
      </c>
      <c r="E130" s="545" t="s">
        <v>1916</v>
      </c>
      <c r="F130" s="562"/>
      <c r="G130" s="562"/>
      <c r="H130" s="550">
        <v>0</v>
      </c>
      <c r="I130" s="562">
        <v>2</v>
      </c>
      <c r="J130" s="562">
        <v>524.46</v>
      </c>
      <c r="K130" s="550">
        <v>1</v>
      </c>
      <c r="L130" s="562">
        <v>2</v>
      </c>
      <c r="M130" s="563">
        <v>524.46</v>
      </c>
    </row>
    <row r="131" spans="1:13" ht="14.4" customHeight="1" x14ac:dyDescent="0.3">
      <c r="A131" s="544" t="s">
        <v>513</v>
      </c>
      <c r="B131" s="545" t="s">
        <v>2260</v>
      </c>
      <c r="C131" s="545" t="s">
        <v>1183</v>
      </c>
      <c r="D131" s="545" t="s">
        <v>629</v>
      </c>
      <c r="E131" s="545" t="s">
        <v>1184</v>
      </c>
      <c r="F131" s="562"/>
      <c r="G131" s="562"/>
      <c r="H131" s="550">
        <v>0</v>
      </c>
      <c r="I131" s="562">
        <v>8</v>
      </c>
      <c r="J131" s="562">
        <v>4254.7700000000004</v>
      </c>
      <c r="K131" s="550">
        <v>1</v>
      </c>
      <c r="L131" s="562">
        <v>8</v>
      </c>
      <c r="M131" s="563">
        <v>4254.7700000000004</v>
      </c>
    </row>
    <row r="132" spans="1:13" ht="14.4" customHeight="1" x14ac:dyDescent="0.3">
      <c r="A132" s="544" t="s">
        <v>513</v>
      </c>
      <c r="B132" s="545" t="s">
        <v>2288</v>
      </c>
      <c r="C132" s="545" t="s">
        <v>1201</v>
      </c>
      <c r="D132" s="545" t="s">
        <v>1202</v>
      </c>
      <c r="E132" s="545" t="s">
        <v>1203</v>
      </c>
      <c r="F132" s="562"/>
      <c r="G132" s="562"/>
      <c r="H132" s="550">
        <v>0</v>
      </c>
      <c r="I132" s="562">
        <v>3</v>
      </c>
      <c r="J132" s="562">
        <v>389.07</v>
      </c>
      <c r="K132" s="550">
        <v>1</v>
      </c>
      <c r="L132" s="562">
        <v>3</v>
      </c>
      <c r="M132" s="563">
        <v>389.07</v>
      </c>
    </row>
    <row r="133" spans="1:13" ht="14.4" customHeight="1" x14ac:dyDescent="0.3">
      <c r="A133" s="544" t="s">
        <v>513</v>
      </c>
      <c r="B133" s="545" t="s">
        <v>2288</v>
      </c>
      <c r="C133" s="545" t="s">
        <v>1951</v>
      </c>
      <c r="D133" s="545" t="s">
        <v>1202</v>
      </c>
      <c r="E133" s="545" t="s">
        <v>1952</v>
      </c>
      <c r="F133" s="562"/>
      <c r="G133" s="562"/>
      <c r="H133" s="550">
        <v>0</v>
      </c>
      <c r="I133" s="562">
        <v>1</v>
      </c>
      <c r="J133" s="562">
        <v>341.53</v>
      </c>
      <c r="K133" s="550">
        <v>1</v>
      </c>
      <c r="L133" s="562">
        <v>1</v>
      </c>
      <c r="M133" s="563">
        <v>341.53</v>
      </c>
    </row>
    <row r="134" spans="1:13" ht="14.4" customHeight="1" x14ac:dyDescent="0.3">
      <c r="A134" s="544" t="s">
        <v>513</v>
      </c>
      <c r="B134" s="545" t="s">
        <v>2288</v>
      </c>
      <c r="C134" s="545" t="s">
        <v>1953</v>
      </c>
      <c r="D134" s="545" t="s">
        <v>1954</v>
      </c>
      <c r="E134" s="545" t="s">
        <v>1955</v>
      </c>
      <c r="F134" s="562"/>
      <c r="G134" s="562"/>
      <c r="H134" s="550">
        <v>0</v>
      </c>
      <c r="I134" s="562">
        <v>3</v>
      </c>
      <c r="J134" s="562">
        <v>127.41</v>
      </c>
      <c r="K134" s="550">
        <v>1</v>
      </c>
      <c r="L134" s="562">
        <v>3</v>
      </c>
      <c r="M134" s="563">
        <v>127.41</v>
      </c>
    </row>
    <row r="135" spans="1:13" ht="14.4" customHeight="1" x14ac:dyDescent="0.3">
      <c r="A135" s="544" t="s">
        <v>513</v>
      </c>
      <c r="B135" s="545" t="s">
        <v>2288</v>
      </c>
      <c r="C135" s="545" t="s">
        <v>1956</v>
      </c>
      <c r="D135" s="545" t="s">
        <v>1957</v>
      </c>
      <c r="E135" s="545" t="s">
        <v>1958</v>
      </c>
      <c r="F135" s="562">
        <v>2</v>
      </c>
      <c r="G135" s="562">
        <v>0</v>
      </c>
      <c r="H135" s="550"/>
      <c r="I135" s="562"/>
      <c r="J135" s="562"/>
      <c r="K135" s="550"/>
      <c r="L135" s="562">
        <v>2</v>
      </c>
      <c r="M135" s="563">
        <v>0</v>
      </c>
    </row>
    <row r="136" spans="1:13" ht="14.4" customHeight="1" x14ac:dyDescent="0.3">
      <c r="A136" s="544" t="s">
        <v>513</v>
      </c>
      <c r="B136" s="545" t="s">
        <v>2261</v>
      </c>
      <c r="C136" s="545" t="s">
        <v>752</v>
      </c>
      <c r="D136" s="545" t="s">
        <v>753</v>
      </c>
      <c r="E136" s="545" t="s">
        <v>754</v>
      </c>
      <c r="F136" s="562"/>
      <c r="G136" s="562"/>
      <c r="H136" s="550">
        <v>0</v>
      </c>
      <c r="I136" s="562">
        <v>1</v>
      </c>
      <c r="J136" s="562">
        <v>352.37</v>
      </c>
      <c r="K136" s="550">
        <v>1</v>
      </c>
      <c r="L136" s="562">
        <v>1</v>
      </c>
      <c r="M136" s="563">
        <v>352.37</v>
      </c>
    </row>
    <row r="137" spans="1:13" ht="14.4" customHeight="1" x14ac:dyDescent="0.3">
      <c r="A137" s="544" t="s">
        <v>513</v>
      </c>
      <c r="B137" s="545" t="s">
        <v>2261</v>
      </c>
      <c r="C137" s="545" t="s">
        <v>1907</v>
      </c>
      <c r="D137" s="545" t="s">
        <v>753</v>
      </c>
      <c r="E137" s="545" t="s">
        <v>1908</v>
      </c>
      <c r="F137" s="562"/>
      <c r="G137" s="562"/>
      <c r="H137" s="550">
        <v>0</v>
      </c>
      <c r="I137" s="562">
        <v>2</v>
      </c>
      <c r="J137" s="562">
        <v>1022.56</v>
      </c>
      <c r="K137" s="550">
        <v>1</v>
      </c>
      <c r="L137" s="562">
        <v>2</v>
      </c>
      <c r="M137" s="563">
        <v>1022.56</v>
      </c>
    </row>
    <row r="138" spans="1:13" ht="14.4" customHeight="1" x14ac:dyDescent="0.3">
      <c r="A138" s="544" t="s">
        <v>513</v>
      </c>
      <c r="B138" s="545" t="s">
        <v>2261</v>
      </c>
      <c r="C138" s="545" t="s">
        <v>1909</v>
      </c>
      <c r="D138" s="545" t="s">
        <v>753</v>
      </c>
      <c r="E138" s="545" t="s">
        <v>1910</v>
      </c>
      <c r="F138" s="562"/>
      <c r="G138" s="562"/>
      <c r="H138" s="550">
        <v>0</v>
      </c>
      <c r="I138" s="562">
        <v>3</v>
      </c>
      <c r="J138" s="562">
        <v>1637.46</v>
      </c>
      <c r="K138" s="550">
        <v>1</v>
      </c>
      <c r="L138" s="562">
        <v>3</v>
      </c>
      <c r="M138" s="563">
        <v>1637.46</v>
      </c>
    </row>
    <row r="139" spans="1:13" ht="14.4" customHeight="1" x14ac:dyDescent="0.3">
      <c r="A139" s="544" t="s">
        <v>513</v>
      </c>
      <c r="B139" s="545" t="s">
        <v>2261</v>
      </c>
      <c r="C139" s="545" t="s">
        <v>1911</v>
      </c>
      <c r="D139" s="545" t="s">
        <v>1178</v>
      </c>
      <c r="E139" s="545" t="s">
        <v>1912</v>
      </c>
      <c r="F139" s="562"/>
      <c r="G139" s="562"/>
      <c r="H139" s="550">
        <v>0</v>
      </c>
      <c r="I139" s="562">
        <v>3</v>
      </c>
      <c r="J139" s="562">
        <v>955.98</v>
      </c>
      <c r="K139" s="550">
        <v>1</v>
      </c>
      <c r="L139" s="562">
        <v>3</v>
      </c>
      <c r="M139" s="563">
        <v>955.98</v>
      </c>
    </row>
    <row r="140" spans="1:13" ht="14.4" customHeight="1" x14ac:dyDescent="0.3">
      <c r="A140" s="544" t="s">
        <v>513</v>
      </c>
      <c r="B140" s="545" t="s">
        <v>2261</v>
      </c>
      <c r="C140" s="545" t="s">
        <v>1177</v>
      </c>
      <c r="D140" s="545" t="s">
        <v>1178</v>
      </c>
      <c r="E140" s="545" t="s">
        <v>1179</v>
      </c>
      <c r="F140" s="562"/>
      <c r="G140" s="562"/>
      <c r="H140" s="550">
        <v>0</v>
      </c>
      <c r="I140" s="562">
        <v>1</v>
      </c>
      <c r="J140" s="562">
        <v>599.6</v>
      </c>
      <c r="K140" s="550">
        <v>1</v>
      </c>
      <c r="L140" s="562">
        <v>1</v>
      </c>
      <c r="M140" s="563">
        <v>599.6</v>
      </c>
    </row>
    <row r="141" spans="1:13" ht="14.4" customHeight="1" x14ac:dyDescent="0.3">
      <c r="A141" s="544" t="s">
        <v>513</v>
      </c>
      <c r="B141" s="545" t="s">
        <v>2261</v>
      </c>
      <c r="C141" s="545" t="s">
        <v>1913</v>
      </c>
      <c r="D141" s="545" t="s">
        <v>753</v>
      </c>
      <c r="E141" s="545" t="s">
        <v>1914</v>
      </c>
      <c r="F141" s="562"/>
      <c r="G141" s="562"/>
      <c r="H141" s="550">
        <v>0</v>
      </c>
      <c r="I141" s="562">
        <v>1</v>
      </c>
      <c r="J141" s="562">
        <v>819.07</v>
      </c>
      <c r="K141" s="550">
        <v>1</v>
      </c>
      <c r="L141" s="562">
        <v>1</v>
      </c>
      <c r="M141" s="563">
        <v>819.07</v>
      </c>
    </row>
    <row r="142" spans="1:13" ht="14.4" customHeight="1" x14ac:dyDescent="0.3">
      <c r="A142" s="544" t="s">
        <v>513</v>
      </c>
      <c r="B142" s="545" t="s">
        <v>2289</v>
      </c>
      <c r="C142" s="545" t="s">
        <v>1092</v>
      </c>
      <c r="D142" s="545" t="s">
        <v>1093</v>
      </c>
      <c r="E142" s="545" t="s">
        <v>1094</v>
      </c>
      <c r="F142" s="562">
        <v>2</v>
      </c>
      <c r="G142" s="562">
        <v>0</v>
      </c>
      <c r="H142" s="550"/>
      <c r="I142" s="562"/>
      <c r="J142" s="562"/>
      <c r="K142" s="550"/>
      <c r="L142" s="562">
        <v>2</v>
      </c>
      <c r="M142" s="563">
        <v>0</v>
      </c>
    </row>
    <row r="143" spans="1:13" ht="14.4" customHeight="1" x14ac:dyDescent="0.3">
      <c r="A143" s="544" t="s">
        <v>513</v>
      </c>
      <c r="B143" s="545" t="s">
        <v>2289</v>
      </c>
      <c r="C143" s="545" t="s">
        <v>1095</v>
      </c>
      <c r="D143" s="545" t="s">
        <v>1096</v>
      </c>
      <c r="E143" s="545" t="s">
        <v>1097</v>
      </c>
      <c r="F143" s="562">
        <v>1</v>
      </c>
      <c r="G143" s="562">
        <v>0</v>
      </c>
      <c r="H143" s="550"/>
      <c r="I143" s="562"/>
      <c r="J143" s="562"/>
      <c r="K143" s="550"/>
      <c r="L143" s="562">
        <v>1</v>
      </c>
      <c r="M143" s="563">
        <v>0</v>
      </c>
    </row>
    <row r="144" spans="1:13" ht="14.4" customHeight="1" x14ac:dyDescent="0.3">
      <c r="A144" s="544" t="s">
        <v>513</v>
      </c>
      <c r="B144" s="545" t="s">
        <v>2289</v>
      </c>
      <c r="C144" s="545" t="s">
        <v>1098</v>
      </c>
      <c r="D144" s="545" t="s">
        <v>1099</v>
      </c>
      <c r="E144" s="545" t="s">
        <v>1100</v>
      </c>
      <c r="F144" s="562"/>
      <c r="G144" s="562"/>
      <c r="H144" s="550">
        <v>0</v>
      </c>
      <c r="I144" s="562">
        <v>1</v>
      </c>
      <c r="J144" s="562">
        <v>164.94</v>
      </c>
      <c r="K144" s="550">
        <v>1</v>
      </c>
      <c r="L144" s="562">
        <v>1</v>
      </c>
      <c r="M144" s="563">
        <v>164.94</v>
      </c>
    </row>
    <row r="145" spans="1:13" ht="14.4" customHeight="1" x14ac:dyDescent="0.3">
      <c r="A145" s="544" t="s">
        <v>513</v>
      </c>
      <c r="B145" s="545" t="s">
        <v>2289</v>
      </c>
      <c r="C145" s="545" t="s">
        <v>1101</v>
      </c>
      <c r="D145" s="545" t="s">
        <v>1099</v>
      </c>
      <c r="E145" s="545" t="s">
        <v>1102</v>
      </c>
      <c r="F145" s="562"/>
      <c r="G145" s="562"/>
      <c r="H145" s="550">
        <v>0</v>
      </c>
      <c r="I145" s="562">
        <v>26</v>
      </c>
      <c r="J145" s="562">
        <v>1214.98</v>
      </c>
      <c r="K145" s="550">
        <v>1</v>
      </c>
      <c r="L145" s="562">
        <v>26</v>
      </c>
      <c r="M145" s="563">
        <v>1214.98</v>
      </c>
    </row>
    <row r="146" spans="1:13" ht="14.4" customHeight="1" x14ac:dyDescent="0.3">
      <c r="A146" s="544" t="s">
        <v>513</v>
      </c>
      <c r="B146" s="545" t="s">
        <v>2289</v>
      </c>
      <c r="C146" s="545" t="s">
        <v>1812</v>
      </c>
      <c r="D146" s="545" t="s">
        <v>1099</v>
      </c>
      <c r="E146" s="545" t="s">
        <v>1813</v>
      </c>
      <c r="F146" s="562"/>
      <c r="G146" s="562"/>
      <c r="H146" s="550"/>
      <c r="I146" s="562">
        <v>9</v>
      </c>
      <c r="J146" s="562">
        <v>0</v>
      </c>
      <c r="K146" s="550"/>
      <c r="L146" s="562">
        <v>9</v>
      </c>
      <c r="M146" s="563">
        <v>0</v>
      </c>
    </row>
    <row r="147" spans="1:13" ht="14.4" customHeight="1" x14ac:dyDescent="0.3">
      <c r="A147" s="544" t="s">
        <v>513</v>
      </c>
      <c r="B147" s="545" t="s">
        <v>2290</v>
      </c>
      <c r="C147" s="545" t="s">
        <v>1238</v>
      </c>
      <c r="D147" s="545" t="s">
        <v>1239</v>
      </c>
      <c r="E147" s="545" t="s">
        <v>1240</v>
      </c>
      <c r="F147" s="562">
        <v>11</v>
      </c>
      <c r="G147" s="562">
        <v>0</v>
      </c>
      <c r="H147" s="550"/>
      <c r="I147" s="562"/>
      <c r="J147" s="562"/>
      <c r="K147" s="550"/>
      <c r="L147" s="562">
        <v>11</v>
      </c>
      <c r="M147" s="563">
        <v>0</v>
      </c>
    </row>
    <row r="148" spans="1:13" ht="14.4" customHeight="1" x14ac:dyDescent="0.3">
      <c r="A148" s="544" t="s">
        <v>513</v>
      </c>
      <c r="B148" s="545" t="s">
        <v>2290</v>
      </c>
      <c r="C148" s="545" t="s">
        <v>2008</v>
      </c>
      <c r="D148" s="545" t="s">
        <v>1239</v>
      </c>
      <c r="E148" s="545" t="s">
        <v>2009</v>
      </c>
      <c r="F148" s="562">
        <v>7</v>
      </c>
      <c r="G148" s="562">
        <v>1962.6600000000003</v>
      </c>
      <c r="H148" s="550">
        <v>1</v>
      </c>
      <c r="I148" s="562"/>
      <c r="J148" s="562"/>
      <c r="K148" s="550">
        <v>0</v>
      </c>
      <c r="L148" s="562">
        <v>7</v>
      </c>
      <c r="M148" s="563">
        <v>1962.6600000000003</v>
      </c>
    </row>
    <row r="149" spans="1:13" ht="14.4" customHeight="1" x14ac:dyDescent="0.3">
      <c r="A149" s="544" t="s">
        <v>513</v>
      </c>
      <c r="B149" s="545" t="s">
        <v>2291</v>
      </c>
      <c r="C149" s="545" t="s">
        <v>1104</v>
      </c>
      <c r="D149" s="545" t="s">
        <v>1105</v>
      </c>
      <c r="E149" s="545" t="s">
        <v>1106</v>
      </c>
      <c r="F149" s="562"/>
      <c r="G149" s="562"/>
      <c r="H149" s="550">
        <v>0</v>
      </c>
      <c r="I149" s="562">
        <v>8</v>
      </c>
      <c r="J149" s="562">
        <v>298</v>
      </c>
      <c r="K149" s="550">
        <v>1</v>
      </c>
      <c r="L149" s="562">
        <v>8</v>
      </c>
      <c r="M149" s="563">
        <v>298</v>
      </c>
    </row>
    <row r="150" spans="1:13" ht="14.4" customHeight="1" x14ac:dyDescent="0.3">
      <c r="A150" s="544" t="s">
        <v>513</v>
      </c>
      <c r="B150" s="545" t="s">
        <v>2291</v>
      </c>
      <c r="C150" s="545" t="s">
        <v>1107</v>
      </c>
      <c r="D150" s="545" t="s">
        <v>1105</v>
      </c>
      <c r="E150" s="545" t="s">
        <v>1108</v>
      </c>
      <c r="F150" s="562"/>
      <c r="G150" s="562"/>
      <c r="H150" s="550">
        <v>0</v>
      </c>
      <c r="I150" s="562">
        <v>5</v>
      </c>
      <c r="J150" s="562">
        <v>592.59</v>
      </c>
      <c r="K150" s="550">
        <v>1</v>
      </c>
      <c r="L150" s="562">
        <v>5</v>
      </c>
      <c r="M150" s="563">
        <v>592.59</v>
      </c>
    </row>
    <row r="151" spans="1:13" ht="14.4" customHeight="1" x14ac:dyDescent="0.3">
      <c r="A151" s="544" t="s">
        <v>513</v>
      </c>
      <c r="B151" s="545" t="s">
        <v>2292</v>
      </c>
      <c r="C151" s="545" t="s">
        <v>1971</v>
      </c>
      <c r="D151" s="545" t="s">
        <v>1972</v>
      </c>
      <c r="E151" s="545" t="s">
        <v>907</v>
      </c>
      <c r="F151" s="562"/>
      <c r="G151" s="562"/>
      <c r="H151" s="550">
        <v>0</v>
      </c>
      <c r="I151" s="562">
        <v>4</v>
      </c>
      <c r="J151" s="562">
        <v>392.44</v>
      </c>
      <c r="K151" s="550">
        <v>1</v>
      </c>
      <c r="L151" s="562">
        <v>4</v>
      </c>
      <c r="M151" s="563">
        <v>392.44</v>
      </c>
    </row>
    <row r="152" spans="1:13" ht="14.4" customHeight="1" x14ac:dyDescent="0.3">
      <c r="A152" s="544" t="s">
        <v>513</v>
      </c>
      <c r="B152" s="545" t="s">
        <v>2292</v>
      </c>
      <c r="C152" s="545" t="s">
        <v>1225</v>
      </c>
      <c r="D152" s="545" t="s">
        <v>1226</v>
      </c>
      <c r="E152" s="545" t="s">
        <v>916</v>
      </c>
      <c r="F152" s="562"/>
      <c r="G152" s="562"/>
      <c r="H152" s="550">
        <v>0</v>
      </c>
      <c r="I152" s="562">
        <v>3</v>
      </c>
      <c r="J152" s="562">
        <v>176.57999999999998</v>
      </c>
      <c r="K152" s="550">
        <v>1</v>
      </c>
      <c r="L152" s="562">
        <v>3</v>
      </c>
      <c r="M152" s="563">
        <v>176.57999999999998</v>
      </c>
    </row>
    <row r="153" spans="1:13" ht="14.4" customHeight="1" x14ac:dyDescent="0.3">
      <c r="A153" s="544" t="s">
        <v>513</v>
      </c>
      <c r="B153" s="545" t="s">
        <v>2292</v>
      </c>
      <c r="C153" s="545" t="s">
        <v>1227</v>
      </c>
      <c r="D153" s="545" t="s">
        <v>1226</v>
      </c>
      <c r="E153" s="545" t="s">
        <v>909</v>
      </c>
      <c r="F153" s="562"/>
      <c r="G153" s="562"/>
      <c r="H153" s="550">
        <v>0</v>
      </c>
      <c r="I153" s="562">
        <v>2</v>
      </c>
      <c r="J153" s="562">
        <v>392.42</v>
      </c>
      <c r="K153" s="550">
        <v>1</v>
      </c>
      <c r="L153" s="562">
        <v>2</v>
      </c>
      <c r="M153" s="563">
        <v>392.42</v>
      </c>
    </row>
    <row r="154" spans="1:13" ht="14.4" customHeight="1" x14ac:dyDescent="0.3">
      <c r="A154" s="544" t="s">
        <v>513</v>
      </c>
      <c r="B154" s="545" t="s">
        <v>2292</v>
      </c>
      <c r="C154" s="545" t="s">
        <v>1973</v>
      </c>
      <c r="D154" s="545" t="s">
        <v>1974</v>
      </c>
      <c r="E154" s="545" t="s">
        <v>911</v>
      </c>
      <c r="F154" s="562"/>
      <c r="G154" s="562"/>
      <c r="H154" s="550">
        <v>0</v>
      </c>
      <c r="I154" s="562">
        <v>2</v>
      </c>
      <c r="J154" s="562">
        <v>784.84</v>
      </c>
      <c r="K154" s="550">
        <v>1</v>
      </c>
      <c r="L154" s="562">
        <v>2</v>
      </c>
      <c r="M154" s="563">
        <v>784.84</v>
      </c>
    </row>
    <row r="155" spans="1:13" ht="14.4" customHeight="1" x14ac:dyDescent="0.3">
      <c r="A155" s="544" t="s">
        <v>513</v>
      </c>
      <c r="B155" s="545" t="s">
        <v>2292</v>
      </c>
      <c r="C155" s="545" t="s">
        <v>1975</v>
      </c>
      <c r="D155" s="545" t="s">
        <v>1976</v>
      </c>
      <c r="E155" s="545" t="s">
        <v>1977</v>
      </c>
      <c r="F155" s="562">
        <v>2</v>
      </c>
      <c r="G155" s="562">
        <v>329.64</v>
      </c>
      <c r="H155" s="550">
        <v>1</v>
      </c>
      <c r="I155" s="562"/>
      <c r="J155" s="562"/>
      <c r="K155" s="550">
        <v>0</v>
      </c>
      <c r="L155" s="562">
        <v>2</v>
      </c>
      <c r="M155" s="563">
        <v>329.64</v>
      </c>
    </row>
    <row r="156" spans="1:13" ht="14.4" customHeight="1" x14ac:dyDescent="0.3">
      <c r="A156" s="544" t="s">
        <v>513</v>
      </c>
      <c r="B156" s="545" t="s">
        <v>2292</v>
      </c>
      <c r="C156" s="545" t="s">
        <v>1978</v>
      </c>
      <c r="D156" s="545" t="s">
        <v>1979</v>
      </c>
      <c r="E156" s="545" t="s">
        <v>932</v>
      </c>
      <c r="F156" s="562">
        <v>2</v>
      </c>
      <c r="G156" s="562">
        <v>192.29</v>
      </c>
      <c r="H156" s="550">
        <v>1</v>
      </c>
      <c r="I156" s="562"/>
      <c r="J156" s="562"/>
      <c r="K156" s="550">
        <v>0</v>
      </c>
      <c r="L156" s="562">
        <v>2</v>
      </c>
      <c r="M156" s="563">
        <v>192.29</v>
      </c>
    </row>
    <row r="157" spans="1:13" ht="14.4" customHeight="1" x14ac:dyDescent="0.3">
      <c r="A157" s="544" t="s">
        <v>513</v>
      </c>
      <c r="B157" s="545" t="s">
        <v>2292</v>
      </c>
      <c r="C157" s="545" t="s">
        <v>1982</v>
      </c>
      <c r="D157" s="545" t="s">
        <v>1976</v>
      </c>
      <c r="E157" s="545" t="s">
        <v>1983</v>
      </c>
      <c r="F157" s="562">
        <v>9</v>
      </c>
      <c r="G157" s="562">
        <v>494.55000000000007</v>
      </c>
      <c r="H157" s="550">
        <v>1</v>
      </c>
      <c r="I157" s="562"/>
      <c r="J157" s="562"/>
      <c r="K157" s="550">
        <v>0</v>
      </c>
      <c r="L157" s="562">
        <v>9</v>
      </c>
      <c r="M157" s="563">
        <v>494.55000000000007</v>
      </c>
    </row>
    <row r="158" spans="1:13" ht="14.4" customHeight="1" x14ac:dyDescent="0.3">
      <c r="A158" s="544" t="s">
        <v>513</v>
      </c>
      <c r="B158" s="545" t="s">
        <v>2293</v>
      </c>
      <c r="C158" s="545" t="s">
        <v>1561</v>
      </c>
      <c r="D158" s="545" t="s">
        <v>1562</v>
      </c>
      <c r="E158" s="545" t="s">
        <v>1563</v>
      </c>
      <c r="F158" s="562"/>
      <c r="G158" s="562"/>
      <c r="H158" s="550">
        <v>0</v>
      </c>
      <c r="I158" s="562">
        <v>8</v>
      </c>
      <c r="J158" s="562">
        <v>2825.4399999999996</v>
      </c>
      <c r="K158" s="550">
        <v>1</v>
      </c>
      <c r="L158" s="562">
        <v>8</v>
      </c>
      <c r="M158" s="563">
        <v>2825.4399999999996</v>
      </c>
    </row>
    <row r="159" spans="1:13" ht="14.4" customHeight="1" x14ac:dyDescent="0.3">
      <c r="A159" s="544" t="s">
        <v>513</v>
      </c>
      <c r="B159" s="545" t="s">
        <v>2293</v>
      </c>
      <c r="C159" s="545" t="s">
        <v>895</v>
      </c>
      <c r="D159" s="545" t="s">
        <v>896</v>
      </c>
      <c r="E159" s="545" t="s">
        <v>897</v>
      </c>
      <c r="F159" s="562">
        <v>5</v>
      </c>
      <c r="G159" s="562">
        <v>1765.9</v>
      </c>
      <c r="H159" s="550">
        <v>1</v>
      </c>
      <c r="I159" s="562"/>
      <c r="J159" s="562"/>
      <c r="K159" s="550">
        <v>0</v>
      </c>
      <c r="L159" s="562">
        <v>5</v>
      </c>
      <c r="M159" s="563">
        <v>1765.9</v>
      </c>
    </row>
    <row r="160" spans="1:13" ht="14.4" customHeight="1" x14ac:dyDescent="0.3">
      <c r="A160" s="544" t="s">
        <v>513</v>
      </c>
      <c r="B160" s="545" t="s">
        <v>2293</v>
      </c>
      <c r="C160" s="545" t="s">
        <v>898</v>
      </c>
      <c r="D160" s="545" t="s">
        <v>899</v>
      </c>
      <c r="E160" s="545" t="s">
        <v>900</v>
      </c>
      <c r="F160" s="562"/>
      <c r="G160" s="562"/>
      <c r="H160" s="550">
        <v>0</v>
      </c>
      <c r="I160" s="562">
        <v>6</v>
      </c>
      <c r="J160" s="562">
        <v>1059.54</v>
      </c>
      <c r="K160" s="550">
        <v>1</v>
      </c>
      <c r="L160" s="562">
        <v>6</v>
      </c>
      <c r="M160" s="563">
        <v>1059.54</v>
      </c>
    </row>
    <row r="161" spans="1:13" ht="14.4" customHeight="1" x14ac:dyDescent="0.3">
      <c r="A161" s="544" t="s">
        <v>513</v>
      </c>
      <c r="B161" s="545" t="s">
        <v>2293</v>
      </c>
      <c r="C161" s="545" t="s">
        <v>1564</v>
      </c>
      <c r="D161" s="545" t="s">
        <v>1562</v>
      </c>
      <c r="E161" s="545" t="s">
        <v>1565</v>
      </c>
      <c r="F161" s="562"/>
      <c r="G161" s="562"/>
      <c r="H161" s="550">
        <v>0</v>
      </c>
      <c r="I161" s="562">
        <v>2</v>
      </c>
      <c r="J161" s="562">
        <v>706.36</v>
      </c>
      <c r="K161" s="550">
        <v>1</v>
      </c>
      <c r="L161" s="562">
        <v>2</v>
      </c>
      <c r="M161" s="563">
        <v>706.36</v>
      </c>
    </row>
    <row r="162" spans="1:13" ht="14.4" customHeight="1" x14ac:dyDescent="0.3">
      <c r="A162" s="544" t="s">
        <v>513</v>
      </c>
      <c r="B162" s="545" t="s">
        <v>2293</v>
      </c>
      <c r="C162" s="545" t="s">
        <v>901</v>
      </c>
      <c r="D162" s="545" t="s">
        <v>902</v>
      </c>
      <c r="E162" s="545" t="s">
        <v>903</v>
      </c>
      <c r="F162" s="562"/>
      <c r="G162" s="562"/>
      <c r="H162" s="550">
        <v>0</v>
      </c>
      <c r="I162" s="562">
        <v>11</v>
      </c>
      <c r="J162" s="562">
        <v>5976.9600000000009</v>
      </c>
      <c r="K162" s="550">
        <v>1</v>
      </c>
      <c r="L162" s="562">
        <v>11</v>
      </c>
      <c r="M162" s="563">
        <v>5976.9600000000009</v>
      </c>
    </row>
    <row r="163" spans="1:13" ht="14.4" customHeight="1" x14ac:dyDescent="0.3">
      <c r="A163" s="544" t="s">
        <v>513</v>
      </c>
      <c r="B163" s="545" t="s">
        <v>2293</v>
      </c>
      <c r="C163" s="545" t="s">
        <v>904</v>
      </c>
      <c r="D163" s="545" t="s">
        <v>896</v>
      </c>
      <c r="E163" s="545" t="s">
        <v>897</v>
      </c>
      <c r="F163" s="562">
        <v>2</v>
      </c>
      <c r="G163" s="562">
        <v>706.36</v>
      </c>
      <c r="H163" s="550">
        <v>1</v>
      </c>
      <c r="I163" s="562"/>
      <c r="J163" s="562"/>
      <c r="K163" s="550">
        <v>0</v>
      </c>
      <c r="L163" s="562">
        <v>2</v>
      </c>
      <c r="M163" s="563">
        <v>706.36</v>
      </c>
    </row>
    <row r="164" spans="1:13" ht="14.4" customHeight="1" x14ac:dyDescent="0.3">
      <c r="A164" s="544" t="s">
        <v>513</v>
      </c>
      <c r="B164" s="545" t="s">
        <v>2293</v>
      </c>
      <c r="C164" s="545" t="s">
        <v>905</v>
      </c>
      <c r="D164" s="545" t="s">
        <v>906</v>
      </c>
      <c r="E164" s="545" t="s">
        <v>907</v>
      </c>
      <c r="F164" s="562"/>
      <c r="G164" s="562"/>
      <c r="H164" s="550">
        <v>0</v>
      </c>
      <c r="I164" s="562">
        <v>4</v>
      </c>
      <c r="J164" s="562">
        <v>784.84</v>
      </c>
      <c r="K164" s="550">
        <v>1</v>
      </c>
      <c r="L164" s="562">
        <v>4</v>
      </c>
      <c r="M164" s="563">
        <v>784.84</v>
      </c>
    </row>
    <row r="165" spans="1:13" ht="14.4" customHeight="1" x14ac:dyDescent="0.3">
      <c r="A165" s="544" t="s">
        <v>513</v>
      </c>
      <c r="B165" s="545" t="s">
        <v>2293</v>
      </c>
      <c r="C165" s="545" t="s">
        <v>908</v>
      </c>
      <c r="D165" s="545" t="s">
        <v>906</v>
      </c>
      <c r="E165" s="545" t="s">
        <v>909</v>
      </c>
      <c r="F165" s="562"/>
      <c r="G165" s="562"/>
      <c r="H165" s="550">
        <v>0</v>
      </c>
      <c r="I165" s="562">
        <v>13</v>
      </c>
      <c r="J165" s="562">
        <v>5101.46</v>
      </c>
      <c r="K165" s="550">
        <v>1</v>
      </c>
      <c r="L165" s="562">
        <v>13</v>
      </c>
      <c r="M165" s="563">
        <v>5101.46</v>
      </c>
    </row>
    <row r="166" spans="1:13" ht="14.4" customHeight="1" x14ac:dyDescent="0.3">
      <c r="A166" s="544" t="s">
        <v>513</v>
      </c>
      <c r="B166" s="545" t="s">
        <v>2293</v>
      </c>
      <c r="C166" s="545" t="s">
        <v>910</v>
      </c>
      <c r="D166" s="545" t="s">
        <v>906</v>
      </c>
      <c r="E166" s="545" t="s">
        <v>911</v>
      </c>
      <c r="F166" s="562"/>
      <c r="G166" s="562"/>
      <c r="H166" s="550">
        <v>0</v>
      </c>
      <c r="I166" s="562">
        <v>9</v>
      </c>
      <c r="J166" s="562">
        <v>5433.5700000000006</v>
      </c>
      <c r="K166" s="550">
        <v>1</v>
      </c>
      <c r="L166" s="562">
        <v>9</v>
      </c>
      <c r="M166" s="563">
        <v>5433.5700000000006</v>
      </c>
    </row>
    <row r="167" spans="1:13" ht="14.4" customHeight="1" x14ac:dyDescent="0.3">
      <c r="A167" s="544" t="s">
        <v>513</v>
      </c>
      <c r="B167" s="545" t="s">
        <v>2293</v>
      </c>
      <c r="C167" s="545" t="s">
        <v>1570</v>
      </c>
      <c r="D167" s="545" t="s">
        <v>1571</v>
      </c>
      <c r="E167" s="545" t="s">
        <v>1572</v>
      </c>
      <c r="F167" s="562">
        <v>2</v>
      </c>
      <c r="G167" s="562">
        <v>0</v>
      </c>
      <c r="H167" s="550"/>
      <c r="I167" s="562"/>
      <c r="J167" s="562"/>
      <c r="K167" s="550"/>
      <c r="L167" s="562">
        <v>2</v>
      </c>
      <c r="M167" s="563">
        <v>0</v>
      </c>
    </row>
    <row r="168" spans="1:13" ht="14.4" customHeight="1" x14ac:dyDescent="0.3">
      <c r="A168" s="544" t="s">
        <v>513</v>
      </c>
      <c r="B168" s="545" t="s">
        <v>2293</v>
      </c>
      <c r="C168" s="545" t="s">
        <v>1567</v>
      </c>
      <c r="D168" s="545" t="s">
        <v>913</v>
      </c>
      <c r="E168" s="545" t="s">
        <v>1176</v>
      </c>
      <c r="F168" s="562"/>
      <c r="G168" s="562"/>
      <c r="H168" s="550">
        <v>0</v>
      </c>
      <c r="I168" s="562">
        <v>11</v>
      </c>
      <c r="J168" s="562">
        <v>2061.0699999999997</v>
      </c>
      <c r="K168" s="550">
        <v>1</v>
      </c>
      <c r="L168" s="562">
        <v>11</v>
      </c>
      <c r="M168" s="563">
        <v>2061.0699999999997</v>
      </c>
    </row>
    <row r="169" spans="1:13" ht="14.4" customHeight="1" x14ac:dyDescent="0.3">
      <c r="A169" s="544" t="s">
        <v>513</v>
      </c>
      <c r="B169" s="545" t="s">
        <v>2293</v>
      </c>
      <c r="C169" s="545" t="s">
        <v>1566</v>
      </c>
      <c r="D169" s="545" t="s">
        <v>913</v>
      </c>
      <c r="E169" s="545" t="s">
        <v>897</v>
      </c>
      <c r="F169" s="562"/>
      <c r="G169" s="562"/>
      <c r="H169" s="550">
        <v>0</v>
      </c>
      <c r="I169" s="562">
        <v>6</v>
      </c>
      <c r="J169" s="562">
        <v>2248.44</v>
      </c>
      <c r="K169" s="550">
        <v>1</v>
      </c>
      <c r="L169" s="562">
        <v>6</v>
      </c>
      <c r="M169" s="563">
        <v>2248.44</v>
      </c>
    </row>
    <row r="170" spans="1:13" ht="14.4" customHeight="1" x14ac:dyDescent="0.3">
      <c r="A170" s="544" t="s">
        <v>513</v>
      </c>
      <c r="B170" s="545" t="s">
        <v>2293</v>
      </c>
      <c r="C170" s="545" t="s">
        <v>915</v>
      </c>
      <c r="D170" s="545" t="s">
        <v>913</v>
      </c>
      <c r="E170" s="545" t="s">
        <v>916</v>
      </c>
      <c r="F170" s="562"/>
      <c r="G170" s="562"/>
      <c r="H170" s="550">
        <v>0</v>
      </c>
      <c r="I170" s="562">
        <v>1</v>
      </c>
      <c r="J170" s="562">
        <v>124.91</v>
      </c>
      <c r="K170" s="550">
        <v>1</v>
      </c>
      <c r="L170" s="562">
        <v>1</v>
      </c>
      <c r="M170" s="563">
        <v>124.91</v>
      </c>
    </row>
    <row r="171" spans="1:13" ht="14.4" customHeight="1" x14ac:dyDescent="0.3">
      <c r="A171" s="544" t="s">
        <v>513</v>
      </c>
      <c r="B171" s="545" t="s">
        <v>2293</v>
      </c>
      <c r="C171" s="545" t="s">
        <v>1568</v>
      </c>
      <c r="D171" s="545" t="s">
        <v>913</v>
      </c>
      <c r="E171" s="545" t="s">
        <v>1219</v>
      </c>
      <c r="F171" s="562"/>
      <c r="G171" s="562"/>
      <c r="H171" s="550">
        <v>0</v>
      </c>
      <c r="I171" s="562">
        <v>10</v>
      </c>
      <c r="J171" s="562">
        <v>5793.0999999999985</v>
      </c>
      <c r="K171" s="550">
        <v>1</v>
      </c>
      <c r="L171" s="562">
        <v>10</v>
      </c>
      <c r="M171" s="563">
        <v>5793.0999999999985</v>
      </c>
    </row>
    <row r="172" spans="1:13" ht="14.4" customHeight="1" x14ac:dyDescent="0.3">
      <c r="A172" s="544" t="s">
        <v>513</v>
      </c>
      <c r="B172" s="545" t="s">
        <v>2293</v>
      </c>
      <c r="C172" s="545" t="s">
        <v>912</v>
      </c>
      <c r="D172" s="545" t="s">
        <v>913</v>
      </c>
      <c r="E172" s="545" t="s">
        <v>914</v>
      </c>
      <c r="F172" s="562"/>
      <c r="G172" s="562"/>
      <c r="H172" s="550">
        <v>0</v>
      </c>
      <c r="I172" s="562">
        <v>6</v>
      </c>
      <c r="J172" s="562">
        <v>1793.7599999999998</v>
      </c>
      <c r="K172" s="550">
        <v>1</v>
      </c>
      <c r="L172" s="562">
        <v>6</v>
      </c>
      <c r="M172" s="563">
        <v>1793.7599999999998</v>
      </c>
    </row>
    <row r="173" spans="1:13" ht="14.4" customHeight="1" x14ac:dyDescent="0.3">
      <c r="A173" s="544" t="s">
        <v>513</v>
      </c>
      <c r="B173" s="545" t="s">
        <v>2293</v>
      </c>
      <c r="C173" s="545" t="s">
        <v>1569</v>
      </c>
      <c r="D173" s="545" t="s">
        <v>913</v>
      </c>
      <c r="E173" s="545" t="s">
        <v>549</v>
      </c>
      <c r="F173" s="562"/>
      <c r="G173" s="562"/>
      <c r="H173" s="550">
        <v>0</v>
      </c>
      <c r="I173" s="562">
        <v>10</v>
      </c>
      <c r="J173" s="562">
        <v>624.6</v>
      </c>
      <c r="K173" s="550">
        <v>1</v>
      </c>
      <c r="L173" s="562">
        <v>10</v>
      </c>
      <c r="M173" s="563">
        <v>624.6</v>
      </c>
    </row>
    <row r="174" spans="1:13" ht="14.4" customHeight="1" x14ac:dyDescent="0.3">
      <c r="A174" s="544" t="s">
        <v>513</v>
      </c>
      <c r="B174" s="545" t="s">
        <v>2293</v>
      </c>
      <c r="C174" s="545" t="s">
        <v>1573</v>
      </c>
      <c r="D174" s="545" t="s">
        <v>913</v>
      </c>
      <c r="E174" s="545" t="s">
        <v>1574</v>
      </c>
      <c r="F174" s="562">
        <v>1</v>
      </c>
      <c r="G174" s="562">
        <v>0</v>
      </c>
      <c r="H174" s="550"/>
      <c r="I174" s="562"/>
      <c r="J174" s="562"/>
      <c r="K174" s="550"/>
      <c r="L174" s="562">
        <v>1</v>
      </c>
      <c r="M174" s="563">
        <v>0</v>
      </c>
    </row>
    <row r="175" spans="1:13" ht="14.4" customHeight="1" x14ac:dyDescent="0.3">
      <c r="A175" s="544" t="s">
        <v>513</v>
      </c>
      <c r="B175" s="545" t="s">
        <v>2262</v>
      </c>
      <c r="C175" s="545" t="s">
        <v>1216</v>
      </c>
      <c r="D175" s="545" t="s">
        <v>866</v>
      </c>
      <c r="E175" s="545" t="s">
        <v>1176</v>
      </c>
      <c r="F175" s="562"/>
      <c r="G175" s="562"/>
      <c r="H175" s="550">
        <v>0</v>
      </c>
      <c r="I175" s="562">
        <v>15</v>
      </c>
      <c r="J175" s="562">
        <v>5297.7</v>
      </c>
      <c r="K175" s="550">
        <v>1</v>
      </c>
      <c r="L175" s="562">
        <v>15</v>
      </c>
      <c r="M175" s="563">
        <v>5297.7</v>
      </c>
    </row>
    <row r="176" spans="1:13" ht="14.4" customHeight="1" x14ac:dyDescent="0.3">
      <c r="A176" s="544" t="s">
        <v>513</v>
      </c>
      <c r="B176" s="545" t="s">
        <v>2262</v>
      </c>
      <c r="C176" s="545" t="s">
        <v>1460</v>
      </c>
      <c r="D176" s="545" t="s">
        <v>866</v>
      </c>
      <c r="E176" s="545" t="s">
        <v>916</v>
      </c>
      <c r="F176" s="562"/>
      <c r="G176" s="562"/>
      <c r="H176" s="550">
        <v>0</v>
      </c>
      <c r="I176" s="562">
        <v>3</v>
      </c>
      <c r="J176" s="562">
        <v>543.39</v>
      </c>
      <c r="K176" s="550">
        <v>1</v>
      </c>
      <c r="L176" s="562">
        <v>3</v>
      </c>
      <c r="M176" s="563">
        <v>543.39</v>
      </c>
    </row>
    <row r="177" spans="1:13" ht="14.4" customHeight="1" x14ac:dyDescent="0.3">
      <c r="A177" s="544" t="s">
        <v>513</v>
      </c>
      <c r="B177" s="545" t="s">
        <v>2262</v>
      </c>
      <c r="C177" s="545" t="s">
        <v>1217</v>
      </c>
      <c r="D177" s="545" t="s">
        <v>866</v>
      </c>
      <c r="E177" s="545" t="s">
        <v>897</v>
      </c>
      <c r="F177" s="562"/>
      <c r="G177" s="562"/>
      <c r="H177" s="550">
        <v>0</v>
      </c>
      <c r="I177" s="562">
        <v>19</v>
      </c>
      <c r="J177" s="562">
        <v>10323.84</v>
      </c>
      <c r="K177" s="550">
        <v>1</v>
      </c>
      <c r="L177" s="562">
        <v>19</v>
      </c>
      <c r="M177" s="563">
        <v>10323.84</v>
      </c>
    </row>
    <row r="178" spans="1:13" ht="14.4" customHeight="1" x14ac:dyDescent="0.3">
      <c r="A178" s="544" t="s">
        <v>513</v>
      </c>
      <c r="B178" s="545" t="s">
        <v>2262</v>
      </c>
      <c r="C178" s="545" t="s">
        <v>1218</v>
      </c>
      <c r="D178" s="545" t="s">
        <v>866</v>
      </c>
      <c r="E178" s="545" t="s">
        <v>1219</v>
      </c>
      <c r="F178" s="562"/>
      <c r="G178" s="562"/>
      <c r="H178" s="550">
        <v>0</v>
      </c>
      <c r="I178" s="562">
        <v>9</v>
      </c>
      <c r="J178" s="562">
        <v>7523.37</v>
      </c>
      <c r="K178" s="550">
        <v>1</v>
      </c>
      <c r="L178" s="562">
        <v>9</v>
      </c>
      <c r="M178" s="563">
        <v>7523.37</v>
      </c>
    </row>
    <row r="179" spans="1:13" ht="14.4" customHeight="1" x14ac:dyDescent="0.3">
      <c r="A179" s="544" t="s">
        <v>513</v>
      </c>
      <c r="B179" s="545" t="s">
        <v>2294</v>
      </c>
      <c r="C179" s="545" t="s">
        <v>1431</v>
      </c>
      <c r="D179" s="545" t="s">
        <v>1432</v>
      </c>
      <c r="E179" s="545" t="s">
        <v>1433</v>
      </c>
      <c r="F179" s="562"/>
      <c r="G179" s="562"/>
      <c r="H179" s="550">
        <v>0</v>
      </c>
      <c r="I179" s="562">
        <v>5</v>
      </c>
      <c r="J179" s="562">
        <v>2780.2</v>
      </c>
      <c r="K179" s="550">
        <v>1</v>
      </c>
      <c r="L179" s="562">
        <v>5</v>
      </c>
      <c r="M179" s="563">
        <v>2780.2</v>
      </c>
    </row>
    <row r="180" spans="1:13" ht="14.4" customHeight="1" x14ac:dyDescent="0.3">
      <c r="A180" s="544" t="s">
        <v>513</v>
      </c>
      <c r="B180" s="545" t="s">
        <v>2295</v>
      </c>
      <c r="C180" s="545" t="s">
        <v>918</v>
      </c>
      <c r="D180" s="545" t="s">
        <v>919</v>
      </c>
      <c r="E180" s="545" t="s">
        <v>920</v>
      </c>
      <c r="F180" s="562"/>
      <c r="G180" s="562"/>
      <c r="H180" s="550">
        <v>0</v>
      </c>
      <c r="I180" s="562">
        <v>2</v>
      </c>
      <c r="J180" s="562">
        <v>1478.66</v>
      </c>
      <c r="K180" s="550">
        <v>1</v>
      </c>
      <c r="L180" s="562">
        <v>2</v>
      </c>
      <c r="M180" s="563">
        <v>1478.66</v>
      </c>
    </row>
    <row r="181" spans="1:13" ht="14.4" customHeight="1" x14ac:dyDescent="0.3">
      <c r="A181" s="544" t="s">
        <v>513</v>
      </c>
      <c r="B181" s="545" t="s">
        <v>2295</v>
      </c>
      <c r="C181" s="545" t="s">
        <v>1575</v>
      </c>
      <c r="D181" s="545" t="s">
        <v>919</v>
      </c>
      <c r="E181" s="545" t="s">
        <v>1576</v>
      </c>
      <c r="F181" s="562"/>
      <c r="G181" s="562"/>
      <c r="H181" s="550"/>
      <c r="I181" s="562">
        <v>2</v>
      </c>
      <c r="J181" s="562">
        <v>0</v>
      </c>
      <c r="K181" s="550"/>
      <c r="L181" s="562">
        <v>2</v>
      </c>
      <c r="M181" s="563">
        <v>0</v>
      </c>
    </row>
    <row r="182" spans="1:13" ht="14.4" customHeight="1" x14ac:dyDescent="0.3">
      <c r="A182" s="544" t="s">
        <v>513</v>
      </c>
      <c r="B182" s="545" t="s">
        <v>2296</v>
      </c>
      <c r="C182" s="545" t="s">
        <v>2005</v>
      </c>
      <c r="D182" s="545" t="s">
        <v>2006</v>
      </c>
      <c r="E182" s="545" t="s">
        <v>2007</v>
      </c>
      <c r="F182" s="562"/>
      <c r="G182" s="562"/>
      <c r="H182" s="550">
        <v>0</v>
      </c>
      <c r="I182" s="562">
        <v>2</v>
      </c>
      <c r="J182" s="562">
        <v>789.28</v>
      </c>
      <c r="K182" s="550">
        <v>1</v>
      </c>
      <c r="L182" s="562">
        <v>2</v>
      </c>
      <c r="M182" s="563">
        <v>789.28</v>
      </c>
    </row>
    <row r="183" spans="1:13" ht="14.4" customHeight="1" x14ac:dyDescent="0.3">
      <c r="A183" s="544" t="s">
        <v>513</v>
      </c>
      <c r="B183" s="545" t="s">
        <v>2296</v>
      </c>
      <c r="C183" s="545" t="s">
        <v>1234</v>
      </c>
      <c r="D183" s="545" t="s">
        <v>1235</v>
      </c>
      <c r="E183" s="545" t="s">
        <v>1236</v>
      </c>
      <c r="F183" s="562">
        <v>1</v>
      </c>
      <c r="G183" s="562">
        <v>0</v>
      </c>
      <c r="H183" s="550"/>
      <c r="I183" s="562"/>
      <c r="J183" s="562"/>
      <c r="K183" s="550"/>
      <c r="L183" s="562">
        <v>1</v>
      </c>
      <c r="M183" s="563">
        <v>0</v>
      </c>
    </row>
    <row r="184" spans="1:13" ht="14.4" customHeight="1" x14ac:dyDescent="0.3">
      <c r="A184" s="544" t="s">
        <v>513</v>
      </c>
      <c r="B184" s="545" t="s">
        <v>2297</v>
      </c>
      <c r="C184" s="545" t="s">
        <v>1128</v>
      </c>
      <c r="D184" s="545" t="s">
        <v>1129</v>
      </c>
      <c r="E184" s="545" t="s">
        <v>1130</v>
      </c>
      <c r="F184" s="562"/>
      <c r="G184" s="562"/>
      <c r="H184" s="550">
        <v>0</v>
      </c>
      <c r="I184" s="562">
        <v>6</v>
      </c>
      <c r="J184" s="562">
        <v>222.95999999999998</v>
      </c>
      <c r="K184" s="550">
        <v>1</v>
      </c>
      <c r="L184" s="562">
        <v>6</v>
      </c>
      <c r="M184" s="563">
        <v>222.95999999999998</v>
      </c>
    </row>
    <row r="185" spans="1:13" ht="14.4" customHeight="1" x14ac:dyDescent="0.3">
      <c r="A185" s="544" t="s">
        <v>513</v>
      </c>
      <c r="B185" s="545" t="s">
        <v>2263</v>
      </c>
      <c r="C185" s="545" t="s">
        <v>1804</v>
      </c>
      <c r="D185" s="545" t="s">
        <v>587</v>
      </c>
      <c r="E185" s="545" t="s">
        <v>1805</v>
      </c>
      <c r="F185" s="562"/>
      <c r="G185" s="562"/>
      <c r="H185" s="550"/>
      <c r="I185" s="562">
        <v>3</v>
      </c>
      <c r="J185" s="562">
        <v>0</v>
      </c>
      <c r="K185" s="550"/>
      <c r="L185" s="562">
        <v>3</v>
      </c>
      <c r="M185" s="563">
        <v>0</v>
      </c>
    </row>
    <row r="186" spans="1:13" ht="14.4" customHeight="1" x14ac:dyDescent="0.3">
      <c r="A186" s="544" t="s">
        <v>513</v>
      </c>
      <c r="B186" s="545" t="s">
        <v>2263</v>
      </c>
      <c r="C186" s="545" t="s">
        <v>1080</v>
      </c>
      <c r="D186" s="545" t="s">
        <v>1081</v>
      </c>
      <c r="E186" s="545" t="s">
        <v>1082</v>
      </c>
      <c r="F186" s="562"/>
      <c r="G186" s="562"/>
      <c r="H186" s="550">
        <v>0</v>
      </c>
      <c r="I186" s="562">
        <v>3</v>
      </c>
      <c r="J186" s="562">
        <v>296.34000000000003</v>
      </c>
      <c r="K186" s="550">
        <v>1</v>
      </c>
      <c r="L186" s="562">
        <v>3</v>
      </c>
      <c r="M186" s="563">
        <v>296.34000000000003</v>
      </c>
    </row>
    <row r="187" spans="1:13" ht="14.4" customHeight="1" x14ac:dyDescent="0.3">
      <c r="A187" s="544" t="s">
        <v>513</v>
      </c>
      <c r="B187" s="545" t="s">
        <v>2263</v>
      </c>
      <c r="C187" s="545" t="s">
        <v>583</v>
      </c>
      <c r="D187" s="545" t="s">
        <v>584</v>
      </c>
      <c r="E187" s="545" t="s">
        <v>585</v>
      </c>
      <c r="F187" s="562"/>
      <c r="G187" s="562"/>
      <c r="H187" s="550">
        <v>0</v>
      </c>
      <c r="I187" s="562">
        <v>8</v>
      </c>
      <c r="J187" s="562">
        <v>632.24</v>
      </c>
      <c r="K187" s="550">
        <v>1</v>
      </c>
      <c r="L187" s="562">
        <v>8</v>
      </c>
      <c r="M187" s="563">
        <v>632.24</v>
      </c>
    </row>
    <row r="188" spans="1:13" ht="14.4" customHeight="1" x14ac:dyDescent="0.3">
      <c r="A188" s="544" t="s">
        <v>513</v>
      </c>
      <c r="B188" s="545" t="s">
        <v>2263</v>
      </c>
      <c r="C188" s="545" t="s">
        <v>1806</v>
      </c>
      <c r="D188" s="545" t="s">
        <v>587</v>
      </c>
      <c r="E188" s="545" t="s">
        <v>1807</v>
      </c>
      <c r="F188" s="562"/>
      <c r="G188" s="562"/>
      <c r="H188" s="550">
        <v>0</v>
      </c>
      <c r="I188" s="562">
        <v>5</v>
      </c>
      <c r="J188" s="562">
        <v>296.35000000000002</v>
      </c>
      <c r="K188" s="550">
        <v>1</v>
      </c>
      <c r="L188" s="562">
        <v>5</v>
      </c>
      <c r="M188" s="563">
        <v>296.35000000000002</v>
      </c>
    </row>
    <row r="189" spans="1:13" ht="14.4" customHeight="1" x14ac:dyDescent="0.3">
      <c r="A189" s="544" t="s">
        <v>513</v>
      </c>
      <c r="B189" s="545" t="s">
        <v>2263</v>
      </c>
      <c r="C189" s="545" t="s">
        <v>1086</v>
      </c>
      <c r="D189" s="545" t="s">
        <v>1087</v>
      </c>
      <c r="E189" s="545" t="s">
        <v>1088</v>
      </c>
      <c r="F189" s="562"/>
      <c r="G189" s="562"/>
      <c r="H189" s="550">
        <v>0</v>
      </c>
      <c r="I189" s="562">
        <v>1</v>
      </c>
      <c r="J189" s="562">
        <v>46.07</v>
      </c>
      <c r="K189" s="550">
        <v>1</v>
      </c>
      <c r="L189" s="562">
        <v>1</v>
      </c>
      <c r="M189" s="563">
        <v>46.07</v>
      </c>
    </row>
    <row r="190" spans="1:13" ht="14.4" customHeight="1" x14ac:dyDescent="0.3">
      <c r="A190" s="544" t="s">
        <v>513</v>
      </c>
      <c r="B190" s="545" t="s">
        <v>2263</v>
      </c>
      <c r="C190" s="545" t="s">
        <v>1808</v>
      </c>
      <c r="D190" s="545" t="s">
        <v>587</v>
      </c>
      <c r="E190" s="545" t="s">
        <v>1809</v>
      </c>
      <c r="F190" s="562"/>
      <c r="G190" s="562"/>
      <c r="H190" s="550">
        <v>0</v>
      </c>
      <c r="I190" s="562">
        <v>1</v>
      </c>
      <c r="J190" s="562">
        <v>118.54</v>
      </c>
      <c r="K190" s="550">
        <v>1</v>
      </c>
      <c r="L190" s="562">
        <v>1</v>
      </c>
      <c r="M190" s="563">
        <v>118.54</v>
      </c>
    </row>
    <row r="191" spans="1:13" ht="14.4" customHeight="1" x14ac:dyDescent="0.3">
      <c r="A191" s="544" t="s">
        <v>513</v>
      </c>
      <c r="B191" s="545" t="s">
        <v>2263</v>
      </c>
      <c r="C191" s="545" t="s">
        <v>586</v>
      </c>
      <c r="D191" s="545" t="s">
        <v>587</v>
      </c>
      <c r="E191" s="545" t="s">
        <v>588</v>
      </c>
      <c r="F191" s="562">
        <v>4</v>
      </c>
      <c r="G191" s="562">
        <v>316.12</v>
      </c>
      <c r="H191" s="550">
        <v>1</v>
      </c>
      <c r="I191" s="562"/>
      <c r="J191" s="562"/>
      <c r="K191" s="550">
        <v>0</v>
      </c>
      <c r="L191" s="562">
        <v>4</v>
      </c>
      <c r="M191" s="563">
        <v>316.12</v>
      </c>
    </row>
    <row r="192" spans="1:13" ht="14.4" customHeight="1" x14ac:dyDescent="0.3">
      <c r="A192" s="544" t="s">
        <v>513</v>
      </c>
      <c r="B192" s="545" t="s">
        <v>2263</v>
      </c>
      <c r="C192" s="545" t="s">
        <v>1083</v>
      </c>
      <c r="D192" s="545" t="s">
        <v>1084</v>
      </c>
      <c r="E192" s="545" t="s">
        <v>1085</v>
      </c>
      <c r="F192" s="562"/>
      <c r="G192" s="562"/>
      <c r="H192" s="550">
        <v>0</v>
      </c>
      <c r="I192" s="562">
        <v>2</v>
      </c>
      <c r="J192" s="562">
        <v>237.08</v>
      </c>
      <c r="K192" s="550">
        <v>1</v>
      </c>
      <c r="L192" s="562">
        <v>2</v>
      </c>
      <c r="M192" s="563">
        <v>237.08</v>
      </c>
    </row>
    <row r="193" spans="1:13" ht="14.4" customHeight="1" x14ac:dyDescent="0.3">
      <c r="A193" s="544" t="s">
        <v>513</v>
      </c>
      <c r="B193" s="545" t="s">
        <v>2263</v>
      </c>
      <c r="C193" s="545" t="s">
        <v>731</v>
      </c>
      <c r="D193" s="545" t="s">
        <v>732</v>
      </c>
      <c r="E193" s="545" t="s">
        <v>733</v>
      </c>
      <c r="F193" s="562"/>
      <c r="G193" s="562"/>
      <c r="H193" s="550">
        <v>0</v>
      </c>
      <c r="I193" s="562">
        <v>4</v>
      </c>
      <c r="J193" s="562">
        <v>237.08</v>
      </c>
      <c r="K193" s="550">
        <v>1</v>
      </c>
      <c r="L193" s="562">
        <v>4</v>
      </c>
      <c r="M193" s="563">
        <v>237.08</v>
      </c>
    </row>
    <row r="194" spans="1:13" ht="14.4" customHeight="1" x14ac:dyDescent="0.3">
      <c r="A194" s="544" t="s">
        <v>513</v>
      </c>
      <c r="B194" s="545" t="s">
        <v>2263</v>
      </c>
      <c r="C194" s="545" t="s">
        <v>1089</v>
      </c>
      <c r="D194" s="545" t="s">
        <v>1087</v>
      </c>
      <c r="E194" s="545" t="s">
        <v>1090</v>
      </c>
      <c r="F194" s="562"/>
      <c r="G194" s="562"/>
      <c r="H194" s="550">
        <v>0</v>
      </c>
      <c r="I194" s="562">
        <v>15</v>
      </c>
      <c r="J194" s="562">
        <v>691.05000000000007</v>
      </c>
      <c r="K194" s="550">
        <v>1</v>
      </c>
      <c r="L194" s="562">
        <v>15</v>
      </c>
      <c r="M194" s="563">
        <v>691.05000000000007</v>
      </c>
    </row>
    <row r="195" spans="1:13" ht="14.4" customHeight="1" x14ac:dyDescent="0.3">
      <c r="A195" s="544" t="s">
        <v>513</v>
      </c>
      <c r="B195" s="545" t="s">
        <v>2263</v>
      </c>
      <c r="C195" s="545" t="s">
        <v>1810</v>
      </c>
      <c r="D195" s="545" t="s">
        <v>1811</v>
      </c>
      <c r="E195" s="545" t="s">
        <v>588</v>
      </c>
      <c r="F195" s="562">
        <v>2</v>
      </c>
      <c r="G195" s="562">
        <v>158.06</v>
      </c>
      <c r="H195" s="550">
        <v>1</v>
      </c>
      <c r="I195" s="562"/>
      <c r="J195" s="562"/>
      <c r="K195" s="550">
        <v>0</v>
      </c>
      <c r="L195" s="562">
        <v>2</v>
      </c>
      <c r="M195" s="563">
        <v>158.06</v>
      </c>
    </row>
    <row r="196" spans="1:13" ht="14.4" customHeight="1" x14ac:dyDescent="0.3">
      <c r="A196" s="544" t="s">
        <v>513</v>
      </c>
      <c r="B196" s="545" t="s">
        <v>2298</v>
      </c>
      <c r="C196" s="545" t="s">
        <v>922</v>
      </c>
      <c r="D196" s="545" t="s">
        <v>923</v>
      </c>
      <c r="E196" s="545" t="s">
        <v>924</v>
      </c>
      <c r="F196" s="562"/>
      <c r="G196" s="562"/>
      <c r="H196" s="550">
        <v>0</v>
      </c>
      <c r="I196" s="562">
        <v>4</v>
      </c>
      <c r="J196" s="562">
        <v>282.16000000000003</v>
      </c>
      <c r="K196" s="550">
        <v>1</v>
      </c>
      <c r="L196" s="562">
        <v>4</v>
      </c>
      <c r="M196" s="563">
        <v>282.16000000000003</v>
      </c>
    </row>
    <row r="197" spans="1:13" ht="14.4" customHeight="1" x14ac:dyDescent="0.3">
      <c r="A197" s="544" t="s">
        <v>513</v>
      </c>
      <c r="B197" s="545" t="s">
        <v>2299</v>
      </c>
      <c r="C197" s="545" t="s">
        <v>1824</v>
      </c>
      <c r="D197" s="545" t="s">
        <v>1825</v>
      </c>
      <c r="E197" s="545" t="s">
        <v>1826</v>
      </c>
      <c r="F197" s="562"/>
      <c r="G197" s="562"/>
      <c r="H197" s="550">
        <v>0</v>
      </c>
      <c r="I197" s="562">
        <v>3</v>
      </c>
      <c r="J197" s="562">
        <v>219.20999999999998</v>
      </c>
      <c r="K197" s="550">
        <v>1</v>
      </c>
      <c r="L197" s="562">
        <v>3</v>
      </c>
      <c r="M197" s="563">
        <v>219.20999999999998</v>
      </c>
    </row>
    <row r="198" spans="1:13" ht="14.4" customHeight="1" x14ac:dyDescent="0.3">
      <c r="A198" s="544" t="s">
        <v>513</v>
      </c>
      <c r="B198" s="545" t="s">
        <v>2265</v>
      </c>
      <c r="C198" s="545" t="s">
        <v>738</v>
      </c>
      <c r="D198" s="545" t="s">
        <v>608</v>
      </c>
      <c r="E198" s="545" t="s">
        <v>739</v>
      </c>
      <c r="F198" s="562"/>
      <c r="G198" s="562"/>
      <c r="H198" s="550">
        <v>0</v>
      </c>
      <c r="I198" s="562">
        <v>3</v>
      </c>
      <c r="J198" s="562">
        <v>109.62</v>
      </c>
      <c r="K198" s="550">
        <v>1</v>
      </c>
      <c r="L198" s="562">
        <v>3</v>
      </c>
      <c r="M198" s="563">
        <v>109.62</v>
      </c>
    </row>
    <row r="199" spans="1:13" ht="14.4" customHeight="1" x14ac:dyDescent="0.3">
      <c r="A199" s="544" t="s">
        <v>513</v>
      </c>
      <c r="B199" s="545" t="s">
        <v>2265</v>
      </c>
      <c r="C199" s="545" t="s">
        <v>607</v>
      </c>
      <c r="D199" s="545" t="s">
        <v>608</v>
      </c>
      <c r="E199" s="545" t="s">
        <v>609</v>
      </c>
      <c r="F199" s="562"/>
      <c r="G199" s="562"/>
      <c r="H199" s="550">
        <v>0</v>
      </c>
      <c r="I199" s="562">
        <v>2</v>
      </c>
      <c r="J199" s="562">
        <v>193.26</v>
      </c>
      <c r="K199" s="550">
        <v>1</v>
      </c>
      <c r="L199" s="562">
        <v>2</v>
      </c>
      <c r="M199" s="563">
        <v>193.26</v>
      </c>
    </row>
    <row r="200" spans="1:13" ht="14.4" customHeight="1" x14ac:dyDescent="0.3">
      <c r="A200" s="544" t="s">
        <v>513</v>
      </c>
      <c r="B200" s="545" t="s">
        <v>2300</v>
      </c>
      <c r="C200" s="545" t="s">
        <v>664</v>
      </c>
      <c r="D200" s="545" t="s">
        <v>665</v>
      </c>
      <c r="E200" s="545" t="s">
        <v>666</v>
      </c>
      <c r="F200" s="562"/>
      <c r="G200" s="562"/>
      <c r="H200" s="550">
        <v>0</v>
      </c>
      <c r="I200" s="562">
        <v>5</v>
      </c>
      <c r="J200" s="562">
        <v>2685.6000000000004</v>
      </c>
      <c r="K200" s="550">
        <v>1</v>
      </c>
      <c r="L200" s="562">
        <v>5</v>
      </c>
      <c r="M200" s="563">
        <v>2685.6000000000004</v>
      </c>
    </row>
    <row r="201" spans="1:13" ht="14.4" customHeight="1" x14ac:dyDescent="0.3">
      <c r="A201" s="544" t="s">
        <v>513</v>
      </c>
      <c r="B201" s="545" t="s">
        <v>2300</v>
      </c>
      <c r="C201" s="545" t="s">
        <v>1680</v>
      </c>
      <c r="D201" s="545" t="s">
        <v>665</v>
      </c>
      <c r="E201" s="545" t="s">
        <v>1681</v>
      </c>
      <c r="F201" s="562"/>
      <c r="G201" s="562"/>
      <c r="H201" s="550">
        <v>0</v>
      </c>
      <c r="I201" s="562">
        <v>1</v>
      </c>
      <c r="J201" s="562">
        <v>848.49</v>
      </c>
      <c r="K201" s="550">
        <v>1</v>
      </c>
      <c r="L201" s="562">
        <v>1</v>
      </c>
      <c r="M201" s="563">
        <v>848.49</v>
      </c>
    </row>
    <row r="202" spans="1:13" ht="14.4" customHeight="1" x14ac:dyDescent="0.3">
      <c r="A202" s="544" t="s">
        <v>513</v>
      </c>
      <c r="B202" s="545" t="s">
        <v>2301</v>
      </c>
      <c r="C202" s="545" t="s">
        <v>1538</v>
      </c>
      <c r="D202" s="545" t="s">
        <v>1539</v>
      </c>
      <c r="E202" s="545" t="s">
        <v>884</v>
      </c>
      <c r="F202" s="562"/>
      <c r="G202" s="562"/>
      <c r="H202" s="550">
        <v>0</v>
      </c>
      <c r="I202" s="562">
        <v>1</v>
      </c>
      <c r="J202" s="562">
        <v>4.7</v>
      </c>
      <c r="K202" s="550">
        <v>1</v>
      </c>
      <c r="L202" s="562">
        <v>1</v>
      </c>
      <c r="M202" s="563">
        <v>4.7</v>
      </c>
    </row>
    <row r="203" spans="1:13" ht="14.4" customHeight="1" x14ac:dyDescent="0.3">
      <c r="A203" s="544" t="s">
        <v>513</v>
      </c>
      <c r="B203" s="545" t="s">
        <v>2301</v>
      </c>
      <c r="C203" s="545" t="s">
        <v>882</v>
      </c>
      <c r="D203" s="545" t="s">
        <v>883</v>
      </c>
      <c r="E203" s="545" t="s">
        <v>884</v>
      </c>
      <c r="F203" s="562">
        <v>6</v>
      </c>
      <c r="G203" s="562">
        <v>28.200000000000003</v>
      </c>
      <c r="H203" s="550">
        <v>1</v>
      </c>
      <c r="I203" s="562"/>
      <c r="J203" s="562"/>
      <c r="K203" s="550">
        <v>0</v>
      </c>
      <c r="L203" s="562">
        <v>6</v>
      </c>
      <c r="M203" s="563">
        <v>28.200000000000003</v>
      </c>
    </row>
    <row r="204" spans="1:13" ht="14.4" customHeight="1" x14ac:dyDescent="0.3">
      <c r="A204" s="544" t="s">
        <v>513</v>
      </c>
      <c r="B204" s="545" t="s">
        <v>2302</v>
      </c>
      <c r="C204" s="545" t="s">
        <v>1622</v>
      </c>
      <c r="D204" s="545" t="s">
        <v>956</v>
      </c>
      <c r="E204" s="545" t="s">
        <v>916</v>
      </c>
      <c r="F204" s="562"/>
      <c r="G204" s="562"/>
      <c r="H204" s="550">
        <v>0</v>
      </c>
      <c r="I204" s="562">
        <v>6</v>
      </c>
      <c r="J204" s="562">
        <v>651.48</v>
      </c>
      <c r="K204" s="550">
        <v>1</v>
      </c>
      <c r="L204" s="562">
        <v>6</v>
      </c>
      <c r="M204" s="563">
        <v>651.48</v>
      </c>
    </row>
    <row r="205" spans="1:13" ht="14.4" customHeight="1" x14ac:dyDescent="0.3">
      <c r="A205" s="544" t="s">
        <v>513</v>
      </c>
      <c r="B205" s="545" t="s">
        <v>2302</v>
      </c>
      <c r="C205" s="545" t="s">
        <v>955</v>
      </c>
      <c r="D205" s="545" t="s">
        <v>956</v>
      </c>
      <c r="E205" s="545" t="s">
        <v>916</v>
      </c>
      <c r="F205" s="562"/>
      <c r="G205" s="562"/>
      <c r="H205" s="550">
        <v>0</v>
      </c>
      <c r="I205" s="562">
        <v>3</v>
      </c>
      <c r="J205" s="562">
        <v>396</v>
      </c>
      <c r="K205" s="550">
        <v>1</v>
      </c>
      <c r="L205" s="562">
        <v>3</v>
      </c>
      <c r="M205" s="563">
        <v>396</v>
      </c>
    </row>
    <row r="206" spans="1:13" ht="14.4" customHeight="1" x14ac:dyDescent="0.3">
      <c r="A206" s="544" t="s">
        <v>513</v>
      </c>
      <c r="B206" s="545" t="s">
        <v>2302</v>
      </c>
      <c r="C206" s="545" t="s">
        <v>1623</v>
      </c>
      <c r="D206" s="545" t="s">
        <v>956</v>
      </c>
      <c r="E206" s="545" t="s">
        <v>916</v>
      </c>
      <c r="F206" s="562"/>
      <c r="G206" s="562"/>
      <c r="H206" s="550">
        <v>0</v>
      </c>
      <c r="I206" s="562">
        <v>3</v>
      </c>
      <c r="J206" s="562">
        <v>396</v>
      </c>
      <c r="K206" s="550">
        <v>1</v>
      </c>
      <c r="L206" s="562">
        <v>3</v>
      </c>
      <c r="M206" s="563">
        <v>396</v>
      </c>
    </row>
    <row r="207" spans="1:13" ht="14.4" customHeight="1" x14ac:dyDescent="0.3">
      <c r="A207" s="544" t="s">
        <v>513</v>
      </c>
      <c r="B207" s="545" t="s">
        <v>2303</v>
      </c>
      <c r="C207" s="545" t="s">
        <v>1221</v>
      </c>
      <c r="D207" s="545" t="s">
        <v>1222</v>
      </c>
      <c r="E207" s="545" t="s">
        <v>1223</v>
      </c>
      <c r="F207" s="562"/>
      <c r="G207" s="562"/>
      <c r="H207" s="550">
        <v>0</v>
      </c>
      <c r="I207" s="562">
        <v>2</v>
      </c>
      <c r="J207" s="562">
        <v>264</v>
      </c>
      <c r="K207" s="550">
        <v>1</v>
      </c>
      <c r="L207" s="562">
        <v>2</v>
      </c>
      <c r="M207" s="563">
        <v>264</v>
      </c>
    </row>
    <row r="208" spans="1:13" ht="14.4" customHeight="1" x14ac:dyDescent="0.3">
      <c r="A208" s="544" t="s">
        <v>513</v>
      </c>
      <c r="B208" s="545" t="s">
        <v>2304</v>
      </c>
      <c r="C208" s="545" t="s">
        <v>1657</v>
      </c>
      <c r="D208" s="545" t="s">
        <v>1658</v>
      </c>
      <c r="E208" s="545" t="s">
        <v>1176</v>
      </c>
      <c r="F208" s="562">
        <v>2</v>
      </c>
      <c r="G208" s="562">
        <v>651.45000000000005</v>
      </c>
      <c r="H208" s="550">
        <v>1</v>
      </c>
      <c r="I208" s="562"/>
      <c r="J208" s="562"/>
      <c r="K208" s="550">
        <v>0</v>
      </c>
      <c r="L208" s="562">
        <v>2</v>
      </c>
      <c r="M208" s="563">
        <v>651.45000000000005</v>
      </c>
    </row>
    <row r="209" spans="1:13" ht="14.4" customHeight="1" x14ac:dyDescent="0.3">
      <c r="A209" s="544" t="s">
        <v>513</v>
      </c>
      <c r="B209" s="545" t="s">
        <v>2304</v>
      </c>
      <c r="C209" s="545" t="s">
        <v>1659</v>
      </c>
      <c r="D209" s="545" t="s">
        <v>1658</v>
      </c>
      <c r="E209" s="545" t="s">
        <v>897</v>
      </c>
      <c r="F209" s="562">
        <v>1</v>
      </c>
      <c r="G209" s="562">
        <v>0</v>
      </c>
      <c r="H209" s="550"/>
      <c r="I209" s="562"/>
      <c r="J209" s="562"/>
      <c r="K209" s="550"/>
      <c r="L209" s="562">
        <v>1</v>
      </c>
      <c r="M209" s="563">
        <v>0</v>
      </c>
    </row>
    <row r="210" spans="1:13" ht="14.4" customHeight="1" x14ac:dyDescent="0.3">
      <c r="A210" s="544" t="s">
        <v>513</v>
      </c>
      <c r="B210" s="545" t="s">
        <v>2304</v>
      </c>
      <c r="C210" s="545" t="s">
        <v>980</v>
      </c>
      <c r="D210" s="545" t="s">
        <v>981</v>
      </c>
      <c r="E210" s="545" t="s">
        <v>982</v>
      </c>
      <c r="F210" s="562">
        <v>2</v>
      </c>
      <c r="G210" s="562">
        <v>0</v>
      </c>
      <c r="H210" s="550"/>
      <c r="I210" s="562"/>
      <c r="J210" s="562"/>
      <c r="K210" s="550"/>
      <c r="L210" s="562">
        <v>2</v>
      </c>
      <c r="M210" s="563">
        <v>0</v>
      </c>
    </row>
    <row r="211" spans="1:13" ht="14.4" customHeight="1" x14ac:dyDescent="0.3">
      <c r="A211" s="544" t="s">
        <v>513</v>
      </c>
      <c r="B211" s="545" t="s">
        <v>2304</v>
      </c>
      <c r="C211" s="545" t="s">
        <v>1660</v>
      </c>
      <c r="D211" s="545" t="s">
        <v>1661</v>
      </c>
      <c r="E211" s="545" t="s">
        <v>1662</v>
      </c>
      <c r="F211" s="562">
        <v>3</v>
      </c>
      <c r="G211" s="562">
        <v>0</v>
      </c>
      <c r="H211" s="550"/>
      <c r="I211" s="562"/>
      <c r="J211" s="562"/>
      <c r="K211" s="550"/>
      <c r="L211" s="562">
        <v>3</v>
      </c>
      <c r="M211" s="563">
        <v>0</v>
      </c>
    </row>
    <row r="212" spans="1:13" ht="14.4" customHeight="1" x14ac:dyDescent="0.3">
      <c r="A212" s="544" t="s">
        <v>513</v>
      </c>
      <c r="B212" s="545" t="s">
        <v>2305</v>
      </c>
      <c r="C212" s="545" t="s">
        <v>926</v>
      </c>
      <c r="D212" s="545" t="s">
        <v>927</v>
      </c>
      <c r="E212" s="545" t="s">
        <v>928</v>
      </c>
      <c r="F212" s="562"/>
      <c r="G212" s="562"/>
      <c r="H212" s="550">
        <v>0</v>
      </c>
      <c r="I212" s="562">
        <v>6</v>
      </c>
      <c r="J212" s="562">
        <v>753.06000000000006</v>
      </c>
      <c r="K212" s="550">
        <v>1</v>
      </c>
      <c r="L212" s="562">
        <v>6</v>
      </c>
      <c r="M212" s="563">
        <v>753.06000000000006</v>
      </c>
    </row>
    <row r="213" spans="1:13" ht="14.4" customHeight="1" x14ac:dyDescent="0.3">
      <c r="A213" s="544" t="s">
        <v>513</v>
      </c>
      <c r="B213" s="545" t="s">
        <v>2305</v>
      </c>
      <c r="C213" s="545" t="s">
        <v>1581</v>
      </c>
      <c r="D213" s="545" t="s">
        <v>927</v>
      </c>
      <c r="E213" s="545" t="s">
        <v>1582</v>
      </c>
      <c r="F213" s="562"/>
      <c r="G213" s="562"/>
      <c r="H213" s="550">
        <v>0</v>
      </c>
      <c r="I213" s="562">
        <v>3</v>
      </c>
      <c r="J213" s="562">
        <v>394.86</v>
      </c>
      <c r="K213" s="550">
        <v>1</v>
      </c>
      <c r="L213" s="562">
        <v>3</v>
      </c>
      <c r="M213" s="563">
        <v>394.86</v>
      </c>
    </row>
    <row r="214" spans="1:13" ht="14.4" customHeight="1" x14ac:dyDescent="0.3">
      <c r="A214" s="544" t="s">
        <v>513</v>
      </c>
      <c r="B214" s="545" t="s">
        <v>2267</v>
      </c>
      <c r="C214" s="545" t="s">
        <v>1322</v>
      </c>
      <c r="D214" s="545" t="s">
        <v>548</v>
      </c>
      <c r="E214" s="545" t="s">
        <v>1176</v>
      </c>
      <c r="F214" s="562"/>
      <c r="G214" s="562"/>
      <c r="H214" s="550">
        <v>0</v>
      </c>
      <c r="I214" s="562">
        <v>2</v>
      </c>
      <c r="J214" s="562">
        <v>414.9</v>
      </c>
      <c r="K214" s="550">
        <v>1</v>
      </c>
      <c r="L214" s="562">
        <v>2</v>
      </c>
      <c r="M214" s="563">
        <v>414.9</v>
      </c>
    </row>
    <row r="215" spans="1:13" ht="14.4" customHeight="1" x14ac:dyDescent="0.3">
      <c r="A215" s="544" t="s">
        <v>513</v>
      </c>
      <c r="B215" s="545" t="s">
        <v>2306</v>
      </c>
      <c r="C215" s="545" t="s">
        <v>1077</v>
      </c>
      <c r="D215" s="545" t="s">
        <v>1078</v>
      </c>
      <c r="E215" s="545" t="s">
        <v>1079</v>
      </c>
      <c r="F215" s="562"/>
      <c r="G215" s="562"/>
      <c r="H215" s="550">
        <v>0</v>
      </c>
      <c r="I215" s="562">
        <v>1</v>
      </c>
      <c r="J215" s="562">
        <v>69.16</v>
      </c>
      <c r="K215" s="550">
        <v>1</v>
      </c>
      <c r="L215" s="562">
        <v>1</v>
      </c>
      <c r="M215" s="563">
        <v>69.16</v>
      </c>
    </row>
    <row r="216" spans="1:13" ht="14.4" customHeight="1" x14ac:dyDescent="0.3">
      <c r="A216" s="544" t="s">
        <v>513</v>
      </c>
      <c r="B216" s="545" t="s">
        <v>2306</v>
      </c>
      <c r="C216" s="545" t="s">
        <v>1801</v>
      </c>
      <c r="D216" s="545" t="s">
        <v>1078</v>
      </c>
      <c r="E216" s="545" t="s">
        <v>842</v>
      </c>
      <c r="F216" s="562"/>
      <c r="G216" s="562"/>
      <c r="H216" s="550">
        <v>0</v>
      </c>
      <c r="I216" s="562">
        <v>1</v>
      </c>
      <c r="J216" s="562">
        <v>207.45</v>
      </c>
      <c r="K216" s="550">
        <v>1</v>
      </c>
      <c r="L216" s="562">
        <v>1</v>
      </c>
      <c r="M216" s="563">
        <v>207.45</v>
      </c>
    </row>
    <row r="217" spans="1:13" ht="14.4" customHeight="1" x14ac:dyDescent="0.3">
      <c r="A217" s="544" t="s">
        <v>513</v>
      </c>
      <c r="B217" s="545" t="s">
        <v>2307</v>
      </c>
      <c r="C217" s="545" t="s">
        <v>2060</v>
      </c>
      <c r="D217" s="545" t="s">
        <v>1466</v>
      </c>
      <c r="E217" s="545" t="s">
        <v>2061</v>
      </c>
      <c r="F217" s="562"/>
      <c r="G217" s="562"/>
      <c r="H217" s="550">
        <v>0</v>
      </c>
      <c r="I217" s="562">
        <v>1</v>
      </c>
      <c r="J217" s="562">
        <v>5286.12</v>
      </c>
      <c r="K217" s="550">
        <v>1</v>
      </c>
      <c r="L217" s="562">
        <v>1</v>
      </c>
      <c r="M217" s="563">
        <v>5286.12</v>
      </c>
    </row>
    <row r="218" spans="1:13" ht="14.4" customHeight="1" x14ac:dyDescent="0.3">
      <c r="A218" s="544" t="s">
        <v>513</v>
      </c>
      <c r="B218" s="545" t="s">
        <v>2307</v>
      </c>
      <c r="C218" s="545" t="s">
        <v>1465</v>
      </c>
      <c r="D218" s="545" t="s">
        <v>1466</v>
      </c>
      <c r="E218" s="545" t="s">
        <v>1467</v>
      </c>
      <c r="F218" s="562"/>
      <c r="G218" s="562"/>
      <c r="H218" s="550">
        <v>0</v>
      </c>
      <c r="I218" s="562">
        <v>3</v>
      </c>
      <c r="J218" s="562">
        <v>8009.25</v>
      </c>
      <c r="K218" s="550">
        <v>1</v>
      </c>
      <c r="L218" s="562">
        <v>3</v>
      </c>
      <c r="M218" s="563">
        <v>8009.25</v>
      </c>
    </row>
    <row r="219" spans="1:13" ht="14.4" customHeight="1" x14ac:dyDescent="0.3">
      <c r="A219" s="544" t="s">
        <v>513</v>
      </c>
      <c r="B219" s="545" t="s">
        <v>2308</v>
      </c>
      <c r="C219" s="545" t="s">
        <v>1493</v>
      </c>
      <c r="D219" s="545" t="s">
        <v>1494</v>
      </c>
      <c r="E219" s="545" t="s">
        <v>1495</v>
      </c>
      <c r="F219" s="562"/>
      <c r="G219" s="562"/>
      <c r="H219" s="550">
        <v>0</v>
      </c>
      <c r="I219" s="562">
        <v>1</v>
      </c>
      <c r="J219" s="562">
        <v>53.57</v>
      </c>
      <c r="K219" s="550">
        <v>1</v>
      </c>
      <c r="L219" s="562">
        <v>1</v>
      </c>
      <c r="M219" s="563">
        <v>53.57</v>
      </c>
    </row>
    <row r="220" spans="1:13" ht="14.4" customHeight="1" x14ac:dyDescent="0.3">
      <c r="A220" s="544" t="s">
        <v>513</v>
      </c>
      <c r="B220" s="545" t="s">
        <v>2308</v>
      </c>
      <c r="C220" s="545" t="s">
        <v>1508</v>
      </c>
      <c r="D220" s="545" t="s">
        <v>1494</v>
      </c>
      <c r="E220" s="545" t="s">
        <v>1406</v>
      </c>
      <c r="F220" s="562"/>
      <c r="G220" s="562"/>
      <c r="H220" s="550">
        <v>0</v>
      </c>
      <c r="I220" s="562">
        <v>2</v>
      </c>
      <c r="J220" s="562">
        <v>267.88</v>
      </c>
      <c r="K220" s="550">
        <v>1</v>
      </c>
      <c r="L220" s="562">
        <v>2</v>
      </c>
      <c r="M220" s="563">
        <v>267.88</v>
      </c>
    </row>
    <row r="221" spans="1:13" ht="14.4" customHeight="1" x14ac:dyDescent="0.3">
      <c r="A221" s="544" t="s">
        <v>514</v>
      </c>
      <c r="B221" s="545" t="s">
        <v>2257</v>
      </c>
      <c r="C221" s="545" t="s">
        <v>743</v>
      </c>
      <c r="D221" s="545" t="s">
        <v>625</v>
      </c>
      <c r="E221" s="545" t="s">
        <v>744</v>
      </c>
      <c r="F221" s="562"/>
      <c r="G221" s="562"/>
      <c r="H221" s="550">
        <v>0</v>
      </c>
      <c r="I221" s="562">
        <v>1</v>
      </c>
      <c r="J221" s="562">
        <v>205.84</v>
      </c>
      <c r="K221" s="550">
        <v>1</v>
      </c>
      <c r="L221" s="562">
        <v>1</v>
      </c>
      <c r="M221" s="563">
        <v>205.84</v>
      </c>
    </row>
    <row r="222" spans="1:13" ht="14.4" customHeight="1" x14ac:dyDescent="0.3">
      <c r="A222" s="544" t="s">
        <v>514</v>
      </c>
      <c r="B222" s="545" t="s">
        <v>2257</v>
      </c>
      <c r="C222" s="545" t="s">
        <v>745</v>
      </c>
      <c r="D222" s="545" t="s">
        <v>625</v>
      </c>
      <c r="E222" s="545" t="s">
        <v>746</v>
      </c>
      <c r="F222" s="562"/>
      <c r="G222" s="562"/>
      <c r="H222" s="550">
        <v>0</v>
      </c>
      <c r="I222" s="562">
        <v>1</v>
      </c>
      <c r="J222" s="562">
        <v>102.93</v>
      </c>
      <c r="K222" s="550">
        <v>1</v>
      </c>
      <c r="L222" s="562">
        <v>1</v>
      </c>
      <c r="M222" s="563">
        <v>102.93</v>
      </c>
    </row>
    <row r="223" spans="1:13" ht="14.4" customHeight="1" x14ac:dyDescent="0.3">
      <c r="A223" s="544" t="s">
        <v>514</v>
      </c>
      <c r="B223" s="545" t="s">
        <v>2257</v>
      </c>
      <c r="C223" s="545" t="s">
        <v>747</v>
      </c>
      <c r="D223" s="545" t="s">
        <v>625</v>
      </c>
      <c r="E223" s="545" t="s">
        <v>748</v>
      </c>
      <c r="F223" s="562"/>
      <c r="G223" s="562"/>
      <c r="H223" s="550">
        <v>0</v>
      </c>
      <c r="I223" s="562">
        <v>2</v>
      </c>
      <c r="J223" s="562">
        <v>115.28</v>
      </c>
      <c r="K223" s="550">
        <v>1</v>
      </c>
      <c r="L223" s="562">
        <v>2</v>
      </c>
      <c r="M223" s="563">
        <v>115.28</v>
      </c>
    </row>
    <row r="224" spans="1:13" ht="14.4" customHeight="1" x14ac:dyDescent="0.3">
      <c r="A224" s="544" t="s">
        <v>514</v>
      </c>
      <c r="B224" s="545" t="s">
        <v>2257</v>
      </c>
      <c r="C224" s="545" t="s">
        <v>749</v>
      </c>
      <c r="D224" s="545" t="s">
        <v>625</v>
      </c>
      <c r="E224" s="545" t="s">
        <v>750</v>
      </c>
      <c r="F224" s="562"/>
      <c r="G224" s="562"/>
      <c r="H224" s="550"/>
      <c r="I224" s="562">
        <v>1</v>
      </c>
      <c r="J224" s="562">
        <v>0</v>
      </c>
      <c r="K224" s="550"/>
      <c r="L224" s="562">
        <v>1</v>
      </c>
      <c r="M224" s="563">
        <v>0</v>
      </c>
    </row>
    <row r="225" spans="1:13" ht="14.4" customHeight="1" x14ac:dyDescent="0.3">
      <c r="A225" s="544" t="s">
        <v>514</v>
      </c>
      <c r="B225" s="545" t="s">
        <v>2261</v>
      </c>
      <c r="C225" s="545" t="s">
        <v>752</v>
      </c>
      <c r="D225" s="545" t="s">
        <v>753</v>
      </c>
      <c r="E225" s="545" t="s">
        <v>754</v>
      </c>
      <c r="F225" s="562"/>
      <c r="G225" s="562"/>
      <c r="H225" s="550">
        <v>0</v>
      </c>
      <c r="I225" s="562">
        <v>2</v>
      </c>
      <c r="J225" s="562">
        <v>704.74</v>
      </c>
      <c r="K225" s="550">
        <v>1</v>
      </c>
      <c r="L225" s="562">
        <v>2</v>
      </c>
      <c r="M225" s="563">
        <v>704.74</v>
      </c>
    </row>
    <row r="226" spans="1:13" ht="14.4" customHeight="1" x14ac:dyDescent="0.3">
      <c r="A226" s="544" t="s">
        <v>514</v>
      </c>
      <c r="B226" s="545" t="s">
        <v>2263</v>
      </c>
      <c r="C226" s="545" t="s">
        <v>731</v>
      </c>
      <c r="D226" s="545" t="s">
        <v>732</v>
      </c>
      <c r="E226" s="545" t="s">
        <v>733</v>
      </c>
      <c r="F226" s="562"/>
      <c r="G226" s="562"/>
      <c r="H226" s="550">
        <v>0</v>
      </c>
      <c r="I226" s="562">
        <v>1</v>
      </c>
      <c r="J226" s="562">
        <v>59.27</v>
      </c>
      <c r="K226" s="550">
        <v>1</v>
      </c>
      <c r="L226" s="562">
        <v>1</v>
      </c>
      <c r="M226" s="563">
        <v>59.27</v>
      </c>
    </row>
    <row r="227" spans="1:13" ht="14.4" customHeight="1" x14ac:dyDescent="0.3">
      <c r="A227" s="544" t="s">
        <v>514</v>
      </c>
      <c r="B227" s="545" t="s">
        <v>2265</v>
      </c>
      <c r="C227" s="545" t="s">
        <v>738</v>
      </c>
      <c r="D227" s="545" t="s">
        <v>608</v>
      </c>
      <c r="E227" s="545" t="s">
        <v>739</v>
      </c>
      <c r="F227" s="562"/>
      <c r="G227" s="562"/>
      <c r="H227" s="550">
        <v>0</v>
      </c>
      <c r="I227" s="562">
        <v>1</v>
      </c>
      <c r="J227" s="562">
        <v>36.54</v>
      </c>
      <c r="K227" s="550">
        <v>1</v>
      </c>
      <c r="L227" s="562">
        <v>1</v>
      </c>
      <c r="M227" s="563">
        <v>36.54</v>
      </c>
    </row>
    <row r="228" spans="1:13" ht="14.4" customHeight="1" x14ac:dyDescent="0.3">
      <c r="A228" s="544" t="s">
        <v>514</v>
      </c>
      <c r="B228" s="545" t="s">
        <v>2301</v>
      </c>
      <c r="C228" s="545" t="s">
        <v>668</v>
      </c>
      <c r="D228" s="545" t="s">
        <v>669</v>
      </c>
      <c r="E228" s="545" t="s">
        <v>670</v>
      </c>
      <c r="F228" s="562">
        <v>1</v>
      </c>
      <c r="G228" s="562">
        <v>9.4</v>
      </c>
      <c r="H228" s="550">
        <v>1</v>
      </c>
      <c r="I228" s="562"/>
      <c r="J228" s="562"/>
      <c r="K228" s="550">
        <v>0</v>
      </c>
      <c r="L228" s="562">
        <v>1</v>
      </c>
      <c r="M228" s="563">
        <v>9.4</v>
      </c>
    </row>
    <row r="229" spans="1:13" ht="14.4" customHeight="1" x14ac:dyDescent="0.3">
      <c r="A229" s="544" t="s">
        <v>514</v>
      </c>
      <c r="B229" s="545" t="s">
        <v>2267</v>
      </c>
      <c r="C229" s="545" t="s">
        <v>680</v>
      </c>
      <c r="D229" s="545" t="s">
        <v>681</v>
      </c>
      <c r="E229" s="545" t="s">
        <v>656</v>
      </c>
      <c r="F229" s="562">
        <v>1</v>
      </c>
      <c r="G229" s="562">
        <v>0</v>
      </c>
      <c r="H229" s="550"/>
      <c r="I229" s="562"/>
      <c r="J229" s="562"/>
      <c r="K229" s="550"/>
      <c r="L229" s="562">
        <v>1</v>
      </c>
      <c r="M229" s="563">
        <v>0</v>
      </c>
    </row>
    <row r="230" spans="1:13" ht="14.4" customHeight="1" x14ac:dyDescent="0.3">
      <c r="A230" s="544" t="s">
        <v>515</v>
      </c>
      <c r="B230" s="545" t="s">
        <v>2265</v>
      </c>
      <c r="C230" s="545" t="s">
        <v>738</v>
      </c>
      <c r="D230" s="545" t="s">
        <v>608</v>
      </c>
      <c r="E230" s="545" t="s">
        <v>739</v>
      </c>
      <c r="F230" s="562"/>
      <c r="G230" s="562"/>
      <c r="H230" s="550">
        <v>0</v>
      </c>
      <c r="I230" s="562">
        <v>1</v>
      </c>
      <c r="J230" s="562">
        <v>36.54</v>
      </c>
      <c r="K230" s="550">
        <v>1</v>
      </c>
      <c r="L230" s="562">
        <v>1</v>
      </c>
      <c r="M230" s="563">
        <v>36.54</v>
      </c>
    </row>
    <row r="231" spans="1:13" ht="14.4" customHeight="1" x14ac:dyDescent="0.3">
      <c r="A231" s="544" t="s">
        <v>515</v>
      </c>
      <c r="B231" s="545" t="s">
        <v>2265</v>
      </c>
      <c r="C231" s="545" t="s">
        <v>607</v>
      </c>
      <c r="D231" s="545" t="s">
        <v>608</v>
      </c>
      <c r="E231" s="545" t="s">
        <v>609</v>
      </c>
      <c r="F231" s="562"/>
      <c r="G231" s="562"/>
      <c r="H231" s="550">
        <v>0</v>
      </c>
      <c r="I231" s="562">
        <v>1</v>
      </c>
      <c r="J231" s="562">
        <v>193.26</v>
      </c>
      <c r="K231" s="550">
        <v>1</v>
      </c>
      <c r="L231" s="562">
        <v>1</v>
      </c>
      <c r="M231" s="563">
        <v>193.26</v>
      </c>
    </row>
    <row r="232" spans="1:13" ht="14.4" customHeight="1" x14ac:dyDescent="0.3">
      <c r="A232" s="544" t="s">
        <v>516</v>
      </c>
      <c r="B232" s="545" t="s">
        <v>2257</v>
      </c>
      <c r="C232" s="545" t="s">
        <v>745</v>
      </c>
      <c r="D232" s="545" t="s">
        <v>625</v>
      </c>
      <c r="E232" s="545" t="s">
        <v>746</v>
      </c>
      <c r="F232" s="562"/>
      <c r="G232" s="562"/>
      <c r="H232" s="550">
        <v>0</v>
      </c>
      <c r="I232" s="562">
        <v>2</v>
      </c>
      <c r="J232" s="562">
        <v>205.86</v>
      </c>
      <c r="K232" s="550">
        <v>1</v>
      </c>
      <c r="L232" s="562">
        <v>2</v>
      </c>
      <c r="M232" s="563">
        <v>205.86</v>
      </c>
    </row>
    <row r="233" spans="1:13" ht="14.4" customHeight="1" x14ac:dyDescent="0.3">
      <c r="A233" s="544" t="s">
        <v>516</v>
      </c>
      <c r="B233" s="545" t="s">
        <v>2286</v>
      </c>
      <c r="C233" s="545" t="s">
        <v>847</v>
      </c>
      <c r="D233" s="545" t="s">
        <v>825</v>
      </c>
      <c r="E233" s="545" t="s">
        <v>848</v>
      </c>
      <c r="F233" s="562">
        <v>1</v>
      </c>
      <c r="G233" s="562">
        <v>0</v>
      </c>
      <c r="H233" s="550"/>
      <c r="I233" s="562"/>
      <c r="J233" s="562"/>
      <c r="K233" s="550"/>
      <c r="L233" s="562">
        <v>1</v>
      </c>
      <c r="M233" s="563">
        <v>0</v>
      </c>
    </row>
    <row r="234" spans="1:13" ht="14.4" customHeight="1" x14ac:dyDescent="0.3">
      <c r="A234" s="544" t="s">
        <v>516</v>
      </c>
      <c r="B234" s="545" t="s">
        <v>2309</v>
      </c>
      <c r="C234" s="545" t="s">
        <v>844</v>
      </c>
      <c r="D234" s="545" t="s">
        <v>845</v>
      </c>
      <c r="E234" s="545" t="s">
        <v>846</v>
      </c>
      <c r="F234" s="562"/>
      <c r="G234" s="562"/>
      <c r="H234" s="550">
        <v>0</v>
      </c>
      <c r="I234" s="562">
        <v>1</v>
      </c>
      <c r="J234" s="562">
        <v>141.25</v>
      </c>
      <c r="K234" s="550">
        <v>1</v>
      </c>
      <c r="L234" s="562">
        <v>1</v>
      </c>
      <c r="M234" s="563">
        <v>141.25</v>
      </c>
    </row>
    <row r="235" spans="1:13" ht="14.4" customHeight="1" x14ac:dyDescent="0.3">
      <c r="A235" s="544" t="s">
        <v>516</v>
      </c>
      <c r="B235" s="545" t="s">
        <v>2306</v>
      </c>
      <c r="C235" s="545" t="s">
        <v>840</v>
      </c>
      <c r="D235" s="545" t="s">
        <v>841</v>
      </c>
      <c r="E235" s="545" t="s">
        <v>842</v>
      </c>
      <c r="F235" s="562">
        <v>1</v>
      </c>
      <c r="G235" s="562">
        <v>340.97</v>
      </c>
      <c r="H235" s="550">
        <v>1</v>
      </c>
      <c r="I235" s="562"/>
      <c r="J235" s="562"/>
      <c r="K235" s="550">
        <v>0</v>
      </c>
      <c r="L235" s="562">
        <v>1</v>
      </c>
      <c r="M235" s="563">
        <v>340.97</v>
      </c>
    </row>
    <row r="236" spans="1:13" ht="14.4" customHeight="1" x14ac:dyDescent="0.3">
      <c r="A236" s="544" t="s">
        <v>517</v>
      </c>
      <c r="B236" s="545" t="s">
        <v>2280</v>
      </c>
      <c r="C236" s="545" t="s">
        <v>972</v>
      </c>
      <c r="D236" s="545" t="s">
        <v>973</v>
      </c>
      <c r="E236" s="545" t="s">
        <v>848</v>
      </c>
      <c r="F236" s="562"/>
      <c r="G236" s="562"/>
      <c r="H236" s="550">
        <v>0</v>
      </c>
      <c r="I236" s="562">
        <v>1</v>
      </c>
      <c r="J236" s="562">
        <v>394.64</v>
      </c>
      <c r="K236" s="550">
        <v>1</v>
      </c>
      <c r="L236" s="562">
        <v>1</v>
      </c>
      <c r="M236" s="563">
        <v>394.64</v>
      </c>
    </row>
    <row r="237" spans="1:13" ht="14.4" customHeight="1" x14ac:dyDescent="0.3">
      <c r="A237" s="544" t="s">
        <v>517</v>
      </c>
      <c r="B237" s="545" t="s">
        <v>2280</v>
      </c>
      <c r="C237" s="545" t="s">
        <v>974</v>
      </c>
      <c r="D237" s="545" t="s">
        <v>975</v>
      </c>
      <c r="E237" s="545" t="s">
        <v>976</v>
      </c>
      <c r="F237" s="562"/>
      <c r="G237" s="562"/>
      <c r="H237" s="550">
        <v>0</v>
      </c>
      <c r="I237" s="562">
        <v>3</v>
      </c>
      <c r="J237" s="562">
        <v>197.31</v>
      </c>
      <c r="K237" s="550">
        <v>1</v>
      </c>
      <c r="L237" s="562">
        <v>3</v>
      </c>
      <c r="M237" s="563">
        <v>197.31</v>
      </c>
    </row>
    <row r="238" spans="1:13" ht="14.4" customHeight="1" x14ac:dyDescent="0.3">
      <c r="A238" s="544" t="s">
        <v>517</v>
      </c>
      <c r="B238" s="545" t="s">
        <v>2287</v>
      </c>
      <c r="C238" s="545" t="s">
        <v>1191</v>
      </c>
      <c r="D238" s="545" t="s">
        <v>1192</v>
      </c>
      <c r="E238" s="545" t="s">
        <v>1193</v>
      </c>
      <c r="F238" s="562"/>
      <c r="G238" s="562"/>
      <c r="H238" s="550"/>
      <c r="I238" s="562">
        <v>2</v>
      </c>
      <c r="J238" s="562">
        <v>0</v>
      </c>
      <c r="K238" s="550"/>
      <c r="L238" s="562">
        <v>2</v>
      </c>
      <c r="M238" s="563">
        <v>0</v>
      </c>
    </row>
    <row r="239" spans="1:13" ht="14.4" customHeight="1" x14ac:dyDescent="0.3">
      <c r="A239" s="544" t="s">
        <v>517</v>
      </c>
      <c r="B239" s="545" t="s">
        <v>2293</v>
      </c>
      <c r="C239" s="545" t="s">
        <v>901</v>
      </c>
      <c r="D239" s="545" t="s">
        <v>902</v>
      </c>
      <c r="E239" s="545" t="s">
        <v>903</v>
      </c>
      <c r="F239" s="562"/>
      <c r="G239" s="562"/>
      <c r="H239" s="550">
        <v>0</v>
      </c>
      <c r="I239" s="562">
        <v>1</v>
      </c>
      <c r="J239" s="562">
        <v>543.36</v>
      </c>
      <c r="K239" s="550">
        <v>1</v>
      </c>
      <c r="L239" s="562">
        <v>1</v>
      </c>
      <c r="M239" s="563">
        <v>543.36</v>
      </c>
    </row>
    <row r="240" spans="1:13" ht="14.4" customHeight="1" x14ac:dyDescent="0.3">
      <c r="A240" s="544" t="s">
        <v>518</v>
      </c>
      <c r="B240" s="545" t="s">
        <v>2257</v>
      </c>
      <c r="C240" s="545" t="s">
        <v>2147</v>
      </c>
      <c r="D240" s="545" t="s">
        <v>625</v>
      </c>
      <c r="E240" s="545" t="s">
        <v>2148</v>
      </c>
      <c r="F240" s="562"/>
      <c r="G240" s="562"/>
      <c r="H240" s="550">
        <v>0</v>
      </c>
      <c r="I240" s="562">
        <v>3</v>
      </c>
      <c r="J240" s="562">
        <v>86.429999999999993</v>
      </c>
      <c r="K240" s="550">
        <v>1</v>
      </c>
      <c r="L240" s="562">
        <v>3</v>
      </c>
      <c r="M240" s="563">
        <v>86.429999999999993</v>
      </c>
    </row>
    <row r="241" spans="1:13" ht="14.4" customHeight="1" x14ac:dyDescent="0.3">
      <c r="A241" s="544" t="s">
        <v>518</v>
      </c>
      <c r="B241" s="545" t="s">
        <v>2257</v>
      </c>
      <c r="C241" s="545" t="s">
        <v>745</v>
      </c>
      <c r="D241" s="545" t="s">
        <v>625</v>
      </c>
      <c r="E241" s="545" t="s">
        <v>746</v>
      </c>
      <c r="F241" s="562"/>
      <c r="G241" s="562"/>
      <c r="H241" s="550">
        <v>0</v>
      </c>
      <c r="I241" s="562">
        <v>2</v>
      </c>
      <c r="J241" s="562">
        <v>205.86</v>
      </c>
      <c r="K241" s="550">
        <v>1</v>
      </c>
      <c r="L241" s="562">
        <v>2</v>
      </c>
      <c r="M241" s="563">
        <v>205.86</v>
      </c>
    </row>
    <row r="242" spans="1:13" ht="14.4" customHeight="1" x14ac:dyDescent="0.3">
      <c r="A242" s="544" t="s">
        <v>518</v>
      </c>
      <c r="B242" s="545" t="s">
        <v>2257</v>
      </c>
      <c r="C242" s="545" t="s">
        <v>747</v>
      </c>
      <c r="D242" s="545" t="s">
        <v>625</v>
      </c>
      <c r="E242" s="545" t="s">
        <v>748</v>
      </c>
      <c r="F242" s="562"/>
      <c r="G242" s="562"/>
      <c r="H242" s="550">
        <v>0</v>
      </c>
      <c r="I242" s="562">
        <v>12</v>
      </c>
      <c r="J242" s="562">
        <v>691.68000000000006</v>
      </c>
      <c r="K242" s="550">
        <v>1</v>
      </c>
      <c r="L242" s="562">
        <v>12</v>
      </c>
      <c r="M242" s="563">
        <v>691.68000000000006</v>
      </c>
    </row>
    <row r="243" spans="1:13" ht="14.4" customHeight="1" x14ac:dyDescent="0.3">
      <c r="A243" s="544" t="s">
        <v>518</v>
      </c>
      <c r="B243" s="545" t="s">
        <v>2257</v>
      </c>
      <c r="C243" s="545" t="s">
        <v>1481</v>
      </c>
      <c r="D243" s="545" t="s">
        <v>625</v>
      </c>
      <c r="E243" s="545" t="s">
        <v>1482</v>
      </c>
      <c r="F243" s="562"/>
      <c r="G243" s="562"/>
      <c r="H243" s="550"/>
      <c r="I243" s="562">
        <v>1</v>
      </c>
      <c r="J243" s="562">
        <v>0</v>
      </c>
      <c r="K243" s="550"/>
      <c r="L243" s="562">
        <v>1</v>
      </c>
      <c r="M243" s="563">
        <v>0</v>
      </c>
    </row>
    <row r="244" spans="1:13" ht="14.4" customHeight="1" x14ac:dyDescent="0.3">
      <c r="A244" s="544" t="s">
        <v>518</v>
      </c>
      <c r="B244" s="545" t="s">
        <v>2258</v>
      </c>
      <c r="C244" s="545" t="s">
        <v>2139</v>
      </c>
      <c r="D244" s="545" t="s">
        <v>1835</v>
      </c>
      <c r="E244" s="545" t="s">
        <v>2140</v>
      </c>
      <c r="F244" s="562"/>
      <c r="G244" s="562"/>
      <c r="H244" s="550">
        <v>0</v>
      </c>
      <c r="I244" s="562">
        <v>2</v>
      </c>
      <c r="J244" s="562">
        <v>172.82</v>
      </c>
      <c r="K244" s="550">
        <v>1</v>
      </c>
      <c r="L244" s="562">
        <v>2</v>
      </c>
      <c r="M244" s="563">
        <v>172.82</v>
      </c>
    </row>
    <row r="245" spans="1:13" ht="14.4" customHeight="1" x14ac:dyDescent="0.3">
      <c r="A245" s="544" t="s">
        <v>518</v>
      </c>
      <c r="B245" s="545" t="s">
        <v>2258</v>
      </c>
      <c r="C245" s="545" t="s">
        <v>1834</v>
      </c>
      <c r="D245" s="545" t="s">
        <v>1835</v>
      </c>
      <c r="E245" s="545" t="s">
        <v>1122</v>
      </c>
      <c r="F245" s="562"/>
      <c r="G245" s="562"/>
      <c r="H245" s="550">
        <v>0</v>
      </c>
      <c r="I245" s="562">
        <v>3</v>
      </c>
      <c r="J245" s="562">
        <v>259.23</v>
      </c>
      <c r="K245" s="550">
        <v>1</v>
      </c>
      <c r="L245" s="562">
        <v>3</v>
      </c>
      <c r="M245" s="563">
        <v>259.23</v>
      </c>
    </row>
    <row r="246" spans="1:13" ht="14.4" customHeight="1" x14ac:dyDescent="0.3">
      <c r="A246" s="544" t="s">
        <v>518</v>
      </c>
      <c r="B246" s="545" t="s">
        <v>2258</v>
      </c>
      <c r="C246" s="545" t="s">
        <v>1123</v>
      </c>
      <c r="D246" s="545" t="s">
        <v>1118</v>
      </c>
      <c r="E246" s="545" t="s">
        <v>1124</v>
      </c>
      <c r="F246" s="562"/>
      <c r="G246" s="562"/>
      <c r="H246" s="550">
        <v>0</v>
      </c>
      <c r="I246" s="562">
        <v>12</v>
      </c>
      <c r="J246" s="562">
        <v>518.52</v>
      </c>
      <c r="K246" s="550">
        <v>1</v>
      </c>
      <c r="L246" s="562">
        <v>12</v>
      </c>
      <c r="M246" s="563">
        <v>518.52</v>
      </c>
    </row>
    <row r="247" spans="1:13" ht="14.4" customHeight="1" x14ac:dyDescent="0.3">
      <c r="A247" s="544" t="s">
        <v>518</v>
      </c>
      <c r="B247" s="545" t="s">
        <v>2258</v>
      </c>
      <c r="C247" s="545" t="s">
        <v>2141</v>
      </c>
      <c r="D247" s="545" t="s">
        <v>1121</v>
      </c>
      <c r="E247" s="545" t="s">
        <v>2142</v>
      </c>
      <c r="F247" s="562">
        <v>3</v>
      </c>
      <c r="G247" s="562">
        <v>0</v>
      </c>
      <c r="H247" s="550"/>
      <c r="I247" s="562"/>
      <c r="J247" s="562"/>
      <c r="K247" s="550"/>
      <c r="L247" s="562">
        <v>3</v>
      </c>
      <c r="M247" s="563">
        <v>0</v>
      </c>
    </row>
    <row r="248" spans="1:13" ht="14.4" customHeight="1" x14ac:dyDescent="0.3">
      <c r="A248" s="544" t="s">
        <v>518</v>
      </c>
      <c r="B248" s="545" t="s">
        <v>2271</v>
      </c>
      <c r="C248" s="545" t="s">
        <v>1687</v>
      </c>
      <c r="D248" s="545" t="s">
        <v>1688</v>
      </c>
      <c r="E248" s="545" t="s">
        <v>1689</v>
      </c>
      <c r="F248" s="562">
        <v>1</v>
      </c>
      <c r="G248" s="562">
        <v>123.33</v>
      </c>
      <c r="H248" s="550">
        <v>1</v>
      </c>
      <c r="I248" s="562"/>
      <c r="J248" s="562"/>
      <c r="K248" s="550">
        <v>0</v>
      </c>
      <c r="L248" s="562">
        <v>1</v>
      </c>
      <c r="M248" s="563">
        <v>123.33</v>
      </c>
    </row>
    <row r="249" spans="1:13" ht="14.4" customHeight="1" x14ac:dyDescent="0.3">
      <c r="A249" s="544" t="s">
        <v>518</v>
      </c>
      <c r="B249" s="545" t="s">
        <v>2272</v>
      </c>
      <c r="C249" s="545" t="s">
        <v>1289</v>
      </c>
      <c r="D249" s="545" t="s">
        <v>1290</v>
      </c>
      <c r="E249" s="545" t="s">
        <v>1291</v>
      </c>
      <c r="F249" s="562"/>
      <c r="G249" s="562"/>
      <c r="H249" s="550">
        <v>0</v>
      </c>
      <c r="I249" s="562">
        <v>1</v>
      </c>
      <c r="J249" s="562">
        <v>184.74</v>
      </c>
      <c r="K249" s="550">
        <v>1</v>
      </c>
      <c r="L249" s="562">
        <v>1</v>
      </c>
      <c r="M249" s="563">
        <v>184.74</v>
      </c>
    </row>
    <row r="250" spans="1:13" ht="14.4" customHeight="1" x14ac:dyDescent="0.3">
      <c r="A250" s="544" t="s">
        <v>518</v>
      </c>
      <c r="B250" s="545" t="s">
        <v>2273</v>
      </c>
      <c r="C250" s="545" t="s">
        <v>1874</v>
      </c>
      <c r="D250" s="545" t="s">
        <v>1142</v>
      </c>
      <c r="E250" s="545" t="s">
        <v>1875</v>
      </c>
      <c r="F250" s="562"/>
      <c r="G250" s="562"/>
      <c r="H250" s="550">
        <v>0</v>
      </c>
      <c r="I250" s="562">
        <v>3</v>
      </c>
      <c r="J250" s="562">
        <v>1108.5</v>
      </c>
      <c r="K250" s="550">
        <v>1</v>
      </c>
      <c r="L250" s="562">
        <v>3</v>
      </c>
      <c r="M250" s="563">
        <v>1108.5</v>
      </c>
    </row>
    <row r="251" spans="1:13" ht="14.4" customHeight="1" x14ac:dyDescent="0.3">
      <c r="A251" s="544" t="s">
        <v>518</v>
      </c>
      <c r="B251" s="545" t="s">
        <v>2273</v>
      </c>
      <c r="C251" s="545" t="s">
        <v>1144</v>
      </c>
      <c r="D251" s="545" t="s">
        <v>1142</v>
      </c>
      <c r="E251" s="545" t="s">
        <v>1145</v>
      </c>
      <c r="F251" s="562"/>
      <c r="G251" s="562"/>
      <c r="H251" s="550">
        <v>0</v>
      </c>
      <c r="I251" s="562">
        <v>3</v>
      </c>
      <c r="J251" s="562">
        <v>6928.08</v>
      </c>
      <c r="K251" s="550">
        <v>1</v>
      </c>
      <c r="L251" s="562">
        <v>3</v>
      </c>
      <c r="M251" s="563">
        <v>6928.08</v>
      </c>
    </row>
    <row r="252" spans="1:13" ht="14.4" customHeight="1" x14ac:dyDescent="0.3">
      <c r="A252" s="544" t="s">
        <v>518</v>
      </c>
      <c r="B252" s="545" t="s">
        <v>2275</v>
      </c>
      <c r="C252" s="545" t="s">
        <v>1333</v>
      </c>
      <c r="D252" s="545" t="s">
        <v>1334</v>
      </c>
      <c r="E252" s="545" t="s">
        <v>1335</v>
      </c>
      <c r="F252" s="562"/>
      <c r="G252" s="562"/>
      <c r="H252" s="550">
        <v>0</v>
      </c>
      <c r="I252" s="562">
        <v>15</v>
      </c>
      <c r="J252" s="562">
        <v>1401.4500000000003</v>
      </c>
      <c r="K252" s="550">
        <v>1</v>
      </c>
      <c r="L252" s="562">
        <v>15</v>
      </c>
      <c r="M252" s="563">
        <v>1401.4500000000003</v>
      </c>
    </row>
    <row r="253" spans="1:13" ht="14.4" customHeight="1" x14ac:dyDescent="0.3">
      <c r="A253" s="544" t="s">
        <v>518</v>
      </c>
      <c r="B253" s="545" t="s">
        <v>2276</v>
      </c>
      <c r="C253" s="545" t="s">
        <v>1935</v>
      </c>
      <c r="D253" s="545" t="s">
        <v>1936</v>
      </c>
      <c r="E253" s="545" t="s">
        <v>1937</v>
      </c>
      <c r="F253" s="562">
        <v>3</v>
      </c>
      <c r="G253" s="562">
        <v>480.29999999999995</v>
      </c>
      <c r="H253" s="550">
        <v>0.6</v>
      </c>
      <c r="I253" s="562">
        <v>2</v>
      </c>
      <c r="J253" s="562">
        <v>320.2</v>
      </c>
      <c r="K253" s="550">
        <v>0.39999999999999997</v>
      </c>
      <c r="L253" s="562">
        <v>5</v>
      </c>
      <c r="M253" s="563">
        <v>800.5</v>
      </c>
    </row>
    <row r="254" spans="1:13" ht="14.4" customHeight="1" x14ac:dyDescent="0.3">
      <c r="A254" s="544" t="s">
        <v>518</v>
      </c>
      <c r="B254" s="545" t="s">
        <v>2276</v>
      </c>
      <c r="C254" s="545" t="s">
        <v>2153</v>
      </c>
      <c r="D254" s="545" t="s">
        <v>1187</v>
      </c>
      <c r="E254" s="545" t="s">
        <v>1937</v>
      </c>
      <c r="F254" s="562"/>
      <c r="G254" s="562"/>
      <c r="H254" s="550">
        <v>0</v>
      </c>
      <c r="I254" s="562">
        <v>4</v>
      </c>
      <c r="J254" s="562">
        <v>640.4</v>
      </c>
      <c r="K254" s="550">
        <v>1</v>
      </c>
      <c r="L254" s="562">
        <v>4</v>
      </c>
      <c r="M254" s="563">
        <v>640.4</v>
      </c>
    </row>
    <row r="255" spans="1:13" ht="14.4" customHeight="1" x14ac:dyDescent="0.3">
      <c r="A255" s="544" t="s">
        <v>518</v>
      </c>
      <c r="B255" s="545" t="s">
        <v>2276</v>
      </c>
      <c r="C255" s="545" t="s">
        <v>2154</v>
      </c>
      <c r="D255" s="545" t="s">
        <v>2155</v>
      </c>
      <c r="E255" s="545" t="s">
        <v>1937</v>
      </c>
      <c r="F255" s="562">
        <v>3</v>
      </c>
      <c r="G255" s="562">
        <v>480.29999999999995</v>
      </c>
      <c r="H255" s="550">
        <v>1</v>
      </c>
      <c r="I255" s="562"/>
      <c r="J255" s="562"/>
      <c r="K255" s="550">
        <v>0</v>
      </c>
      <c r="L255" s="562">
        <v>3</v>
      </c>
      <c r="M255" s="563">
        <v>480.29999999999995</v>
      </c>
    </row>
    <row r="256" spans="1:13" ht="14.4" customHeight="1" x14ac:dyDescent="0.3">
      <c r="A256" s="544" t="s">
        <v>518</v>
      </c>
      <c r="B256" s="545" t="s">
        <v>2276</v>
      </c>
      <c r="C256" s="545" t="s">
        <v>1186</v>
      </c>
      <c r="D256" s="545" t="s">
        <v>1187</v>
      </c>
      <c r="E256" s="545" t="s">
        <v>1188</v>
      </c>
      <c r="F256" s="562"/>
      <c r="G256" s="562"/>
      <c r="H256" s="550">
        <v>0</v>
      </c>
      <c r="I256" s="562">
        <v>2</v>
      </c>
      <c r="J256" s="562">
        <v>640.41999999999996</v>
      </c>
      <c r="K256" s="550">
        <v>1</v>
      </c>
      <c r="L256" s="562">
        <v>2</v>
      </c>
      <c r="M256" s="563">
        <v>640.41999999999996</v>
      </c>
    </row>
    <row r="257" spans="1:13" ht="14.4" customHeight="1" x14ac:dyDescent="0.3">
      <c r="A257" s="544" t="s">
        <v>518</v>
      </c>
      <c r="B257" s="545" t="s">
        <v>2277</v>
      </c>
      <c r="C257" s="545" t="s">
        <v>1541</v>
      </c>
      <c r="D257" s="545" t="s">
        <v>1542</v>
      </c>
      <c r="E257" s="545" t="s">
        <v>1116</v>
      </c>
      <c r="F257" s="562"/>
      <c r="G257" s="562"/>
      <c r="H257" s="550">
        <v>0</v>
      </c>
      <c r="I257" s="562">
        <v>6</v>
      </c>
      <c r="J257" s="562">
        <v>432</v>
      </c>
      <c r="K257" s="550">
        <v>1</v>
      </c>
      <c r="L257" s="562">
        <v>6</v>
      </c>
      <c r="M257" s="563">
        <v>432</v>
      </c>
    </row>
    <row r="258" spans="1:13" ht="14.4" customHeight="1" x14ac:dyDescent="0.3">
      <c r="A258" s="544" t="s">
        <v>518</v>
      </c>
      <c r="B258" s="545" t="s">
        <v>2277</v>
      </c>
      <c r="C258" s="545" t="s">
        <v>1543</v>
      </c>
      <c r="D258" s="545" t="s">
        <v>1542</v>
      </c>
      <c r="E258" s="545" t="s">
        <v>1544</v>
      </c>
      <c r="F258" s="562"/>
      <c r="G258" s="562"/>
      <c r="H258" s="550">
        <v>0</v>
      </c>
      <c r="I258" s="562">
        <v>5</v>
      </c>
      <c r="J258" s="562">
        <v>720.05</v>
      </c>
      <c r="K258" s="550">
        <v>1</v>
      </c>
      <c r="L258" s="562">
        <v>5</v>
      </c>
      <c r="M258" s="563">
        <v>720.05</v>
      </c>
    </row>
    <row r="259" spans="1:13" ht="14.4" customHeight="1" x14ac:dyDescent="0.3">
      <c r="A259" s="544" t="s">
        <v>518</v>
      </c>
      <c r="B259" s="545" t="s">
        <v>2278</v>
      </c>
      <c r="C259" s="545" t="s">
        <v>2020</v>
      </c>
      <c r="D259" s="545" t="s">
        <v>2021</v>
      </c>
      <c r="E259" s="545" t="s">
        <v>2022</v>
      </c>
      <c r="F259" s="562">
        <v>15</v>
      </c>
      <c r="G259" s="562">
        <v>1969.8</v>
      </c>
      <c r="H259" s="550">
        <v>1</v>
      </c>
      <c r="I259" s="562"/>
      <c r="J259" s="562"/>
      <c r="K259" s="550">
        <v>0</v>
      </c>
      <c r="L259" s="562">
        <v>15</v>
      </c>
      <c r="M259" s="563">
        <v>1969.8</v>
      </c>
    </row>
    <row r="260" spans="1:13" ht="14.4" customHeight="1" x14ac:dyDescent="0.3">
      <c r="A260" s="544" t="s">
        <v>518</v>
      </c>
      <c r="B260" s="545" t="s">
        <v>2280</v>
      </c>
      <c r="C260" s="545" t="s">
        <v>977</v>
      </c>
      <c r="D260" s="545" t="s">
        <v>973</v>
      </c>
      <c r="E260" s="545" t="s">
        <v>978</v>
      </c>
      <c r="F260" s="562"/>
      <c r="G260" s="562"/>
      <c r="H260" s="550">
        <v>0</v>
      </c>
      <c r="I260" s="562">
        <v>5</v>
      </c>
      <c r="J260" s="562">
        <v>657.7</v>
      </c>
      <c r="K260" s="550">
        <v>1</v>
      </c>
      <c r="L260" s="562">
        <v>5</v>
      </c>
      <c r="M260" s="563">
        <v>657.7</v>
      </c>
    </row>
    <row r="261" spans="1:13" ht="14.4" customHeight="1" x14ac:dyDescent="0.3">
      <c r="A261" s="544" t="s">
        <v>518</v>
      </c>
      <c r="B261" s="545" t="s">
        <v>2259</v>
      </c>
      <c r="C261" s="545" t="s">
        <v>537</v>
      </c>
      <c r="D261" s="545" t="s">
        <v>538</v>
      </c>
      <c r="E261" s="545" t="s">
        <v>539</v>
      </c>
      <c r="F261" s="562"/>
      <c r="G261" s="562"/>
      <c r="H261" s="550">
        <v>0</v>
      </c>
      <c r="I261" s="562">
        <v>4</v>
      </c>
      <c r="J261" s="562">
        <v>421.28</v>
      </c>
      <c r="K261" s="550">
        <v>1</v>
      </c>
      <c r="L261" s="562">
        <v>4</v>
      </c>
      <c r="M261" s="563">
        <v>421.28</v>
      </c>
    </row>
    <row r="262" spans="1:13" ht="14.4" customHeight="1" x14ac:dyDescent="0.3">
      <c r="A262" s="544" t="s">
        <v>518</v>
      </c>
      <c r="B262" s="545" t="s">
        <v>2259</v>
      </c>
      <c r="C262" s="545" t="s">
        <v>933</v>
      </c>
      <c r="D262" s="545" t="s">
        <v>934</v>
      </c>
      <c r="E262" s="545" t="s">
        <v>935</v>
      </c>
      <c r="F262" s="562">
        <v>3</v>
      </c>
      <c r="G262" s="562">
        <v>49.14</v>
      </c>
      <c r="H262" s="550">
        <v>1</v>
      </c>
      <c r="I262" s="562"/>
      <c r="J262" s="562"/>
      <c r="K262" s="550">
        <v>0</v>
      </c>
      <c r="L262" s="562">
        <v>3</v>
      </c>
      <c r="M262" s="563">
        <v>49.14</v>
      </c>
    </row>
    <row r="263" spans="1:13" ht="14.4" customHeight="1" x14ac:dyDescent="0.3">
      <c r="A263" s="544" t="s">
        <v>518</v>
      </c>
      <c r="B263" s="545" t="s">
        <v>2259</v>
      </c>
      <c r="C263" s="545" t="s">
        <v>540</v>
      </c>
      <c r="D263" s="545" t="s">
        <v>538</v>
      </c>
      <c r="E263" s="545" t="s">
        <v>541</v>
      </c>
      <c r="F263" s="562"/>
      <c r="G263" s="562"/>
      <c r="H263" s="550">
        <v>0</v>
      </c>
      <c r="I263" s="562">
        <v>6</v>
      </c>
      <c r="J263" s="562">
        <v>210.66</v>
      </c>
      <c r="K263" s="550">
        <v>1</v>
      </c>
      <c r="L263" s="562">
        <v>6</v>
      </c>
      <c r="M263" s="563">
        <v>210.66</v>
      </c>
    </row>
    <row r="264" spans="1:13" ht="14.4" customHeight="1" x14ac:dyDescent="0.3">
      <c r="A264" s="544" t="s">
        <v>518</v>
      </c>
      <c r="B264" s="545" t="s">
        <v>2259</v>
      </c>
      <c r="C264" s="545" t="s">
        <v>938</v>
      </c>
      <c r="D264" s="545" t="s">
        <v>939</v>
      </c>
      <c r="E264" s="545" t="s">
        <v>541</v>
      </c>
      <c r="F264" s="562">
        <v>14</v>
      </c>
      <c r="G264" s="562">
        <v>491.53999999999996</v>
      </c>
      <c r="H264" s="550">
        <v>1</v>
      </c>
      <c r="I264" s="562"/>
      <c r="J264" s="562"/>
      <c r="K264" s="550">
        <v>0</v>
      </c>
      <c r="L264" s="562">
        <v>14</v>
      </c>
      <c r="M264" s="563">
        <v>491.53999999999996</v>
      </c>
    </row>
    <row r="265" spans="1:13" ht="14.4" customHeight="1" x14ac:dyDescent="0.3">
      <c r="A265" s="544" t="s">
        <v>518</v>
      </c>
      <c r="B265" s="545" t="s">
        <v>2282</v>
      </c>
      <c r="C265" s="545" t="s">
        <v>1050</v>
      </c>
      <c r="D265" s="545" t="s">
        <v>1051</v>
      </c>
      <c r="E265" s="545" t="s">
        <v>1052</v>
      </c>
      <c r="F265" s="562"/>
      <c r="G265" s="562"/>
      <c r="H265" s="550">
        <v>0</v>
      </c>
      <c r="I265" s="562">
        <v>4</v>
      </c>
      <c r="J265" s="562">
        <v>140.44</v>
      </c>
      <c r="K265" s="550">
        <v>1</v>
      </c>
      <c r="L265" s="562">
        <v>4</v>
      </c>
      <c r="M265" s="563">
        <v>140.44</v>
      </c>
    </row>
    <row r="266" spans="1:13" ht="14.4" customHeight="1" x14ac:dyDescent="0.3">
      <c r="A266" s="544" t="s">
        <v>518</v>
      </c>
      <c r="B266" s="545" t="s">
        <v>2282</v>
      </c>
      <c r="C266" s="545" t="s">
        <v>787</v>
      </c>
      <c r="D266" s="545" t="s">
        <v>788</v>
      </c>
      <c r="E266" s="545" t="s">
        <v>789</v>
      </c>
      <c r="F266" s="562">
        <v>8</v>
      </c>
      <c r="G266" s="562">
        <v>70.319999999999993</v>
      </c>
      <c r="H266" s="550">
        <v>1</v>
      </c>
      <c r="I266" s="562"/>
      <c r="J266" s="562"/>
      <c r="K266" s="550">
        <v>0</v>
      </c>
      <c r="L266" s="562">
        <v>8</v>
      </c>
      <c r="M266" s="563">
        <v>70.319999999999993</v>
      </c>
    </row>
    <row r="267" spans="1:13" ht="14.4" customHeight="1" x14ac:dyDescent="0.3">
      <c r="A267" s="544" t="s">
        <v>518</v>
      </c>
      <c r="B267" s="545" t="s">
        <v>2285</v>
      </c>
      <c r="C267" s="545" t="s">
        <v>2186</v>
      </c>
      <c r="D267" s="545" t="s">
        <v>2040</v>
      </c>
      <c r="E267" s="545" t="s">
        <v>2046</v>
      </c>
      <c r="F267" s="562">
        <v>6</v>
      </c>
      <c r="G267" s="562">
        <v>0</v>
      </c>
      <c r="H267" s="550"/>
      <c r="I267" s="562"/>
      <c r="J267" s="562"/>
      <c r="K267" s="550"/>
      <c r="L267" s="562">
        <v>6</v>
      </c>
      <c r="M267" s="563">
        <v>0</v>
      </c>
    </row>
    <row r="268" spans="1:13" ht="14.4" customHeight="1" x14ac:dyDescent="0.3">
      <c r="A268" s="544" t="s">
        <v>518</v>
      </c>
      <c r="B268" s="545" t="s">
        <v>2285</v>
      </c>
      <c r="C268" s="545" t="s">
        <v>2187</v>
      </c>
      <c r="D268" s="545" t="s">
        <v>2040</v>
      </c>
      <c r="E268" s="545" t="s">
        <v>2188</v>
      </c>
      <c r="F268" s="562">
        <v>1</v>
      </c>
      <c r="G268" s="562">
        <v>0</v>
      </c>
      <c r="H268" s="550"/>
      <c r="I268" s="562"/>
      <c r="J268" s="562"/>
      <c r="K268" s="550"/>
      <c r="L268" s="562">
        <v>1</v>
      </c>
      <c r="M268" s="563">
        <v>0</v>
      </c>
    </row>
    <row r="269" spans="1:13" ht="14.4" customHeight="1" x14ac:dyDescent="0.3">
      <c r="A269" s="544" t="s">
        <v>518</v>
      </c>
      <c r="B269" s="545" t="s">
        <v>2286</v>
      </c>
      <c r="C269" s="545" t="s">
        <v>822</v>
      </c>
      <c r="D269" s="545" t="s">
        <v>823</v>
      </c>
      <c r="E269" s="545" t="s">
        <v>541</v>
      </c>
      <c r="F269" s="562"/>
      <c r="G269" s="562"/>
      <c r="H269" s="550">
        <v>0</v>
      </c>
      <c r="I269" s="562">
        <v>36</v>
      </c>
      <c r="J269" s="562">
        <v>1737.7199999999998</v>
      </c>
      <c r="K269" s="550">
        <v>1</v>
      </c>
      <c r="L269" s="562">
        <v>36</v>
      </c>
      <c r="M269" s="563">
        <v>1737.7199999999998</v>
      </c>
    </row>
    <row r="270" spans="1:13" ht="14.4" customHeight="1" x14ac:dyDescent="0.3">
      <c r="A270" s="544" t="s">
        <v>518</v>
      </c>
      <c r="B270" s="545" t="s">
        <v>2286</v>
      </c>
      <c r="C270" s="545" t="s">
        <v>1901</v>
      </c>
      <c r="D270" s="545" t="s">
        <v>1175</v>
      </c>
      <c r="E270" s="545" t="s">
        <v>549</v>
      </c>
      <c r="F270" s="562"/>
      <c r="G270" s="562"/>
      <c r="H270" s="550">
        <v>0</v>
      </c>
      <c r="I270" s="562">
        <v>2</v>
      </c>
      <c r="J270" s="562">
        <v>193.06</v>
      </c>
      <c r="K270" s="550">
        <v>1</v>
      </c>
      <c r="L270" s="562">
        <v>2</v>
      </c>
      <c r="M270" s="563">
        <v>193.06</v>
      </c>
    </row>
    <row r="271" spans="1:13" ht="14.4" customHeight="1" x14ac:dyDescent="0.3">
      <c r="A271" s="544" t="s">
        <v>518</v>
      </c>
      <c r="B271" s="545" t="s">
        <v>2286</v>
      </c>
      <c r="C271" s="545" t="s">
        <v>1903</v>
      </c>
      <c r="D271" s="545" t="s">
        <v>1904</v>
      </c>
      <c r="E271" s="545" t="s">
        <v>978</v>
      </c>
      <c r="F271" s="562">
        <v>1</v>
      </c>
      <c r="G271" s="562">
        <v>48.27</v>
      </c>
      <c r="H271" s="550">
        <v>1</v>
      </c>
      <c r="I271" s="562"/>
      <c r="J271" s="562"/>
      <c r="K271" s="550">
        <v>0</v>
      </c>
      <c r="L271" s="562">
        <v>1</v>
      </c>
      <c r="M271" s="563">
        <v>48.27</v>
      </c>
    </row>
    <row r="272" spans="1:13" ht="14.4" customHeight="1" x14ac:dyDescent="0.3">
      <c r="A272" s="544" t="s">
        <v>518</v>
      </c>
      <c r="B272" s="545" t="s">
        <v>2287</v>
      </c>
      <c r="C272" s="545" t="s">
        <v>1191</v>
      </c>
      <c r="D272" s="545" t="s">
        <v>1192</v>
      </c>
      <c r="E272" s="545" t="s">
        <v>1193</v>
      </c>
      <c r="F272" s="562"/>
      <c r="G272" s="562"/>
      <c r="H272" s="550"/>
      <c r="I272" s="562">
        <v>1</v>
      </c>
      <c r="J272" s="562">
        <v>0</v>
      </c>
      <c r="K272" s="550"/>
      <c r="L272" s="562">
        <v>1</v>
      </c>
      <c r="M272" s="563">
        <v>0</v>
      </c>
    </row>
    <row r="273" spans="1:13" ht="14.4" customHeight="1" x14ac:dyDescent="0.3">
      <c r="A273" s="544" t="s">
        <v>518</v>
      </c>
      <c r="B273" s="545" t="s">
        <v>2287</v>
      </c>
      <c r="C273" s="545" t="s">
        <v>2156</v>
      </c>
      <c r="D273" s="545" t="s">
        <v>1192</v>
      </c>
      <c r="E273" s="545" t="s">
        <v>1560</v>
      </c>
      <c r="F273" s="562"/>
      <c r="G273" s="562"/>
      <c r="H273" s="550"/>
      <c r="I273" s="562">
        <v>3</v>
      </c>
      <c r="J273" s="562">
        <v>0</v>
      </c>
      <c r="K273" s="550"/>
      <c r="L273" s="562">
        <v>3</v>
      </c>
      <c r="M273" s="563">
        <v>0</v>
      </c>
    </row>
    <row r="274" spans="1:13" ht="14.4" customHeight="1" x14ac:dyDescent="0.3">
      <c r="A274" s="544" t="s">
        <v>518</v>
      </c>
      <c r="B274" s="545" t="s">
        <v>2287</v>
      </c>
      <c r="C274" s="545" t="s">
        <v>1947</v>
      </c>
      <c r="D274" s="545" t="s">
        <v>1192</v>
      </c>
      <c r="E274" s="545" t="s">
        <v>1948</v>
      </c>
      <c r="F274" s="562"/>
      <c r="G274" s="562"/>
      <c r="H274" s="550"/>
      <c r="I274" s="562">
        <v>2</v>
      </c>
      <c r="J274" s="562">
        <v>0</v>
      </c>
      <c r="K274" s="550"/>
      <c r="L274" s="562">
        <v>2</v>
      </c>
      <c r="M274" s="563">
        <v>0</v>
      </c>
    </row>
    <row r="275" spans="1:13" ht="14.4" customHeight="1" x14ac:dyDescent="0.3">
      <c r="A275" s="544" t="s">
        <v>518</v>
      </c>
      <c r="B275" s="545" t="s">
        <v>2260</v>
      </c>
      <c r="C275" s="545" t="s">
        <v>628</v>
      </c>
      <c r="D275" s="545" t="s">
        <v>629</v>
      </c>
      <c r="E275" s="545" t="s">
        <v>630</v>
      </c>
      <c r="F275" s="562"/>
      <c r="G275" s="562"/>
      <c r="H275" s="550">
        <v>0</v>
      </c>
      <c r="I275" s="562">
        <v>26</v>
      </c>
      <c r="J275" s="562">
        <v>2272.66</v>
      </c>
      <c r="K275" s="550">
        <v>1</v>
      </c>
      <c r="L275" s="562">
        <v>26</v>
      </c>
      <c r="M275" s="563">
        <v>2272.66</v>
      </c>
    </row>
    <row r="276" spans="1:13" ht="14.4" customHeight="1" x14ac:dyDescent="0.3">
      <c r="A276" s="544" t="s">
        <v>518</v>
      </c>
      <c r="B276" s="545" t="s">
        <v>2260</v>
      </c>
      <c r="C276" s="545" t="s">
        <v>631</v>
      </c>
      <c r="D276" s="545" t="s">
        <v>629</v>
      </c>
      <c r="E276" s="545" t="s">
        <v>632</v>
      </c>
      <c r="F276" s="562"/>
      <c r="G276" s="562"/>
      <c r="H276" s="550">
        <v>0</v>
      </c>
      <c r="I276" s="562">
        <v>8</v>
      </c>
      <c r="J276" s="562">
        <v>2127.4300000000003</v>
      </c>
      <c r="K276" s="550">
        <v>1</v>
      </c>
      <c r="L276" s="562">
        <v>8</v>
      </c>
      <c r="M276" s="563">
        <v>2127.4300000000003</v>
      </c>
    </row>
    <row r="277" spans="1:13" ht="14.4" customHeight="1" x14ac:dyDescent="0.3">
      <c r="A277" s="544" t="s">
        <v>518</v>
      </c>
      <c r="B277" s="545" t="s">
        <v>2260</v>
      </c>
      <c r="C277" s="545" t="s">
        <v>2151</v>
      </c>
      <c r="D277" s="545" t="s">
        <v>629</v>
      </c>
      <c r="E277" s="545" t="s">
        <v>2152</v>
      </c>
      <c r="F277" s="562"/>
      <c r="G277" s="562"/>
      <c r="H277" s="550">
        <v>0</v>
      </c>
      <c r="I277" s="562">
        <v>5</v>
      </c>
      <c r="J277" s="562">
        <v>874.05000000000007</v>
      </c>
      <c r="K277" s="550">
        <v>1</v>
      </c>
      <c r="L277" s="562">
        <v>5</v>
      </c>
      <c r="M277" s="563">
        <v>874.05000000000007</v>
      </c>
    </row>
    <row r="278" spans="1:13" ht="14.4" customHeight="1" x14ac:dyDescent="0.3">
      <c r="A278" s="544" t="s">
        <v>518</v>
      </c>
      <c r="B278" s="545" t="s">
        <v>2261</v>
      </c>
      <c r="C278" s="545" t="s">
        <v>862</v>
      </c>
      <c r="D278" s="545" t="s">
        <v>753</v>
      </c>
      <c r="E278" s="545" t="s">
        <v>863</v>
      </c>
      <c r="F278" s="562"/>
      <c r="G278" s="562"/>
      <c r="H278" s="550">
        <v>0</v>
      </c>
      <c r="I278" s="562">
        <v>77</v>
      </c>
      <c r="J278" s="562">
        <v>9044.42</v>
      </c>
      <c r="K278" s="550">
        <v>1</v>
      </c>
      <c r="L278" s="562">
        <v>77</v>
      </c>
      <c r="M278" s="563">
        <v>9044.42</v>
      </c>
    </row>
    <row r="279" spans="1:13" ht="14.4" customHeight="1" x14ac:dyDescent="0.3">
      <c r="A279" s="544" t="s">
        <v>518</v>
      </c>
      <c r="B279" s="545" t="s">
        <v>2261</v>
      </c>
      <c r="C279" s="545" t="s">
        <v>752</v>
      </c>
      <c r="D279" s="545" t="s">
        <v>753</v>
      </c>
      <c r="E279" s="545" t="s">
        <v>754</v>
      </c>
      <c r="F279" s="562"/>
      <c r="G279" s="562"/>
      <c r="H279" s="550">
        <v>0</v>
      </c>
      <c r="I279" s="562">
        <v>5</v>
      </c>
      <c r="J279" s="562">
        <v>1761.8500000000001</v>
      </c>
      <c r="K279" s="550">
        <v>1</v>
      </c>
      <c r="L279" s="562">
        <v>5</v>
      </c>
      <c r="M279" s="563">
        <v>1761.8500000000001</v>
      </c>
    </row>
    <row r="280" spans="1:13" ht="14.4" customHeight="1" x14ac:dyDescent="0.3">
      <c r="A280" s="544" t="s">
        <v>518</v>
      </c>
      <c r="B280" s="545" t="s">
        <v>2261</v>
      </c>
      <c r="C280" s="545" t="s">
        <v>1355</v>
      </c>
      <c r="D280" s="545" t="s">
        <v>753</v>
      </c>
      <c r="E280" s="545" t="s">
        <v>1356</v>
      </c>
      <c r="F280" s="562"/>
      <c r="G280" s="562"/>
      <c r="H280" s="550">
        <v>0</v>
      </c>
      <c r="I280" s="562">
        <v>5</v>
      </c>
      <c r="J280" s="562">
        <v>3072.4</v>
      </c>
      <c r="K280" s="550">
        <v>1</v>
      </c>
      <c r="L280" s="562">
        <v>5</v>
      </c>
      <c r="M280" s="563">
        <v>3072.4</v>
      </c>
    </row>
    <row r="281" spans="1:13" ht="14.4" customHeight="1" x14ac:dyDescent="0.3">
      <c r="A281" s="544" t="s">
        <v>518</v>
      </c>
      <c r="B281" s="545" t="s">
        <v>2261</v>
      </c>
      <c r="C281" s="545" t="s">
        <v>2149</v>
      </c>
      <c r="D281" s="545" t="s">
        <v>753</v>
      </c>
      <c r="E281" s="545" t="s">
        <v>2150</v>
      </c>
      <c r="F281" s="562"/>
      <c r="G281" s="562"/>
      <c r="H281" s="550">
        <v>0</v>
      </c>
      <c r="I281" s="562">
        <v>9</v>
      </c>
      <c r="J281" s="562">
        <v>1533.8700000000001</v>
      </c>
      <c r="K281" s="550">
        <v>1</v>
      </c>
      <c r="L281" s="562">
        <v>9</v>
      </c>
      <c r="M281" s="563">
        <v>1533.8700000000001</v>
      </c>
    </row>
    <row r="282" spans="1:13" ht="14.4" customHeight="1" x14ac:dyDescent="0.3">
      <c r="A282" s="544" t="s">
        <v>518</v>
      </c>
      <c r="B282" s="545" t="s">
        <v>2261</v>
      </c>
      <c r="C282" s="545" t="s">
        <v>1357</v>
      </c>
      <c r="D282" s="545" t="s">
        <v>753</v>
      </c>
      <c r="E282" s="545" t="s">
        <v>1358</v>
      </c>
      <c r="F282" s="562"/>
      <c r="G282" s="562"/>
      <c r="H282" s="550">
        <v>0</v>
      </c>
      <c r="I282" s="562">
        <v>7</v>
      </c>
      <c r="J282" s="562">
        <v>1273.58</v>
      </c>
      <c r="K282" s="550">
        <v>1</v>
      </c>
      <c r="L282" s="562">
        <v>7</v>
      </c>
      <c r="M282" s="563">
        <v>1273.58</v>
      </c>
    </row>
    <row r="283" spans="1:13" ht="14.4" customHeight="1" x14ac:dyDescent="0.3">
      <c r="A283" s="544" t="s">
        <v>518</v>
      </c>
      <c r="B283" s="545" t="s">
        <v>2261</v>
      </c>
      <c r="C283" s="545" t="s">
        <v>1359</v>
      </c>
      <c r="D283" s="545" t="s">
        <v>753</v>
      </c>
      <c r="E283" s="545" t="s">
        <v>1360</v>
      </c>
      <c r="F283" s="562"/>
      <c r="G283" s="562"/>
      <c r="H283" s="550">
        <v>0</v>
      </c>
      <c r="I283" s="562">
        <v>17</v>
      </c>
      <c r="J283" s="562">
        <v>3993.4700000000003</v>
      </c>
      <c r="K283" s="550">
        <v>1</v>
      </c>
      <c r="L283" s="562">
        <v>17</v>
      </c>
      <c r="M283" s="563">
        <v>3993.4700000000003</v>
      </c>
    </row>
    <row r="284" spans="1:13" ht="14.4" customHeight="1" x14ac:dyDescent="0.3">
      <c r="A284" s="544" t="s">
        <v>518</v>
      </c>
      <c r="B284" s="545" t="s">
        <v>2261</v>
      </c>
      <c r="C284" s="545" t="s">
        <v>1458</v>
      </c>
      <c r="D284" s="545" t="s">
        <v>753</v>
      </c>
      <c r="E284" s="545" t="s">
        <v>1459</v>
      </c>
      <c r="F284" s="562"/>
      <c r="G284" s="562"/>
      <c r="H284" s="550">
        <v>0</v>
      </c>
      <c r="I284" s="562">
        <v>1</v>
      </c>
      <c r="J284" s="562">
        <v>704.73</v>
      </c>
      <c r="K284" s="550">
        <v>1</v>
      </c>
      <c r="L284" s="562">
        <v>1</v>
      </c>
      <c r="M284" s="563">
        <v>704.73</v>
      </c>
    </row>
    <row r="285" spans="1:13" ht="14.4" customHeight="1" x14ac:dyDescent="0.3">
      <c r="A285" s="544" t="s">
        <v>518</v>
      </c>
      <c r="B285" s="545" t="s">
        <v>2290</v>
      </c>
      <c r="C285" s="545" t="s">
        <v>2162</v>
      </c>
      <c r="D285" s="545" t="s">
        <v>2163</v>
      </c>
      <c r="E285" s="545" t="s">
        <v>1240</v>
      </c>
      <c r="F285" s="562"/>
      <c r="G285" s="562"/>
      <c r="H285" s="550">
        <v>0</v>
      </c>
      <c r="I285" s="562">
        <v>11</v>
      </c>
      <c r="J285" s="562">
        <v>1028.06</v>
      </c>
      <c r="K285" s="550">
        <v>1</v>
      </c>
      <c r="L285" s="562">
        <v>11</v>
      </c>
      <c r="M285" s="563">
        <v>1028.06</v>
      </c>
    </row>
    <row r="286" spans="1:13" ht="14.4" customHeight="1" x14ac:dyDescent="0.3">
      <c r="A286" s="544" t="s">
        <v>518</v>
      </c>
      <c r="B286" s="545" t="s">
        <v>2290</v>
      </c>
      <c r="C286" s="545" t="s">
        <v>2164</v>
      </c>
      <c r="D286" s="545" t="s">
        <v>2165</v>
      </c>
      <c r="E286" s="545" t="s">
        <v>2166</v>
      </c>
      <c r="F286" s="562">
        <v>3</v>
      </c>
      <c r="G286" s="562">
        <v>0</v>
      </c>
      <c r="H286" s="550"/>
      <c r="I286" s="562"/>
      <c r="J286" s="562"/>
      <c r="K286" s="550"/>
      <c r="L286" s="562">
        <v>3</v>
      </c>
      <c r="M286" s="563">
        <v>0</v>
      </c>
    </row>
    <row r="287" spans="1:13" ht="14.4" customHeight="1" x14ac:dyDescent="0.3">
      <c r="A287" s="544" t="s">
        <v>518</v>
      </c>
      <c r="B287" s="545" t="s">
        <v>2290</v>
      </c>
      <c r="C287" s="545" t="s">
        <v>2167</v>
      </c>
      <c r="D287" s="545" t="s">
        <v>1369</v>
      </c>
      <c r="E287" s="545" t="s">
        <v>2168</v>
      </c>
      <c r="F287" s="562">
        <v>1</v>
      </c>
      <c r="G287" s="562">
        <v>305.3</v>
      </c>
      <c r="H287" s="550">
        <v>1</v>
      </c>
      <c r="I287" s="562"/>
      <c r="J287" s="562"/>
      <c r="K287" s="550">
        <v>0</v>
      </c>
      <c r="L287" s="562">
        <v>1</v>
      </c>
      <c r="M287" s="563">
        <v>305.3</v>
      </c>
    </row>
    <row r="288" spans="1:13" ht="14.4" customHeight="1" x14ac:dyDescent="0.3">
      <c r="A288" s="544" t="s">
        <v>518</v>
      </c>
      <c r="B288" s="545" t="s">
        <v>2290</v>
      </c>
      <c r="C288" s="545" t="s">
        <v>1368</v>
      </c>
      <c r="D288" s="545" t="s">
        <v>1369</v>
      </c>
      <c r="E288" s="545" t="s">
        <v>1370</v>
      </c>
      <c r="F288" s="562">
        <v>5</v>
      </c>
      <c r="G288" s="562">
        <v>0</v>
      </c>
      <c r="H288" s="550"/>
      <c r="I288" s="562"/>
      <c r="J288" s="562"/>
      <c r="K288" s="550"/>
      <c r="L288" s="562">
        <v>5</v>
      </c>
      <c r="M288" s="563">
        <v>0</v>
      </c>
    </row>
    <row r="289" spans="1:13" ht="14.4" customHeight="1" x14ac:dyDescent="0.3">
      <c r="A289" s="544" t="s">
        <v>518</v>
      </c>
      <c r="B289" s="545" t="s">
        <v>2290</v>
      </c>
      <c r="C289" s="545" t="s">
        <v>2123</v>
      </c>
      <c r="D289" s="545" t="s">
        <v>2310</v>
      </c>
      <c r="E289" s="545" t="s">
        <v>2311</v>
      </c>
      <c r="F289" s="562">
        <v>1</v>
      </c>
      <c r="G289" s="562">
        <v>0</v>
      </c>
      <c r="H289" s="550"/>
      <c r="I289" s="562"/>
      <c r="J289" s="562"/>
      <c r="K289" s="550"/>
      <c r="L289" s="562">
        <v>1</v>
      </c>
      <c r="M289" s="563">
        <v>0</v>
      </c>
    </row>
    <row r="290" spans="1:13" ht="14.4" customHeight="1" x14ac:dyDescent="0.3">
      <c r="A290" s="544" t="s">
        <v>518</v>
      </c>
      <c r="B290" s="545" t="s">
        <v>2292</v>
      </c>
      <c r="C290" s="545" t="s">
        <v>2159</v>
      </c>
      <c r="D290" s="545" t="s">
        <v>2160</v>
      </c>
      <c r="E290" s="545" t="s">
        <v>2161</v>
      </c>
      <c r="F290" s="562">
        <v>1</v>
      </c>
      <c r="G290" s="562">
        <v>0</v>
      </c>
      <c r="H290" s="550"/>
      <c r="I290" s="562"/>
      <c r="J290" s="562"/>
      <c r="K290" s="550"/>
      <c r="L290" s="562">
        <v>1</v>
      </c>
      <c r="M290" s="563">
        <v>0</v>
      </c>
    </row>
    <row r="291" spans="1:13" ht="14.4" customHeight="1" x14ac:dyDescent="0.3">
      <c r="A291" s="544" t="s">
        <v>518</v>
      </c>
      <c r="B291" s="545" t="s">
        <v>2293</v>
      </c>
      <c r="C291" s="545" t="s">
        <v>2096</v>
      </c>
      <c r="D291" s="545" t="s">
        <v>906</v>
      </c>
      <c r="E291" s="545" t="s">
        <v>914</v>
      </c>
      <c r="F291" s="562"/>
      <c r="G291" s="562"/>
      <c r="H291" s="550">
        <v>0</v>
      </c>
      <c r="I291" s="562">
        <v>6</v>
      </c>
      <c r="J291" s="562">
        <v>1671.84</v>
      </c>
      <c r="K291" s="550">
        <v>1</v>
      </c>
      <c r="L291" s="562">
        <v>6</v>
      </c>
      <c r="M291" s="563">
        <v>1671.84</v>
      </c>
    </row>
    <row r="292" spans="1:13" ht="14.4" customHeight="1" x14ac:dyDescent="0.3">
      <c r="A292" s="544" t="s">
        <v>518</v>
      </c>
      <c r="B292" s="545" t="s">
        <v>2293</v>
      </c>
      <c r="C292" s="545" t="s">
        <v>1561</v>
      </c>
      <c r="D292" s="545" t="s">
        <v>1562</v>
      </c>
      <c r="E292" s="545" t="s">
        <v>1563</v>
      </c>
      <c r="F292" s="562"/>
      <c r="G292" s="562"/>
      <c r="H292" s="550">
        <v>0</v>
      </c>
      <c r="I292" s="562">
        <v>1</v>
      </c>
      <c r="J292" s="562">
        <v>353.18</v>
      </c>
      <c r="K292" s="550">
        <v>1</v>
      </c>
      <c r="L292" s="562">
        <v>1</v>
      </c>
      <c r="M292" s="563">
        <v>353.18</v>
      </c>
    </row>
    <row r="293" spans="1:13" ht="14.4" customHeight="1" x14ac:dyDescent="0.3">
      <c r="A293" s="544" t="s">
        <v>518</v>
      </c>
      <c r="B293" s="545" t="s">
        <v>2293</v>
      </c>
      <c r="C293" s="545" t="s">
        <v>2097</v>
      </c>
      <c r="D293" s="545" t="s">
        <v>899</v>
      </c>
      <c r="E293" s="545" t="s">
        <v>2098</v>
      </c>
      <c r="F293" s="562"/>
      <c r="G293" s="562"/>
      <c r="H293" s="550">
        <v>0</v>
      </c>
      <c r="I293" s="562">
        <v>3</v>
      </c>
      <c r="J293" s="562">
        <v>176.57999999999998</v>
      </c>
      <c r="K293" s="550">
        <v>1</v>
      </c>
      <c r="L293" s="562">
        <v>3</v>
      </c>
      <c r="M293" s="563">
        <v>176.57999999999998</v>
      </c>
    </row>
    <row r="294" spans="1:13" ht="14.4" customHeight="1" x14ac:dyDescent="0.3">
      <c r="A294" s="544" t="s">
        <v>518</v>
      </c>
      <c r="B294" s="545" t="s">
        <v>2293</v>
      </c>
      <c r="C294" s="545" t="s">
        <v>901</v>
      </c>
      <c r="D294" s="545" t="s">
        <v>902</v>
      </c>
      <c r="E294" s="545" t="s">
        <v>903</v>
      </c>
      <c r="F294" s="562"/>
      <c r="G294" s="562"/>
      <c r="H294" s="550">
        <v>0</v>
      </c>
      <c r="I294" s="562">
        <v>1</v>
      </c>
      <c r="J294" s="562">
        <v>543.36</v>
      </c>
      <c r="K294" s="550">
        <v>1</v>
      </c>
      <c r="L294" s="562">
        <v>1</v>
      </c>
      <c r="M294" s="563">
        <v>543.36</v>
      </c>
    </row>
    <row r="295" spans="1:13" ht="14.4" customHeight="1" x14ac:dyDescent="0.3">
      <c r="A295" s="544" t="s">
        <v>518</v>
      </c>
      <c r="B295" s="545" t="s">
        <v>2293</v>
      </c>
      <c r="C295" s="545" t="s">
        <v>2099</v>
      </c>
      <c r="D295" s="545" t="s">
        <v>906</v>
      </c>
      <c r="E295" s="545" t="s">
        <v>549</v>
      </c>
      <c r="F295" s="562"/>
      <c r="G295" s="562"/>
      <c r="H295" s="550">
        <v>0</v>
      </c>
      <c r="I295" s="562">
        <v>3</v>
      </c>
      <c r="J295" s="562">
        <v>176.57999999999998</v>
      </c>
      <c r="K295" s="550">
        <v>1</v>
      </c>
      <c r="L295" s="562">
        <v>3</v>
      </c>
      <c r="M295" s="563">
        <v>176.57999999999998</v>
      </c>
    </row>
    <row r="296" spans="1:13" ht="14.4" customHeight="1" x14ac:dyDescent="0.3">
      <c r="A296" s="544" t="s">
        <v>518</v>
      </c>
      <c r="B296" s="545" t="s">
        <v>2293</v>
      </c>
      <c r="C296" s="545" t="s">
        <v>905</v>
      </c>
      <c r="D296" s="545" t="s">
        <v>906</v>
      </c>
      <c r="E296" s="545" t="s">
        <v>907</v>
      </c>
      <c r="F296" s="562"/>
      <c r="G296" s="562"/>
      <c r="H296" s="550">
        <v>0</v>
      </c>
      <c r="I296" s="562">
        <v>15</v>
      </c>
      <c r="J296" s="562">
        <v>2943.15</v>
      </c>
      <c r="K296" s="550">
        <v>1</v>
      </c>
      <c r="L296" s="562">
        <v>15</v>
      </c>
      <c r="M296" s="563">
        <v>2943.15</v>
      </c>
    </row>
    <row r="297" spans="1:13" ht="14.4" customHeight="1" x14ac:dyDescent="0.3">
      <c r="A297" s="544" t="s">
        <v>518</v>
      </c>
      <c r="B297" s="545" t="s">
        <v>2293</v>
      </c>
      <c r="C297" s="545" t="s">
        <v>1320</v>
      </c>
      <c r="D297" s="545" t="s">
        <v>906</v>
      </c>
      <c r="E297" s="545" t="s">
        <v>916</v>
      </c>
      <c r="F297" s="562"/>
      <c r="G297" s="562"/>
      <c r="H297" s="550">
        <v>0</v>
      </c>
      <c r="I297" s="562">
        <v>39</v>
      </c>
      <c r="J297" s="562">
        <v>4591.4699999999993</v>
      </c>
      <c r="K297" s="550">
        <v>1</v>
      </c>
      <c r="L297" s="562">
        <v>39</v>
      </c>
      <c r="M297" s="563">
        <v>4591.4699999999993</v>
      </c>
    </row>
    <row r="298" spans="1:13" ht="14.4" customHeight="1" x14ac:dyDescent="0.3">
      <c r="A298" s="544" t="s">
        <v>518</v>
      </c>
      <c r="B298" s="545" t="s">
        <v>2293</v>
      </c>
      <c r="C298" s="545" t="s">
        <v>908</v>
      </c>
      <c r="D298" s="545" t="s">
        <v>906</v>
      </c>
      <c r="E298" s="545" t="s">
        <v>909</v>
      </c>
      <c r="F298" s="562"/>
      <c r="G298" s="562"/>
      <c r="H298" s="550">
        <v>0</v>
      </c>
      <c r="I298" s="562">
        <v>4</v>
      </c>
      <c r="J298" s="562">
        <v>1569.68</v>
      </c>
      <c r="K298" s="550">
        <v>1</v>
      </c>
      <c r="L298" s="562">
        <v>4</v>
      </c>
      <c r="M298" s="563">
        <v>1569.68</v>
      </c>
    </row>
    <row r="299" spans="1:13" ht="14.4" customHeight="1" x14ac:dyDescent="0.3">
      <c r="A299" s="544" t="s">
        <v>518</v>
      </c>
      <c r="B299" s="545" t="s">
        <v>2293</v>
      </c>
      <c r="C299" s="545" t="s">
        <v>1321</v>
      </c>
      <c r="D299" s="545" t="s">
        <v>906</v>
      </c>
      <c r="E299" s="545" t="s">
        <v>867</v>
      </c>
      <c r="F299" s="562"/>
      <c r="G299" s="562"/>
      <c r="H299" s="550">
        <v>0</v>
      </c>
      <c r="I299" s="562">
        <v>18</v>
      </c>
      <c r="J299" s="562">
        <v>3260.34</v>
      </c>
      <c r="K299" s="550">
        <v>1</v>
      </c>
      <c r="L299" s="562">
        <v>18</v>
      </c>
      <c r="M299" s="563">
        <v>3260.34</v>
      </c>
    </row>
    <row r="300" spans="1:13" ht="14.4" customHeight="1" x14ac:dyDescent="0.3">
      <c r="A300" s="544" t="s">
        <v>518</v>
      </c>
      <c r="B300" s="545" t="s">
        <v>2262</v>
      </c>
      <c r="C300" s="545" t="s">
        <v>1460</v>
      </c>
      <c r="D300" s="545" t="s">
        <v>866</v>
      </c>
      <c r="E300" s="545" t="s">
        <v>916</v>
      </c>
      <c r="F300" s="562"/>
      <c r="G300" s="562"/>
      <c r="H300" s="550">
        <v>0</v>
      </c>
      <c r="I300" s="562">
        <v>11</v>
      </c>
      <c r="J300" s="562">
        <v>1992.4299999999998</v>
      </c>
      <c r="K300" s="550">
        <v>1</v>
      </c>
      <c r="L300" s="562">
        <v>11</v>
      </c>
      <c r="M300" s="563">
        <v>1992.4299999999998</v>
      </c>
    </row>
    <row r="301" spans="1:13" ht="14.4" customHeight="1" x14ac:dyDescent="0.3">
      <c r="A301" s="544" t="s">
        <v>518</v>
      </c>
      <c r="B301" s="545" t="s">
        <v>2262</v>
      </c>
      <c r="C301" s="545" t="s">
        <v>1217</v>
      </c>
      <c r="D301" s="545" t="s">
        <v>866</v>
      </c>
      <c r="E301" s="545" t="s">
        <v>897</v>
      </c>
      <c r="F301" s="562"/>
      <c r="G301" s="562"/>
      <c r="H301" s="550">
        <v>0</v>
      </c>
      <c r="I301" s="562">
        <v>1</v>
      </c>
      <c r="J301" s="562">
        <v>543.36</v>
      </c>
      <c r="K301" s="550">
        <v>1</v>
      </c>
      <c r="L301" s="562">
        <v>1</v>
      </c>
      <c r="M301" s="563">
        <v>543.36</v>
      </c>
    </row>
    <row r="302" spans="1:13" ht="14.4" customHeight="1" x14ac:dyDescent="0.3">
      <c r="A302" s="544" t="s">
        <v>518</v>
      </c>
      <c r="B302" s="545" t="s">
        <v>2262</v>
      </c>
      <c r="C302" s="545" t="s">
        <v>865</v>
      </c>
      <c r="D302" s="545" t="s">
        <v>866</v>
      </c>
      <c r="E302" s="545" t="s">
        <v>867</v>
      </c>
      <c r="F302" s="562"/>
      <c r="G302" s="562"/>
      <c r="H302" s="550">
        <v>0</v>
      </c>
      <c r="I302" s="562">
        <v>6</v>
      </c>
      <c r="J302" s="562">
        <v>1671.84</v>
      </c>
      <c r="K302" s="550">
        <v>1</v>
      </c>
      <c r="L302" s="562">
        <v>6</v>
      </c>
      <c r="M302" s="563">
        <v>1671.84</v>
      </c>
    </row>
    <row r="303" spans="1:13" ht="14.4" customHeight="1" x14ac:dyDescent="0.3">
      <c r="A303" s="544" t="s">
        <v>518</v>
      </c>
      <c r="B303" s="545" t="s">
        <v>2262</v>
      </c>
      <c r="C303" s="545" t="s">
        <v>1218</v>
      </c>
      <c r="D303" s="545" t="s">
        <v>866</v>
      </c>
      <c r="E303" s="545" t="s">
        <v>1219</v>
      </c>
      <c r="F303" s="562"/>
      <c r="G303" s="562"/>
      <c r="H303" s="550">
        <v>0</v>
      </c>
      <c r="I303" s="562">
        <v>5</v>
      </c>
      <c r="J303" s="562">
        <v>4179.6499999999996</v>
      </c>
      <c r="K303" s="550">
        <v>1</v>
      </c>
      <c r="L303" s="562">
        <v>5</v>
      </c>
      <c r="M303" s="563">
        <v>4179.6499999999996</v>
      </c>
    </row>
    <row r="304" spans="1:13" ht="14.4" customHeight="1" x14ac:dyDescent="0.3">
      <c r="A304" s="544" t="s">
        <v>518</v>
      </c>
      <c r="B304" s="545" t="s">
        <v>2294</v>
      </c>
      <c r="C304" s="545" t="s">
        <v>1431</v>
      </c>
      <c r="D304" s="545" t="s">
        <v>1432</v>
      </c>
      <c r="E304" s="545" t="s">
        <v>1433</v>
      </c>
      <c r="F304" s="562"/>
      <c r="G304" s="562"/>
      <c r="H304" s="550">
        <v>0</v>
      </c>
      <c r="I304" s="562">
        <v>1</v>
      </c>
      <c r="J304" s="562">
        <v>556.04</v>
      </c>
      <c r="K304" s="550">
        <v>1</v>
      </c>
      <c r="L304" s="562">
        <v>1</v>
      </c>
      <c r="M304" s="563">
        <v>556.04</v>
      </c>
    </row>
    <row r="305" spans="1:13" ht="14.4" customHeight="1" x14ac:dyDescent="0.3">
      <c r="A305" s="544" t="s">
        <v>518</v>
      </c>
      <c r="B305" s="545" t="s">
        <v>2263</v>
      </c>
      <c r="C305" s="545" t="s">
        <v>583</v>
      </c>
      <c r="D305" s="545" t="s">
        <v>584</v>
      </c>
      <c r="E305" s="545" t="s">
        <v>585</v>
      </c>
      <c r="F305" s="562"/>
      <c r="G305" s="562"/>
      <c r="H305" s="550">
        <v>0</v>
      </c>
      <c r="I305" s="562">
        <v>1</v>
      </c>
      <c r="J305" s="562">
        <v>79.03</v>
      </c>
      <c r="K305" s="550">
        <v>1</v>
      </c>
      <c r="L305" s="562">
        <v>1</v>
      </c>
      <c r="M305" s="563">
        <v>79.03</v>
      </c>
    </row>
    <row r="306" spans="1:13" ht="14.4" customHeight="1" x14ac:dyDescent="0.3">
      <c r="A306" s="544" t="s">
        <v>518</v>
      </c>
      <c r="B306" s="545" t="s">
        <v>2263</v>
      </c>
      <c r="C306" s="545" t="s">
        <v>2137</v>
      </c>
      <c r="D306" s="545" t="s">
        <v>587</v>
      </c>
      <c r="E306" s="545" t="s">
        <v>2138</v>
      </c>
      <c r="F306" s="562"/>
      <c r="G306" s="562"/>
      <c r="H306" s="550"/>
      <c r="I306" s="562">
        <v>2</v>
      </c>
      <c r="J306" s="562">
        <v>0</v>
      </c>
      <c r="K306" s="550"/>
      <c r="L306" s="562">
        <v>2</v>
      </c>
      <c r="M306" s="563">
        <v>0</v>
      </c>
    </row>
    <row r="307" spans="1:13" ht="14.4" customHeight="1" x14ac:dyDescent="0.3">
      <c r="A307" s="544" t="s">
        <v>518</v>
      </c>
      <c r="B307" s="545" t="s">
        <v>2263</v>
      </c>
      <c r="C307" s="545" t="s">
        <v>731</v>
      </c>
      <c r="D307" s="545" t="s">
        <v>732</v>
      </c>
      <c r="E307" s="545" t="s">
        <v>733</v>
      </c>
      <c r="F307" s="562"/>
      <c r="G307" s="562"/>
      <c r="H307" s="550">
        <v>0</v>
      </c>
      <c r="I307" s="562">
        <v>3</v>
      </c>
      <c r="J307" s="562">
        <v>177.81</v>
      </c>
      <c r="K307" s="550">
        <v>1</v>
      </c>
      <c r="L307" s="562">
        <v>3</v>
      </c>
      <c r="M307" s="563">
        <v>177.81</v>
      </c>
    </row>
    <row r="308" spans="1:13" ht="14.4" customHeight="1" x14ac:dyDescent="0.3">
      <c r="A308" s="544" t="s">
        <v>518</v>
      </c>
      <c r="B308" s="545" t="s">
        <v>2264</v>
      </c>
      <c r="C308" s="545" t="s">
        <v>531</v>
      </c>
      <c r="D308" s="545" t="s">
        <v>532</v>
      </c>
      <c r="E308" s="545" t="s">
        <v>533</v>
      </c>
      <c r="F308" s="562"/>
      <c r="G308" s="562"/>
      <c r="H308" s="550">
        <v>0</v>
      </c>
      <c r="I308" s="562">
        <v>1</v>
      </c>
      <c r="J308" s="562">
        <v>154.36000000000001</v>
      </c>
      <c r="K308" s="550">
        <v>1</v>
      </c>
      <c r="L308" s="562">
        <v>1</v>
      </c>
      <c r="M308" s="563">
        <v>154.36000000000001</v>
      </c>
    </row>
    <row r="309" spans="1:13" ht="14.4" customHeight="1" x14ac:dyDescent="0.3">
      <c r="A309" s="544" t="s">
        <v>518</v>
      </c>
      <c r="B309" s="545" t="s">
        <v>2265</v>
      </c>
      <c r="C309" s="545" t="s">
        <v>607</v>
      </c>
      <c r="D309" s="545" t="s">
        <v>608</v>
      </c>
      <c r="E309" s="545" t="s">
        <v>609</v>
      </c>
      <c r="F309" s="562"/>
      <c r="G309" s="562"/>
      <c r="H309" s="550">
        <v>0</v>
      </c>
      <c r="I309" s="562">
        <v>1</v>
      </c>
      <c r="J309" s="562">
        <v>193.26</v>
      </c>
      <c r="K309" s="550">
        <v>1</v>
      </c>
      <c r="L309" s="562">
        <v>1</v>
      </c>
      <c r="M309" s="563">
        <v>193.26</v>
      </c>
    </row>
    <row r="310" spans="1:13" ht="14.4" customHeight="1" x14ac:dyDescent="0.3">
      <c r="A310" s="544" t="s">
        <v>518</v>
      </c>
      <c r="B310" s="545" t="s">
        <v>2302</v>
      </c>
      <c r="C310" s="545" t="s">
        <v>2100</v>
      </c>
      <c r="D310" s="545" t="s">
        <v>2101</v>
      </c>
      <c r="E310" s="545" t="s">
        <v>549</v>
      </c>
      <c r="F310" s="562"/>
      <c r="G310" s="562"/>
      <c r="H310" s="550">
        <v>0</v>
      </c>
      <c r="I310" s="562">
        <v>18</v>
      </c>
      <c r="J310" s="562">
        <v>977.04</v>
      </c>
      <c r="K310" s="550">
        <v>1</v>
      </c>
      <c r="L310" s="562">
        <v>18</v>
      </c>
      <c r="M310" s="563">
        <v>977.04</v>
      </c>
    </row>
    <row r="311" spans="1:13" ht="14.4" customHeight="1" x14ac:dyDescent="0.3">
      <c r="A311" s="544" t="s">
        <v>518</v>
      </c>
      <c r="B311" s="545" t="s">
        <v>2302</v>
      </c>
      <c r="C311" s="545" t="s">
        <v>955</v>
      </c>
      <c r="D311" s="545" t="s">
        <v>956</v>
      </c>
      <c r="E311" s="545" t="s">
        <v>916</v>
      </c>
      <c r="F311" s="562"/>
      <c r="G311" s="562"/>
      <c r="H311" s="550">
        <v>0</v>
      </c>
      <c r="I311" s="562">
        <v>3</v>
      </c>
      <c r="J311" s="562">
        <v>255.48</v>
      </c>
      <c r="K311" s="550">
        <v>1</v>
      </c>
      <c r="L311" s="562">
        <v>3</v>
      </c>
      <c r="M311" s="563">
        <v>255.48</v>
      </c>
    </row>
    <row r="312" spans="1:13" ht="14.4" customHeight="1" x14ac:dyDescent="0.3">
      <c r="A312" s="544" t="s">
        <v>518</v>
      </c>
      <c r="B312" s="545" t="s">
        <v>2312</v>
      </c>
      <c r="C312" s="545" t="s">
        <v>2189</v>
      </c>
      <c r="D312" s="545" t="s">
        <v>2049</v>
      </c>
      <c r="E312" s="545" t="s">
        <v>2190</v>
      </c>
      <c r="F312" s="562"/>
      <c r="G312" s="562"/>
      <c r="H312" s="550"/>
      <c r="I312" s="562">
        <v>3</v>
      </c>
      <c r="J312" s="562">
        <v>0</v>
      </c>
      <c r="K312" s="550"/>
      <c r="L312" s="562">
        <v>3</v>
      </c>
      <c r="M312" s="563">
        <v>0</v>
      </c>
    </row>
    <row r="313" spans="1:13" ht="14.4" customHeight="1" x14ac:dyDescent="0.3">
      <c r="A313" s="544" t="s">
        <v>518</v>
      </c>
      <c r="B313" s="545" t="s">
        <v>2267</v>
      </c>
      <c r="C313" s="545" t="s">
        <v>1322</v>
      </c>
      <c r="D313" s="545" t="s">
        <v>548</v>
      </c>
      <c r="E313" s="545" t="s">
        <v>1176</v>
      </c>
      <c r="F313" s="562"/>
      <c r="G313" s="562"/>
      <c r="H313" s="550">
        <v>0</v>
      </c>
      <c r="I313" s="562">
        <v>1</v>
      </c>
      <c r="J313" s="562">
        <v>207.45</v>
      </c>
      <c r="K313" s="550">
        <v>1</v>
      </c>
      <c r="L313" s="562">
        <v>1</v>
      </c>
      <c r="M313" s="563">
        <v>207.45</v>
      </c>
    </row>
    <row r="314" spans="1:13" ht="14.4" customHeight="1" x14ac:dyDescent="0.3">
      <c r="A314" s="544" t="s">
        <v>518</v>
      </c>
      <c r="B314" s="545" t="s">
        <v>2306</v>
      </c>
      <c r="C314" s="545" t="s">
        <v>2132</v>
      </c>
      <c r="D314" s="545" t="s">
        <v>2133</v>
      </c>
      <c r="E314" s="545" t="s">
        <v>2134</v>
      </c>
      <c r="F314" s="562">
        <v>1</v>
      </c>
      <c r="G314" s="562">
        <v>0</v>
      </c>
      <c r="H314" s="550"/>
      <c r="I314" s="562"/>
      <c r="J314" s="562"/>
      <c r="K314" s="550"/>
      <c r="L314" s="562">
        <v>1</v>
      </c>
      <c r="M314" s="563">
        <v>0</v>
      </c>
    </row>
    <row r="315" spans="1:13" ht="14.4" customHeight="1" x14ac:dyDescent="0.3">
      <c r="A315" s="544" t="s">
        <v>518</v>
      </c>
      <c r="B315" s="545" t="s">
        <v>2307</v>
      </c>
      <c r="C315" s="545" t="s">
        <v>1465</v>
      </c>
      <c r="D315" s="545" t="s">
        <v>1466</v>
      </c>
      <c r="E315" s="545" t="s">
        <v>1467</v>
      </c>
      <c r="F315" s="562"/>
      <c r="G315" s="562"/>
      <c r="H315" s="550">
        <v>0</v>
      </c>
      <c r="I315" s="562">
        <v>2</v>
      </c>
      <c r="J315" s="562">
        <v>5339.5</v>
      </c>
      <c r="K315" s="550">
        <v>1</v>
      </c>
      <c r="L315" s="562">
        <v>2</v>
      </c>
      <c r="M315" s="563">
        <v>5339.5</v>
      </c>
    </row>
    <row r="316" spans="1:13" ht="14.4" customHeight="1" x14ac:dyDescent="0.3">
      <c r="A316" s="544" t="s">
        <v>519</v>
      </c>
      <c r="B316" s="545" t="s">
        <v>2286</v>
      </c>
      <c r="C316" s="545" t="s">
        <v>824</v>
      </c>
      <c r="D316" s="545" t="s">
        <v>825</v>
      </c>
      <c r="E316" s="545" t="s">
        <v>826</v>
      </c>
      <c r="F316" s="562"/>
      <c r="G316" s="562"/>
      <c r="H316" s="550">
        <v>0</v>
      </c>
      <c r="I316" s="562">
        <v>1</v>
      </c>
      <c r="J316" s="562">
        <v>160.88999999999999</v>
      </c>
      <c r="K316" s="550">
        <v>1</v>
      </c>
      <c r="L316" s="562">
        <v>1</v>
      </c>
      <c r="M316" s="563">
        <v>160.88999999999999</v>
      </c>
    </row>
    <row r="317" spans="1:13" ht="14.4" customHeight="1" x14ac:dyDescent="0.3">
      <c r="A317" s="544" t="s">
        <v>519</v>
      </c>
      <c r="B317" s="545" t="s">
        <v>2287</v>
      </c>
      <c r="C317" s="545" t="s">
        <v>1194</v>
      </c>
      <c r="D317" s="545" t="s">
        <v>1192</v>
      </c>
      <c r="E317" s="545" t="s">
        <v>1195</v>
      </c>
      <c r="F317" s="562"/>
      <c r="G317" s="562"/>
      <c r="H317" s="550"/>
      <c r="I317" s="562">
        <v>1</v>
      </c>
      <c r="J317" s="562">
        <v>0</v>
      </c>
      <c r="K317" s="550"/>
      <c r="L317" s="562">
        <v>1</v>
      </c>
      <c r="M317" s="563">
        <v>0</v>
      </c>
    </row>
    <row r="318" spans="1:13" ht="14.4" customHeight="1" x14ac:dyDescent="0.3">
      <c r="A318" s="544" t="s">
        <v>519</v>
      </c>
      <c r="B318" s="545" t="s">
        <v>2308</v>
      </c>
      <c r="C318" s="545" t="s">
        <v>1508</v>
      </c>
      <c r="D318" s="545" t="s">
        <v>1494</v>
      </c>
      <c r="E318" s="545" t="s">
        <v>1406</v>
      </c>
      <c r="F318" s="562"/>
      <c r="G318" s="562"/>
      <c r="H318" s="550">
        <v>0</v>
      </c>
      <c r="I318" s="562">
        <v>3</v>
      </c>
      <c r="J318" s="562">
        <v>401.82</v>
      </c>
      <c r="K318" s="550">
        <v>1</v>
      </c>
      <c r="L318" s="562">
        <v>3</v>
      </c>
      <c r="M318" s="563">
        <v>401.82</v>
      </c>
    </row>
    <row r="319" spans="1:13" ht="14.4" customHeight="1" x14ac:dyDescent="0.3">
      <c r="A319" s="544" t="s">
        <v>520</v>
      </c>
      <c r="B319" s="545" t="s">
        <v>2257</v>
      </c>
      <c r="C319" s="545" t="s">
        <v>1481</v>
      </c>
      <c r="D319" s="545" t="s">
        <v>625</v>
      </c>
      <c r="E319" s="545" t="s">
        <v>1482</v>
      </c>
      <c r="F319" s="562"/>
      <c r="G319" s="562"/>
      <c r="H319" s="550"/>
      <c r="I319" s="562">
        <v>1</v>
      </c>
      <c r="J319" s="562">
        <v>0</v>
      </c>
      <c r="K319" s="550"/>
      <c r="L319" s="562">
        <v>1</v>
      </c>
      <c r="M319" s="563">
        <v>0</v>
      </c>
    </row>
    <row r="320" spans="1:13" ht="14.4" customHeight="1" x14ac:dyDescent="0.3">
      <c r="A320" s="544" t="s">
        <v>520</v>
      </c>
      <c r="B320" s="545" t="s">
        <v>2259</v>
      </c>
      <c r="C320" s="545" t="s">
        <v>537</v>
      </c>
      <c r="D320" s="545" t="s">
        <v>538</v>
      </c>
      <c r="E320" s="545" t="s">
        <v>539</v>
      </c>
      <c r="F320" s="562"/>
      <c r="G320" s="562"/>
      <c r="H320" s="550">
        <v>0</v>
      </c>
      <c r="I320" s="562">
        <v>1</v>
      </c>
      <c r="J320" s="562">
        <v>105.32</v>
      </c>
      <c r="K320" s="550">
        <v>1</v>
      </c>
      <c r="L320" s="562">
        <v>1</v>
      </c>
      <c r="M320" s="563">
        <v>105.32</v>
      </c>
    </row>
    <row r="321" spans="1:13" ht="14.4" customHeight="1" x14ac:dyDescent="0.3">
      <c r="A321" s="544" t="s">
        <v>520</v>
      </c>
      <c r="B321" s="545" t="s">
        <v>2286</v>
      </c>
      <c r="C321" s="545" t="s">
        <v>822</v>
      </c>
      <c r="D321" s="545" t="s">
        <v>823</v>
      </c>
      <c r="E321" s="545" t="s">
        <v>541</v>
      </c>
      <c r="F321" s="562"/>
      <c r="G321" s="562"/>
      <c r="H321" s="550">
        <v>0</v>
      </c>
      <c r="I321" s="562">
        <v>3</v>
      </c>
      <c r="J321" s="562">
        <v>144.81</v>
      </c>
      <c r="K321" s="550">
        <v>1</v>
      </c>
      <c r="L321" s="562">
        <v>3</v>
      </c>
      <c r="M321" s="563">
        <v>144.81</v>
      </c>
    </row>
    <row r="322" spans="1:13" ht="14.4" customHeight="1" x14ac:dyDescent="0.3">
      <c r="A322" s="544" t="s">
        <v>520</v>
      </c>
      <c r="B322" s="545" t="s">
        <v>2286</v>
      </c>
      <c r="C322" s="545" t="s">
        <v>824</v>
      </c>
      <c r="D322" s="545" t="s">
        <v>825</v>
      </c>
      <c r="E322" s="545" t="s">
        <v>826</v>
      </c>
      <c r="F322" s="562"/>
      <c r="G322" s="562"/>
      <c r="H322" s="550">
        <v>0</v>
      </c>
      <c r="I322" s="562">
        <v>1</v>
      </c>
      <c r="J322" s="562">
        <v>160.88999999999999</v>
      </c>
      <c r="K322" s="550">
        <v>1</v>
      </c>
      <c r="L322" s="562">
        <v>1</v>
      </c>
      <c r="M322" s="563">
        <v>160.88999999999999</v>
      </c>
    </row>
    <row r="323" spans="1:13" ht="14.4" customHeight="1" x14ac:dyDescent="0.3">
      <c r="A323" s="544" t="s">
        <v>520</v>
      </c>
      <c r="B323" s="545" t="s">
        <v>2262</v>
      </c>
      <c r="C323" s="545" t="s">
        <v>1217</v>
      </c>
      <c r="D323" s="545" t="s">
        <v>866</v>
      </c>
      <c r="E323" s="545" t="s">
        <v>897</v>
      </c>
      <c r="F323" s="562"/>
      <c r="G323" s="562"/>
      <c r="H323" s="550">
        <v>0</v>
      </c>
      <c r="I323" s="562">
        <v>1</v>
      </c>
      <c r="J323" s="562">
        <v>543.36</v>
      </c>
      <c r="K323" s="550">
        <v>1</v>
      </c>
      <c r="L323" s="562">
        <v>1</v>
      </c>
      <c r="M323" s="563">
        <v>543.36</v>
      </c>
    </row>
    <row r="324" spans="1:13" ht="14.4" customHeight="1" x14ac:dyDescent="0.3">
      <c r="A324" s="544" t="s">
        <v>520</v>
      </c>
      <c r="B324" s="545" t="s">
        <v>2309</v>
      </c>
      <c r="C324" s="545" t="s">
        <v>844</v>
      </c>
      <c r="D324" s="545" t="s">
        <v>845</v>
      </c>
      <c r="E324" s="545" t="s">
        <v>846</v>
      </c>
      <c r="F324" s="562"/>
      <c r="G324" s="562"/>
      <c r="H324" s="550">
        <v>0</v>
      </c>
      <c r="I324" s="562">
        <v>1</v>
      </c>
      <c r="J324" s="562">
        <v>141.04</v>
      </c>
      <c r="K324" s="550">
        <v>1</v>
      </c>
      <c r="L324" s="562">
        <v>1</v>
      </c>
      <c r="M324" s="563">
        <v>141.04</v>
      </c>
    </row>
    <row r="325" spans="1:13" ht="14.4" customHeight="1" x14ac:dyDescent="0.3">
      <c r="A325" s="544" t="s">
        <v>520</v>
      </c>
      <c r="B325" s="545" t="s">
        <v>2313</v>
      </c>
      <c r="C325" s="545" t="s">
        <v>1473</v>
      </c>
      <c r="D325" s="545" t="s">
        <v>1471</v>
      </c>
      <c r="E325" s="545" t="s">
        <v>539</v>
      </c>
      <c r="F325" s="562"/>
      <c r="G325" s="562"/>
      <c r="H325" s="550">
        <v>0</v>
      </c>
      <c r="I325" s="562">
        <v>1</v>
      </c>
      <c r="J325" s="562">
        <v>207.45</v>
      </c>
      <c r="K325" s="550">
        <v>1</v>
      </c>
      <c r="L325" s="562">
        <v>1</v>
      </c>
      <c r="M325" s="563">
        <v>207.45</v>
      </c>
    </row>
    <row r="326" spans="1:13" ht="14.4" customHeight="1" x14ac:dyDescent="0.3">
      <c r="A326" s="544" t="s">
        <v>520</v>
      </c>
      <c r="B326" s="545" t="s">
        <v>2308</v>
      </c>
      <c r="C326" s="545" t="s">
        <v>1493</v>
      </c>
      <c r="D326" s="545" t="s">
        <v>1494</v>
      </c>
      <c r="E326" s="545" t="s">
        <v>1495</v>
      </c>
      <c r="F326" s="562"/>
      <c r="G326" s="562"/>
      <c r="H326" s="550">
        <v>0</v>
      </c>
      <c r="I326" s="562">
        <v>1</v>
      </c>
      <c r="J326" s="562">
        <v>53.57</v>
      </c>
      <c r="K326" s="550">
        <v>1</v>
      </c>
      <c r="L326" s="562">
        <v>1</v>
      </c>
      <c r="M326" s="563">
        <v>53.57</v>
      </c>
    </row>
    <row r="327" spans="1:13" ht="14.4" customHeight="1" x14ac:dyDescent="0.3">
      <c r="A327" s="544" t="s">
        <v>521</v>
      </c>
      <c r="B327" s="545" t="s">
        <v>2257</v>
      </c>
      <c r="C327" s="545" t="s">
        <v>1456</v>
      </c>
      <c r="D327" s="545" t="s">
        <v>625</v>
      </c>
      <c r="E327" s="545" t="s">
        <v>1457</v>
      </c>
      <c r="F327" s="562"/>
      <c r="G327" s="562"/>
      <c r="H327" s="550"/>
      <c r="I327" s="562">
        <v>2</v>
      </c>
      <c r="J327" s="562">
        <v>0</v>
      </c>
      <c r="K327" s="550"/>
      <c r="L327" s="562">
        <v>2</v>
      </c>
      <c r="M327" s="563">
        <v>0</v>
      </c>
    </row>
    <row r="328" spans="1:13" ht="14.4" customHeight="1" x14ac:dyDescent="0.3">
      <c r="A328" s="544" t="s">
        <v>521</v>
      </c>
      <c r="B328" s="545" t="s">
        <v>2257</v>
      </c>
      <c r="C328" s="545" t="s">
        <v>624</v>
      </c>
      <c r="D328" s="545" t="s">
        <v>625</v>
      </c>
      <c r="E328" s="545" t="s">
        <v>626</v>
      </c>
      <c r="F328" s="562"/>
      <c r="G328" s="562"/>
      <c r="H328" s="550">
        <v>0</v>
      </c>
      <c r="I328" s="562">
        <v>2</v>
      </c>
      <c r="J328" s="562">
        <v>301.18</v>
      </c>
      <c r="K328" s="550">
        <v>1</v>
      </c>
      <c r="L328" s="562">
        <v>2</v>
      </c>
      <c r="M328" s="563">
        <v>301.18</v>
      </c>
    </row>
    <row r="329" spans="1:13" ht="14.4" customHeight="1" x14ac:dyDescent="0.3">
      <c r="A329" s="544" t="s">
        <v>521</v>
      </c>
      <c r="B329" s="545" t="s">
        <v>2258</v>
      </c>
      <c r="C329" s="545" t="s">
        <v>1446</v>
      </c>
      <c r="D329" s="545" t="s">
        <v>1121</v>
      </c>
      <c r="E329" s="545" t="s">
        <v>1447</v>
      </c>
      <c r="F329" s="562">
        <v>3</v>
      </c>
      <c r="G329" s="562">
        <v>0</v>
      </c>
      <c r="H329" s="550"/>
      <c r="I329" s="562"/>
      <c r="J329" s="562"/>
      <c r="K329" s="550"/>
      <c r="L329" s="562">
        <v>3</v>
      </c>
      <c r="M329" s="563">
        <v>0</v>
      </c>
    </row>
    <row r="330" spans="1:13" ht="14.4" customHeight="1" x14ac:dyDescent="0.3">
      <c r="A330" s="544" t="s">
        <v>521</v>
      </c>
      <c r="B330" s="545" t="s">
        <v>2271</v>
      </c>
      <c r="C330" s="545" t="s">
        <v>1435</v>
      </c>
      <c r="D330" s="545" t="s">
        <v>1436</v>
      </c>
      <c r="E330" s="545" t="s">
        <v>1437</v>
      </c>
      <c r="F330" s="562"/>
      <c r="G330" s="562"/>
      <c r="H330" s="550">
        <v>0</v>
      </c>
      <c r="I330" s="562">
        <v>3</v>
      </c>
      <c r="J330" s="562">
        <v>138.75</v>
      </c>
      <c r="K330" s="550">
        <v>1</v>
      </c>
      <c r="L330" s="562">
        <v>3</v>
      </c>
      <c r="M330" s="563">
        <v>138.75</v>
      </c>
    </row>
    <row r="331" spans="1:13" ht="14.4" customHeight="1" x14ac:dyDescent="0.3">
      <c r="A331" s="544" t="s">
        <v>521</v>
      </c>
      <c r="B331" s="545" t="s">
        <v>2273</v>
      </c>
      <c r="C331" s="545" t="s">
        <v>1454</v>
      </c>
      <c r="D331" s="545" t="s">
        <v>1142</v>
      </c>
      <c r="E331" s="545" t="s">
        <v>2314</v>
      </c>
      <c r="F331" s="562">
        <v>10</v>
      </c>
      <c r="G331" s="562">
        <v>18474.900000000001</v>
      </c>
      <c r="H331" s="550">
        <v>1</v>
      </c>
      <c r="I331" s="562"/>
      <c r="J331" s="562"/>
      <c r="K331" s="550">
        <v>0</v>
      </c>
      <c r="L331" s="562">
        <v>10</v>
      </c>
      <c r="M331" s="563">
        <v>18474.900000000001</v>
      </c>
    </row>
    <row r="332" spans="1:13" ht="14.4" customHeight="1" x14ac:dyDescent="0.3">
      <c r="A332" s="544" t="s">
        <v>521</v>
      </c>
      <c r="B332" s="545" t="s">
        <v>2279</v>
      </c>
      <c r="C332" s="545" t="s">
        <v>1452</v>
      </c>
      <c r="D332" s="545" t="s">
        <v>795</v>
      </c>
      <c r="E332" s="545" t="s">
        <v>1453</v>
      </c>
      <c r="F332" s="562"/>
      <c r="G332" s="562"/>
      <c r="H332" s="550">
        <v>0</v>
      </c>
      <c r="I332" s="562">
        <v>1</v>
      </c>
      <c r="J332" s="562">
        <v>468.68</v>
      </c>
      <c r="K332" s="550">
        <v>1</v>
      </c>
      <c r="L332" s="562">
        <v>1</v>
      </c>
      <c r="M332" s="563">
        <v>468.68</v>
      </c>
    </row>
    <row r="333" spans="1:13" ht="14.4" customHeight="1" x14ac:dyDescent="0.3">
      <c r="A333" s="544" t="s">
        <v>521</v>
      </c>
      <c r="B333" s="545" t="s">
        <v>2279</v>
      </c>
      <c r="C333" s="545" t="s">
        <v>794</v>
      </c>
      <c r="D333" s="545" t="s">
        <v>795</v>
      </c>
      <c r="E333" s="545" t="s">
        <v>796</v>
      </c>
      <c r="F333" s="562"/>
      <c r="G333" s="562"/>
      <c r="H333" s="550">
        <v>0</v>
      </c>
      <c r="I333" s="562">
        <v>1</v>
      </c>
      <c r="J333" s="562">
        <v>351.51</v>
      </c>
      <c r="K333" s="550">
        <v>1</v>
      </c>
      <c r="L333" s="562">
        <v>1</v>
      </c>
      <c r="M333" s="563">
        <v>351.51</v>
      </c>
    </row>
    <row r="334" spans="1:13" ht="14.4" customHeight="1" x14ac:dyDescent="0.3">
      <c r="A334" s="544" t="s">
        <v>521</v>
      </c>
      <c r="B334" s="545" t="s">
        <v>2282</v>
      </c>
      <c r="C334" s="545" t="s">
        <v>787</v>
      </c>
      <c r="D334" s="545" t="s">
        <v>788</v>
      </c>
      <c r="E334" s="545" t="s">
        <v>789</v>
      </c>
      <c r="F334" s="562">
        <v>6</v>
      </c>
      <c r="G334" s="562">
        <v>52.739999999999995</v>
      </c>
      <c r="H334" s="550">
        <v>1</v>
      </c>
      <c r="I334" s="562"/>
      <c r="J334" s="562"/>
      <c r="K334" s="550">
        <v>0</v>
      </c>
      <c r="L334" s="562">
        <v>6</v>
      </c>
      <c r="M334" s="563">
        <v>52.739999999999995</v>
      </c>
    </row>
    <row r="335" spans="1:13" ht="14.4" customHeight="1" x14ac:dyDescent="0.3">
      <c r="A335" s="544" t="s">
        <v>521</v>
      </c>
      <c r="B335" s="545" t="s">
        <v>2261</v>
      </c>
      <c r="C335" s="545" t="s">
        <v>1458</v>
      </c>
      <c r="D335" s="545" t="s">
        <v>753</v>
      </c>
      <c r="E335" s="545" t="s">
        <v>1459</v>
      </c>
      <c r="F335" s="562"/>
      <c r="G335" s="562"/>
      <c r="H335" s="550">
        <v>0</v>
      </c>
      <c r="I335" s="562">
        <v>1</v>
      </c>
      <c r="J335" s="562">
        <v>704.73</v>
      </c>
      <c r="K335" s="550">
        <v>1</v>
      </c>
      <c r="L335" s="562">
        <v>1</v>
      </c>
      <c r="M335" s="563">
        <v>704.73</v>
      </c>
    </row>
    <row r="336" spans="1:13" ht="14.4" customHeight="1" x14ac:dyDescent="0.3">
      <c r="A336" s="544" t="s">
        <v>521</v>
      </c>
      <c r="B336" s="545" t="s">
        <v>2262</v>
      </c>
      <c r="C336" s="545" t="s">
        <v>1460</v>
      </c>
      <c r="D336" s="545" t="s">
        <v>866</v>
      </c>
      <c r="E336" s="545" t="s">
        <v>916</v>
      </c>
      <c r="F336" s="562"/>
      <c r="G336" s="562"/>
      <c r="H336" s="550">
        <v>0</v>
      </c>
      <c r="I336" s="562">
        <v>3</v>
      </c>
      <c r="J336" s="562">
        <v>543.39</v>
      </c>
      <c r="K336" s="550">
        <v>1</v>
      </c>
      <c r="L336" s="562">
        <v>3</v>
      </c>
      <c r="M336" s="563">
        <v>543.39</v>
      </c>
    </row>
    <row r="337" spans="1:13" ht="14.4" customHeight="1" x14ac:dyDescent="0.3">
      <c r="A337" s="544" t="s">
        <v>521</v>
      </c>
      <c r="B337" s="545" t="s">
        <v>2262</v>
      </c>
      <c r="C337" s="545" t="s">
        <v>1217</v>
      </c>
      <c r="D337" s="545" t="s">
        <v>866</v>
      </c>
      <c r="E337" s="545" t="s">
        <v>897</v>
      </c>
      <c r="F337" s="562"/>
      <c r="G337" s="562"/>
      <c r="H337" s="550">
        <v>0</v>
      </c>
      <c r="I337" s="562">
        <v>4</v>
      </c>
      <c r="J337" s="562">
        <v>2173.44</v>
      </c>
      <c r="K337" s="550">
        <v>1</v>
      </c>
      <c r="L337" s="562">
        <v>4</v>
      </c>
      <c r="M337" s="563">
        <v>2173.44</v>
      </c>
    </row>
    <row r="338" spans="1:13" ht="14.4" customHeight="1" x14ac:dyDescent="0.3">
      <c r="A338" s="544" t="s">
        <v>521</v>
      </c>
      <c r="B338" s="545" t="s">
        <v>2294</v>
      </c>
      <c r="C338" s="545" t="s">
        <v>1431</v>
      </c>
      <c r="D338" s="545" t="s">
        <v>1432</v>
      </c>
      <c r="E338" s="545" t="s">
        <v>1433</v>
      </c>
      <c r="F338" s="562"/>
      <c r="G338" s="562"/>
      <c r="H338" s="550">
        <v>0</v>
      </c>
      <c r="I338" s="562">
        <v>1</v>
      </c>
      <c r="J338" s="562">
        <v>556.04</v>
      </c>
      <c r="K338" s="550">
        <v>1</v>
      </c>
      <c r="L338" s="562">
        <v>1</v>
      </c>
      <c r="M338" s="563">
        <v>556.04</v>
      </c>
    </row>
    <row r="339" spans="1:13" ht="14.4" customHeight="1" x14ac:dyDescent="0.3">
      <c r="A339" s="544" t="s">
        <v>521</v>
      </c>
      <c r="B339" s="545" t="s">
        <v>2315</v>
      </c>
      <c r="C339" s="545" t="s">
        <v>1449</v>
      </c>
      <c r="D339" s="545" t="s">
        <v>1450</v>
      </c>
      <c r="E339" s="545" t="s">
        <v>1451</v>
      </c>
      <c r="F339" s="562"/>
      <c r="G339" s="562"/>
      <c r="H339" s="550">
        <v>0</v>
      </c>
      <c r="I339" s="562">
        <v>2</v>
      </c>
      <c r="J339" s="562">
        <v>981.06</v>
      </c>
      <c r="K339" s="550">
        <v>1</v>
      </c>
      <c r="L339" s="562">
        <v>2</v>
      </c>
      <c r="M339" s="563">
        <v>981.06</v>
      </c>
    </row>
    <row r="340" spans="1:13" ht="14.4" customHeight="1" thickBot="1" x14ac:dyDescent="0.35">
      <c r="A340" s="552" t="s">
        <v>521</v>
      </c>
      <c r="B340" s="553" t="s">
        <v>2307</v>
      </c>
      <c r="C340" s="553" t="s">
        <v>1465</v>
      </c>
      <c r="D340" s="553" t="s">
        <v>1466</v>
      </c>
      <c r="E340" s="553" t="s">
        <v>1467</v>
      </c>
      <c r="F340" s="564"/>
      <c r="G340" s="564"/>
      <c r="H340" s="558">
        <v>0</v>
      </c>
      <c r="I340" s="564">
        <v>1</v>
      </c>
      <c r="J340" s="564">
        <v>2669.75</v>
      </c>
      <c r="K340" s="558">
        <v>1</v>
      </c>
      <c r="L340" s="564">
        <v>1</v>
      </c>
      <c r="M340" s="565">
        <v>2669.75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8" customWidth="1"/>
    <col min="2" max="2" width="61.109375" style="208" customWidth="1"/>
    <col min="3" max="3" width="9.5546875" style="130" customWidth="1"/>
    <col min="4" max="4" width="9.5546875" style="209" customWidth="1"/>
    <col min="5" max="5" width="2.21875" style="209" customWidth="1"/>
    <col min="6" max="6" width="9.5546875" style="210" customWidth="1"/>
    <col min="7" max="7" width="9.5546875" style="207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4" t="s">
        <v>140</v>
      </c>
      <c r="B1" s="355"/>
      <c r="C1" s="355"/>
      <c r="D1" s="355"/>
      <c r="E1" s="355"/>
      <c r="F1" s="355"/>
      <c r="G1" s="326"/>
      <c r="H1" s="356"/>
      <c r="I1" s="356"/>
    </row>
    <row r="2" spans="1:10" ht="14.4" customHeight="1" thickBot="1" x14ac:dyDescent="0.35">
      <c r="A2" s="234" t="s">
        <v>257</v>
      </c>
      <c r="B2" s="206"/>
      <c r="C2" s="206"/>
      <c r="D2" s="206"/>
      <c r="E2" s="206"/>
      <c r="F2" s="206"/>
    </row>
    <row r="3" spans="1:10" ht="14.4" customHeight="1" thickBot="1" x14ac:dyDescent="0.35">
      <c r="A3" s="234"/>
      <c r="B3" s="206"/>
      <c r="C3" s="292">
        <v>2014</v>
      </c>
      <c r="D3" s="293">
        <v>2015</v>
      </c>
      <c r="E3" s="7"/>
      <c r="F3" s="349">
        <v>2016</v>
      </c>
      <c r="G3" s="350"/>
      <c r="H3" s="350"/>
      <c r="I3" s="351"/>
    </row>
    <row r="4" spans="1:10" ht="14.4" customHeight="1" thickBot="1" x14ac:dyDescent="0.35">
      <c r="A4" s="297" t="s">
        <v>0</v>
      </c>
      <c r="B4" s="298" t="s">
        <v>210</v>
      </c>
      <c r="C4" s="352" t="s">
        <v>73</v>
      </c>
      <c r="D4" s="353"/>
      <c r="E4" s="299"/>
      <c r="F4" s="294" t="s">
        <v>73</v>
      </c>
      <c r="G4" s="295" t="s">
        <v>74</v>
      </c>
      <c r="H4" s="295" t="s">
        <v>68</v>
      </c>
      <c r="I4" s="296" t="s">
        <v>75</v>
      </c>
    </row>
    <row r="5" spans="1:10" ht="14.4" customHeight="1" x14ac:dyDescent="0.3">
      <c r="A5" s="447" t="s">
        <v>428</v>
      </c>
      <c r="B5" s="448" t="s">
        <v>429</v>
      </c>
      <c r="C5" s="449" t="s">
        <v>430</v>
      </c>
      <c r="D5" s="449" t="s">
        <v>430</v>
      </c>
      <c r="E5" s="449"/>
      <c r="F5" s="449" t="s">
        <v>430</v>
      </c>
      <c r="G5" s="449" t="s">
        <v>430</v>
      </c>
      <c r="H5" s="449" t="s">
        <v>430</v>
      </c>
      <c r="I5" s="450" t="s">
        <v>430</v>
      </c>
      <c r="J5" s="451" t="s">
        <v>69</v>
      </c>
    </row>
    <row r="6" spans="1:10" ht="14.4" customHeight="1" x14ac:dyDescent="0.3">
      <c r="A6" s="447" t="s">
        <v>428</v>
      </c>
      <c r="B6" s="448" t="s">
        <v>2317</v>
      </c>
      <c r="C6" s="449" t="s">
        <v>430</v>
      </c>
      <c r="D6" s="449">
        <v>1.4551348407471076E-16</v>
      </c>
      <c r="E6" s="449"/>
      <c r="F6" s="449" t="s">
        <v>430</v>
      </c>
      <c r="G6" s="449" t="s">
        <v>430</v>
      </c>
      <c r="H6" s="449" t="s">
        <v>430</v>
      </c>
      <c r="I6" s="450" t="s">
        <v>430</v>
      </c>
      <c r="J6" s="451" t="s">
        <v>1</v>
      </c>
    </row>
    <row r="7" spans="1:10" ht="14.4" customHeight="1" x14ac:dyDescent="0.3">
      <c r="A7" s="447" t="s">
        <v>428</v>
      </c>
      <c r="B7" s="448" t="s">
        <v>270</v>
      </c>
      <c r="C7" s="449">
        <v>4.3874599999999999</v>
      </c>
      <c r="D7" s="449">
        <v>8.8934999999999995</v>
      </c>
      <c r="E7" s="449"/>
      <c r="F7" s="449">
        <v>4.9610000000000003</v>
      </c>
      <c r="G7" s="449">
        <v>5.0000004513969998</v>
      </c>
      <c r="H7" s="449">
        <v>-3.900045139699948E-2</v>
      </c>
      <c r="I7" s="450">
        <v>0.9921999104247875</v>
      </c>
      <c r="J7" s="451" t="s">
        <v>1</v>
      </c>
    </row>
    <row r="8" spans="1:10" ht="14.4" customHeight="1" x14ac:dyDescent="0.3">
      <c r="A8" s="447" t="s">
        <v>428</v>
      </c>
      <c r="B8" s="448" t="s">
        <v>271</v>
      </c>
      <c r="C8" s="449">
        <v>0.18228</v>
      </c>
      <c r="D8" s="449">
        <v>0.57843</v>
      </c>
      <c r="E8" s="449"/>
      <c r="F8" s="449">
        <v>0.76468999999999998</v>
      </c>
      <c r="G8" s="449">
        <v>0</v>
      </c>
      <c r="H8" s="449">
        <v>0.76468999999999998</v>
      </c>
      <c r="I8" s="450" t="s">
        <v>430</v>
      </c>
      <c r="J8" s="451" t="s">
        <v>1</v>
      </c>
    </row>
    <row r="9" spans="1:10" ht="14.4" customHeight="1" x14ac:dyDescent="0.3">
      <c r="A9" s="447" t="s">
        <v>428</v>
      </c>
      <c r="B9" s="448" t="s">
        <v>272</v>
      </c>
      <c r="C9" s="449">
        <v>18.408799999999999</v>
      </c>
      <c r="D9" s="449">
        <v>25.455089999999998</v>
      </c>
      <c r="E9" s="449"/>
      <c r="F9" s="449">
        <v>42.848490000000005</v>
      </c>
      <c r="G9" s="449">
        <v>63.999996129940001</v>
      </c>
      <c r="H9" s="449">
        <v>-21.151506129939996</v>
      </c>
      <c r="I9" s="450">
        <v>0.66950769673492128</v>
      </c>
      <c r="J9" s="451" t="s">
        <v>1</v>
      </c>
    </row>
    <row r="10" spans="1:10" ht="14.4" customHeight="1" x14ac:dyDescent="0.3">
      <c r="A10" s="447" t="s">
        <v>428</v>
      </c>
      <c r="B10" s="448" t="s">
        <v>273</v>
      </c>
      <c r="C10" s="449" t="s">
        <v>430</v>
      </c>
      <c r="D10" s="449" t="s">
        <v>430</v>
      </c>
      <c r="E10" s="449"/>
      <c r="F10" s="449">
        <v>8.1600000000000006E-2</v>
      </c>
      <c r="G10" s="449">
        <v>0</v>
      </c>
      <c r="H10" s="449">
        <v>8.1600000000000006E-2</v>
      </c>
      <c r="I10" s="450" t="s">
        <v>430</v>
      </c>
      <c r="J10" s="451" t="s">
        <v>1</v>
      </c>
    </row>
    <row r="11" spans="1:10" ht="14.4" customHeight="1" x14ac:dyDescent="0.3">
      <c r="A11" s="447" t="s">
        <v>428</v>
      </c>
      <c r="B11" s="448" t="s">
        <v>274</v>
      </c>
      <c r="C11" s="449">
        <v>0.17499999999999999</v>
      </c>
      <c r="D11" s="449">
        <v>1.09E-2</v>
      </c>
      <c r="E11" s="449"/>
      <c r="F11" s="449">
        <v>1.8169999999989999</v>
      </c>
      <c r="G11" s="449">
        <v>1.0900000984E-2</v>
      </c>
      <c r="H11" s="449">
        <v>1.806099999015</v>
      </c>
      <c r="I11" s="450">
        <v>166.69723265769935</v>
      </c>
      <c r="J11" s="451" t="s">
        <v>1</v>
      </c>
    </row>
    <row r="12" spans="1:10" ht="14.4" customHeight="1" x14ac:dyDescent="0.3">
      <c r="A12" s="447" t="s">
        <v>428</v>
      </c>
      <c r="B12" s="448" t="s">
        <v>275</v>
      </c>
      <c r="C12" s="449">
        <v>0</v>
      </c>
      <c r="D12" s="449">
        <v>0</v>
      </c>
      <c r="E12" s="449"/>
      <c r="F12" s="449">
        <v>0.52723999999899995</v>
      </c>
      <c r="G12" s="449">
        <v>1.0000000902790001</v>
      </c>
      <c r="H12" s="449">
        <v>-0.4727600902800001</v>
      </c>
      <c r="I12" s="450">
        <v>0.5272399524003043</v>
      </c>
      <c r="J12" s="451" t="s">
        <v>1</v>
      </c>
    </row>
    <row r="13" spans="1:10" ht="14.4" customHeight="1" x14ac:dyDescent="0.3">
      <c r="A13" s="447" t="s">
        <v>428</v>
      </c>
      <c r="B13" s="448" t="s">
        <v>276</v>
      </c>
      <c r="C13" s="449" t="s">
        <v>430</v>
      </c>
      <c r="D13" s="449">
        <v>9.7860000000000003E-2</v>
      </c>
      <c r="E13" s="449"/>
      <c r="F13" s="449">
        <v>0</v>
      </c>
      <c r="G13" s="449">
        <v>9.7860008834000006E-2</v>
      </c>
      <c r="H13" s="449">
        <v>-9.7860008834000006E-2</v>
      </c>
      <c r="I13" s="450">
        <v>0</v>
      </c>
      <c r="J13" s="451" t="s">
        <v>1</v>
      </c>
    </row>
    <row r="14" spans="1:10" ht="14.4" customHeight="1" x14ac:dyDescent="0.3">
      <c r="A14" s="447" t="s">
        <v>428</v>
      </c>
      <c r="B14" s="448" t="s">
        <v>2318</v>
      </c>
      <c r="C14" s="449" t="s">
        <v>430</v>
      </c>
      <c r="D14" s="449">
        <v>-1.4551348407471076E-16</v>
      </c>
      <c r="E14" s="449"/>
      <c r="F14" s="449" t="s">
        <v>430</v>
      </c>
      <c r="G14" s="449" t="s">
        <v>430</v>
      </c>
      <c r="H14" s="449" t="s">
        <v>430</v>
      </c>
      <c r="I14" s="450" t="s">
        <v>430</v>
      </c>
      <c r="J14" s="451" t="s">
        <v>1</v>
      </c>
    </row>
    <row r="15" spans="1:10" ht="14.4" customHeight="1" x14ac:dyDescent="0.3">
      <c r="A15" s="447" t="s">
        <v>428</v>
      </c>
      <c r="B15" s="448" t="s">
        <v>431</v>
      </c>
      <c r="C15" s="449">
        <v>23.15354</v>
      </c>
      <c r="D15" s="449">
        <v>35.035779999999995</v>
      </c>
      <c r="E15" s="449"/>
      <c r="F15" s="449">
        <v>51.000019999998003</v>
      </c>
      <c r="G15" s="449">
        <v>70.108756681434002</v>
      </c>
      <c r="H15" s="449">
        <v>-19.108736681436</v>
      </c>
      <c r="I15" s="450">
        <v>0.72744151250229883</v>
      </c>
      <c r="J15" s="451" t="s">
        <v>432</v>
      </c>
    </row>
    <row r="17" spans="1:10" ht="14.4" customHeight="1" x14ac:dyDescent="0.3">
      <c r="A17" s="447" t="s">
        <v>428</v>
      </c>
      <c r="B17" s="448" t="s">
        <v>429</v>
      </c>
      <c r="C17" s="449" t="s">
        <v>430</v>
      </c>
      <c r="D17" s="449" t="s">
        <v>430</v>
      </c>
      <c r="E17" s="449"/>
      <c r="F17" s="449" t="s">
        <v>430</v>
      </c>
      <c r="G17" s="449" t="s">
        <v>430</v>
      </c>
      <c r="H17" s="449" t="s">
        <v>430</v>
      </c>
      <c r="I17" s="450" t="s">
        <v>430</v>
      </c>
      <c r="J17" s="451" t="s">
        <v>69</v>
      </c>
    </row>
    <row r="18" spans="1:10" ht="14.4" customHeight="1" x14ac:dyDescent="0.3">
      <c r="A18" s="447" t="s">
        <v>433</v>
      </c>
      <c r="B18" s="448" t="s">
        <v>434</v>
      </c>
      <c r="C18" s="449" t="s">
        <v>430</v>
      </c>
      <c r="D18" s="449" t="s">
        <v>430</v>
      </c>
      <c r="E18" s="449"/>
      <c r="F18" s="449" t="s">
        <v>430</v>
      </c>
      <c r="G18" s="449" t="s">
        <v>430</v>
      </c>
      <c r="H18" s="449" t="s">
        <v>430</v>
      </c>
      <c r="I18" s="450" t="s">
        <v>430</v>
      </c>
      <c r="J18" s="451" t="s">
        <v>0</v>
      </c>
    </row>
    <row r="19" spans="1:10" ht="14.4" customHeight="1" x14ac:dyDescent="0.3">
      <c r="A19" s="447" t="s">
        <v>433</v>
      </c>
      <c r="B19" s="448" t="s">
        <v>2317</v>
      </c>
      <c r="C19" s="449" t="s">
        <v>430</v>
      </c>
      <c r="D19" s="449">
        <v>1.4551348407471076E-16</v>
      </c>
      <c r="E19" s="449"/>
      <c r="F19" s="449" t="s">
        <v>430</v>
      </c>
      <c r="G19" s="449" t="s">
        <v>430</v>
      </c>
      <c r="H19" s="449" t="s">
        <v>430</v>
      </c>
      <c r="I19" s="450" t="s">
        <v>430</v>
      </c>
      <c r="J19" s="451" t="s">
        <v>1</v>
      </c>
    </row>
    <row r="20" spans="1:10" ht="14.4" customHeight="1" x14ac:dyDescent="0.3">
      <c r="A20" s="447" t="s">
        <v>433</v>
      </c>
      <c r="B20" s="448" t="s">
        <v>270</v>
      </c>
      <c r="C20" s="449">
        <v>4.3874599999999999</v>
      </c>
      <c r="D20" s="449">
        <v>8.8934999999999995</v>
      </c>
      <c r="E20" s="449"/>
      <c r="F20" s="449">
        <v>4.9610000000000003</v>
      </c>
      <c r="G20" s="449">
        <v>5.0000004513969998</v>
      </c>
      <c r="H20" s="449">
        <v>-3.900045139699948E-2</v>
      </c>
      <c r="I20" s="450">
        <v>0.9921999104247875</v>
      </c>
      <c r="J20" s="451" t="s">
        <v>1</v>
      </c>
    </row>
    <row r="21" spans="1:10" ht="14.4" customHeight="1" x14ac:dyDescent="0.3">
      <c r="A21" s="447" t="s">
        <v>433</v>
      </c>
      <c r="B21" s="448" t="s">
        <v>271</v>
      </c>
      <c r="C21" s="449">
        <v>0.18228</v>
      </c>
      <c r="D21" s="449">
        <v>0.57843</v>
      </c>
      <c r="E21" s="449"/>
      <c r="F21" s="449">
        <v>0.76468999999999998</v>
      </c>
      <c r="G21" s="449">
        <v>0</v>
      </c>
      <c r="H21" s="449">
        <v>0.76468999999999998</v>
      </c>
      <c r="I21" s="450" t="s">
        <v>430</v>
      </c>
      <c r="J21" s="451" t="s">
        <v>1</v>
      </c>
    </row>
    <row r="22" spans="1:10" ht="14.4" customHeight="1" x14ac:dyDescent="0.3">
      <c r="A22" s="447" t="s">
        <v>433</v>
      </c>
      <c r="B22" s="448" t="s">
        <v>272</v>
      </c>
      <c r="C22" s="449">
        <v>18.408799999999999</v>
      </c>
      <c r="D22" s="449">
        <v>25.455089999999998</v>
      </c>
      <c r="E22" s="449"/>
      <c r="F22" s="449">
        <v>42.848490000000005</v>
      </c>
      <c r="G22" s="449">
        <v>63.999996129940001</v>
      </c>
      <c r="H22" s="449">
        <v>-21.151506129939996</v>
      </c>
      <c r="I22" s="450">
        <v>0.66950769673492128</v>
      </c>
      <c r="J22" s="451" t="s">
        <v>1</v>
      </c>
    </row>
    <row r="23" spans="1:10" ht="14.4" customHeight="1" x14ac:dyDescent="0.3">
      <c r="A23" s="447" t="s">
        <v>433</v>
      </c>
      <c r="B23" s="448" t="s">
        <v>273</v>
      </c>
      <c r="C23" s="449" t="s">
        <v>430</v>
      </c>
      <c r="D23" s="449" t="s">
        <v>430</v>
      </c>
      <c r="E23" s="449"/>
      <c r="F23" s="449">
        <v>8.1600000000000006E-2</v>
      </c>
      <c r="G23" s="449">
        <v>0</v>
      </c>
      <c r="H23" s="449">
        <v>8.1600000000000006E-2</v>
      </c>
      <c r="I23" s="450" t="s">
        <v>430</v>
      </c>
      <c r="J23" s="451" t="s">
        <v>1</v>
      </c>
    </row>
    <row r="24" spans="1:10" ht="14.4" customHeight="1" x14ac:dyDescent="0.3">
      <c r="A24" s="447" t="s">
        <v>433</v>
      </c>
      <c r="B24" s="448" t="s">
        <v>274</v>
      </c>
      <c r="C24" s="449">
        <v>0.17499999999999999</v>
      </c>
      <c r="D24" s="449">
        <v>1.09E-2</v>
      </c>
      <c r="E24" s="449"/>
      <c r="F24" s="449">
        <v>1.8169999999989999</v>
      </c>
      <c r="G24" s="449">
        <v>1.0900000984E-2</v>
      </c>
      <c r="H24" s="449">
        <v>1.806099999015</v>
      </c>
      <c r="I24" s="450">
        <v>166.69723265769935</v>
      </c>
      <c r="J24" s="451" t="s">
        <v>1</v>
      </c>
    </row>
    <row r="25" spans="1:10" ht="14.4" customHeight="1" x14ac:dyDescent="0.3">
      <c r="A25" s="447" t="s">
        <v>433</v>
      </c>
      <c r="B25" s="448" t="s">
        <v>275</v>
      </c>
      <c r="C25" s="449">
        <v>0</v>
      </c>
      <c r="D25" s="449">
        <v>0</v>
      </c>
      <c r="E25" s="449"/>
      <c r="F25" s="449">
        <v>0.52723999999899995</v>
      </c>
      <c r="G25" s="449">
        <v>1.0000000902790001</v>
      </c>
      <c r="H25" s="449">
        <v>-0.4727600902800001</v>
      </c>
      <c r="I25" s="450">
        <v>0.5272399524003043</v>
      </c>
      <c r="J25" s="451" t="s">
        <v>1</v>
      </c>
    </row>
    <row r="26" spans="1:10" ht="14.4" customHeight="1" x14ac:dyDescent="0.3">
      <c r="A26" s="447" t="s">
        <v>433</v>
      </c>
      <c r="B26" s="448" t="s">
        <v>276</v>
      </c>
      <c r="C26" s="449" t="s">
        <v>430</v>
      </c>
      <c r="D26" s="449">
        <v>9.7860000000000003E-2</v>
      </c>
      <c r="E26" s="449"/>
      <c r="F26" s="449">
        <v>0</v>
      </c>
      <c r="G26" s="449">
        <v>9.7860008834000006E-2</v>
      </c>
      <c r="H26" s="449">
        <v>-9.7860008834000006E-2</v>
      </c>
      <c r="I26" s="450">
        <v>0</v>
      </c>
      <c r="J26" s="451" t="s">
        <v>1</v>
      </c>
    </row>
    <row r="27" spans="1:10" ht="14.4" customHeight="1" x14ac:dyDescent="0.3">
      <c r="A27" s="447" t="s">
        <v>433</v>
      </c>
      <c r="B27" s="448" t="s">
        <v>2318</v>
      </c>
      <c r="C27" s="449" t="s">
        <v>430</v>
      </c>
      <c r="D27" s="449">
        <v>-1.4551348407471076E-16</v>
      </c>
      <c r="E27" s="449"/>
      <c r="F27" s="449" t="s">
        <v>430</v>
      </c>
      <c r="G27" s="449" t="s">
        <v>430</v>
      </c>
      <c r="H27" s="449" t="s">
        <v>430</v>
      </c>
      <c r="I27" s="450" t="s">
        <v>430</v>
      </c>
      <c r="J27" s="451" t="s">
        <v>1</v>
      </c>
    </row>
    <row r="28" spans="1:10" ht="14.4" customHeight="1" x14ac:dyDescent="0.3">
      <c r="A28" s="447" t="s">
        <v>433</v>
      </c>
      <c r="B28" s="448" t="s">
        <v>435</v>
      </c>
      <c r="C28" s="449">
        <v>23.15354</v>
      </c>
      <c r="D28" s="449">
        <v>35.035779999999995</v>
      </c>
      <c r="E28" s="449"/>
      <c r="F28" s="449">
        <v>51.000019999998003</v>
      </c>
      <c r="G28" s="449">
        <v>70.108756681434002</v>
      </c>
      <c r="H28" s="449">
        <v>-19.108736681436</v>
      </c>
      <c r="I28" s="450">
        <v>0.72744151250229883</v>
      </c>
      <c r="J28" s="451" t="s">
        <v>436</v>
      </c>
    </row>
    <row r="29" spans="1:10" ht="14.4" customHeight="1" x14ac:dyDescent="0.3">
      <c r="A29" s="447" t="s">
        <v>430</v>
      </c>
      <c r="B29" s="448" t="s">
        <v>430</v>
      </c>
      <c r="C29" s="449" t="s">
        <v>430</v>
      </c>
      <c r="D29" s="449" t="s">
        <v>430</v>
      </c>
      <c r="E29" s="449"/>
      <c r="F29" s="449" t="s">
        <v>430</v>
      </c>
      <c r="G29" s="449" t="s">
        <v>430</v>
      </c>
      <c r="H29" s="449" t="s">
        <v>430</v>
      </c>
      <c r="I29" s="450" t="s">
        <v>430</v>
      </c>
      <c r="J29" s="451" t="s">
        <v>437</v>
      </c>
    </row>
    <row r="30" spans="1:10" ht="14.4" customHeight="1" x14ac:dyDescent="0.3">
      <c r="A30" s="447" t="s">
        <v>2319</v>
      </c>
      <c r="B30" s="448" t="s">
        <v>2320</v>
      </c>
      <c r="C30" s="449" t="s">
        <v>430</v>
      </c>
      <c r="D30" s="449" t="s">
        <v>430</v>
      </c>
      <c r="E30" s="449"/>
      <c r="F30" s="449" t="s">
        <v>430</v>
      </c>
      <c r="G30" s="449" t="s">
        <v>430</v>
      </c>
      <c r="H30" s="449" t="s">
        <v>430</v>
      </c>
      <c r="I30" s="450" t="s">
        <v>430</v>
      </c>
      <c r="J30" s="451" t="s">
        <v>0</v>
      </c>
    </row>
    <row r="31" spans="1:10" ht="14.4" customHeight="1" x14ac:dyDescent="0.3">
      <c r="A31" s="447" t="s">
        <v>2319</v>
      </c>
      <c r="B31" s="448" t="s">
        <v>272</v>
      </c>
      <c r="C31" s="449">
        <v>0</v>
      </c>
      <c r="D31" s="449" t="s">
        <v>430</v>
      </c>
      <c r="E31" s="449"/>
      <c r="F31" s="449" t="s">
        <v>430</v>
      </c>
      <c r="G31" s="449" t="s">
        <v>430</v>
      </c>
      <c r="H31" s="449" t="s">
        <v>430</v>
      </c>
      <c r="I31" s="450" t="s">
        <v>430</v>
      </c>
      <c r="J31" s="451" t="s">
        <v>1</v>
      </c>
    </row>
    <row r="32" spans="1:10" ht="14.4" customHeight="1" x14ac:dyDescent="0.3">
      <c r="A32" s="447" t="s">
        <v>2319</v>
      </c>
      <c r="B32" s="448" t="s">
        <v>2321</v>
      </c>
      <c r="C32" s="449">
        <v>0</v>
      </c>
      <c r="D32" s="449" t="s">
        <v>430</v>
      </c>
      <c r="E32" s="449"/>
      <c r="F32" s="449" t="s">
        <v>430</v>
      </c>
      <c r="G32" s="449" t="s">
        <v>430</v>
      </c>
      <c r="H32" s="449" t="s">
        <v>430</v>
      </c>
      <c r="I32" s="450" t="s">
        <v>430</v>
      </c>
      <c r="J32" s="451" t="s">
        <v>436</v>
      </c>
    </row>
    <row r="33" spans="1:10" ht="14.4" customHeight="1" x14ac:dyDescent="0.3">
      <c r="A33" s="447" t="s">
        <v>430</v>
      </c>
      <c r="B33" s="448" t="s">
        <v>430</v>
      </c>
      <c r="C33" s="449" t="s">
        <v>430</v>
      </c>
      <c r="D33" s="449" t="s">
        <v>430</v>
      </c>
      <c r="E33" s="449"/>
      <c r="F33" s="449" t="s">
        <v>430</v>
      </c>
      <c r="G33" s="449" t="s">
        <v>430</v>
      </c>
      <c r="H33" s="449" t="s">
        <v>430</v>
      </c>
      <c r="I33" s="450" t="s">
        <v>430</v>
      </c>
      <c r="J33" s="451" t="s">
        <v>437</v>
      </c>
    </row>
    <row r="34" spans="1:10" ht="14.4" customHeight="1" x14ac:dyDescent="0.3">
      <c r="A34" s="447" t="s">
        <v>428</v>
      </c>
      <c r="B34" s="448" t="s">
        <v>431</v>
      </c>
      <c r="C34" s="449">
        <v>23.15354</v>
      </c>
      <c r="D34" s="449">
        <v>35.035779999999995</v>
      </c>
      <c r="E34" s="449"/>
      <c r="F34" s="449">
        <v>51.000019999998003</v>
      </c>
      <c r="G34" s="449">
        <v>70.108756681434002</v>
      </c>
      <c r="H34" s="449">
        <v>-19.108736681436</v>
      </c>
      <c r="I34" s="450">
        <v>0.72744151250229883</v>
      </c>
      <c r="J34" s="451" t="s">
        <v>432</v>
      </c>
    </row>
  </sheetData>
  <mergeCells count="3">
    <mergeCell ref="A1:I1"/>
    <mergeCell ref="F3:I3"/>
    <mergeCell ref="C4:D4"/>
  </mergeCells>
  <conditionalFormatting sqref="F16 F35:F65537">
    <cfRule type="cellIs" dxfId="24" priority="18" stopIfTrue="1" operator="greaterThan">
      <formula>1</formula>
    </cfRule>
  </conditionalFormatting>
  <conditionalFormatting sqref="H5:H15">
    <cfRule type="expression" dxfId="23" priority="14">
      <formula>$H5&gt;0</formula>
    </cfRule>
  </conditionalFormatting>
  <conditionalFormatting sqref="I5:I15">
    <cfRule type="expression" dxfId="22" priority="15">
      <formula>$I5&gt;1</formula>
    </cfRule>
  </conditionalFormatting>
  <conditionalFormatting sqref="B5:B15">
    <cfRule type="expression" dxfId="21" priority="11">
      <formula>OR($J5="NS",$J5="SumaNS",$J5="Účet")</formula>
    </cfRule>
  </conditionalFormatting>
  <conditionalFormatting sqref="F5:I15 B5:D15">
    <cfRule type="expression" dxfId="20" priority="17">
      <formula>AND($J5&lt;&gt;"",$J5&lt;&gt;"mezeraKL")</formula>
    </cfRule>
  </conditionalFormatting>
  <conditionalFormatting sqref="B5:D15 F5:I15">
    <cfRule type="expression" dxfId="19" priority="12">
      <formula>OR($J5="KL",$J5="SumaKL")</formula>
    </cfRule>
    <cfRule type="expression" priority="16" stopIfTrue="1">
      <formula>OR($J5="mezeraNS",$J5="mezeraKL")</formula>
    </cfRule>
  </conditionalFormatting>
  <conditionalFormatting sqref="B5:D15 F5:I15">
    <cfRule type="expression" dxfId="18" priority="13">
      <formula>OR($J5="SumaNS",$J5="NS")</formula>
    </cfRule>
  </conditionalFormatting>
  <conditionalFormatting sqref="A5:A15">
    <cfRule type="expression" dxfId="17" priority="9">
      <formula>AND($J5&lt;&gt;"mezeraKL",$J5&lt;&gt;"")</formula>
    </cfRule>
  </conditionalFormatting>
  <conditionalFormatting sqref="A5:A15">
    <cfRule type="expression" dxfId="16" priority="10">
      <formula>AND($J5&lt;&gt;"",$J5&lt;&gt;"mezeraKL")</formula>
    </cfRule>
  </conditionalFormatting>
  <conditionalFormatting sqref="H17:H34">
    <cfRule type="expression" dxfId="15" priority="5">
      <formula>$H17&gt;0</formula>
    </cfRule>
  </conditionalFormatting>
  <conditionalFormatting sqref="A17:A34">
    <cfRule type="expression" dxfId="14" priority="2">
      <formula>AND($J17&lt;&gt;"mezeraKL",$J17&lt;&gt;"")</formula>
    </cfRule>
  </conditionalFormatting>
  <conditionalFormatting sqref="I17:I34">
    <cfRule type="expression" dxfId="13" priority="6">
      <formula>$I17&gt;1</formula>
    </cfRule>
  </conditionalFormatting>
  <conditionalFormatting sqref="B17:B34">
    <cfRule type="expression" dxfId="12" priority="1">
      <formula>OR($J17="NS",$J17="SumaNS",$J17="Účet")</formula>
    </cfRule>
  </conditionalFormatting>
  <conditionalFormatting sqref="A17:D34 F17:I34">
    <cfRule type="expression" dxfId="11" priority="8">
      <formula>AND($J17&lt;&gt;"",$J17&lt;&gt;"mezeraKL")</formula>
    </cfRule>
  </conditionalFormatting>
  <conditionalFormatting sqref="B17:D34 F17:I34">
    <cfRule type="expression" dxfId="10" priority="3">
      <formula>OR($J17="KL",$J17="SumaKL")</formula>
    </cfRule>
    <cfRule type="expression" priority="7" stopIfTrue="1">
      <formula>OR($J17="mezeraNS",$J17="mezeraKL")</formula>
    </cfRule>
  </conditionalFormatting>
  <conditionalFormatting sqref="B17:D34 F17:I34">
    <cfRule type="expression" dxfId="9" priority="4">
      <formula>OR($J17="SumaNS",$J17="NS")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6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30"/>
  </cols>
  <sheetData>
    <row r="1" spans="1:11" ht="18.600000000000001" customHeight="1" thickBot="1" x14ac:dyDescent="0.4">
      <c r="A1" s="361" t="s">
        <v>2458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</row>
    <row r="2" spans="1:11" ht="14.4" customHeight="1" thickBot="1" x14ac:dyDescent="0.35">
      <c r="A2" s="234" t="s">
        <v>257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57"/>
      <c r="D3" s="358"/>
      <c r="E3" s="358"/>
      <c r="F3" s="358"/>
      <c r="G3" s="358"/>
      <c r="H3" s="142" t="s">
        <v>128</v>
      </c>
      <c r="I3" s="98">
        <f>IF(J3&lt;&gt;0,K3/J3,0)</f>
        <v>3.5779444366493607</v>
      </c>
      <c r="J3" s="98">
        <f>SUBTOTAL(9,J5:J1048576)</f>
        <v>14254</v>
      </c>
      <c r="K3" s="99">
        <f>SUBTOTAL(9,K5:K1048576)</f>
        <v>51000.01999999999</v>
      </c>
    </row>
    <row r="4" spans="1:11" s="208" customFormat="1" ht="14.4" customHeight="1" thickBot="1" x14ac:dyDescent="0.35">
      <c r="A4" s="573" t="s">
        <v>4</v>
      </c>
      <c r="B4" s="574" t="s">
        <v>5</v>
      </c>
      <c r="C4" s="574" t="s">
        <v>0</v>
      </c>
      <c r="D4" s="574" t="s">
        <v>6</v>
      </c>
      <c r="E4" s="574" t="s">
        <v>7</v>
      </c>
      <c r="F4" s="574" t="s">
        <v>1</v>
      </c>
      <c r="G4" s="574" t="s">
        <v>71</v>
      </c>
      <c r="H4" s="454" t="s">
        <v>11</v>
      </c>
      <c r="I4" s="455" t="s">
        <v>143</v>
      </c>
      <c r="J4" s="455" t="s">
        <v>13</v>
      </c>
      <c r="K4" s="456" t="s">
        <v>160</v>
      </c>
    </row>
    <row r="5" spans="1:11" ht="14.4" customHeight="1" x14ac:dyDescent="0.3">
      <c r="A5" s="537" t="s">
        <v>428</v>
      </c>
      <c r="B5" s="538" t="s">
        <v>487</v>
      </c>
      <c r="C5" s="541" t="s">
        <v>433</v>
      </c>
      <c r="D5" s="575" t="s">
        <v>488</v>
      </c>
      <c r="E5" s="541" t="s">
        <v>2446</v>
      </c>
      <c r="F5" s="575" t="s">
        <v>2447</v>
      </c>
      <c r="G5" s="541" t="s">
        <v>2322</v>
      </c>
      <c r="H5" s="541" t="s">
        <v>2323</v>
      </c>
      <c r="I5" s="116">
        <v>4.3</v>
      </c>
      <c r="J5" s="116">
        <v>8</v>
      </c>
      <c r="K5" s="561">
        <v>34.4</v>
      </c>
    </row>
    <row r="6" spans="1:11" ht="14.4" customHeight="1" x14ac:dyDescent="0.3">
      <c r="A6" s="544" t="s">
        <v>428</v>
      </c>
      <c r="B6" s="545" t="s">
        <v>487</v>
      </c>
      <c r="C6" s="548" t="s">
        <v>433</v>
      </c>
      <c r="D6" s="576" t="s">
        <v>488</v>
      </c>
      <c r="E6" s="548" t="s">
        <v>2446</v>
      </c>
      <c r="F6" s="576" t="s">
        <v>2447</v>
      </c>
      <c r="G6" s="548" t="s">
        <v>2324</v>
      </c>
      <c r="H6" s="548" t="s">
        <v>2325</v>
      </c>
      <c r="I6" s="562">
        <v>28.74</v>
      </c>
      <c r="J6" s="562">
        <v>5</v>
      </c>
      <c r="K6" s="563">
        <v>143.69999999999999</v>
      </c>
    </row>
    <row r="7" spans="1:11" ht="14.4" customHeight="1" x14ac:dyDescent="0.3">
      <c r="A7" s="544" t="s">
        <v>428</v>
      </c>
      <c r="B7" s="545" t="s">
        <v>487</v>
      </c>
      <c r="C7" s="548" t="s">
        <v>433</v>
      </c>
      <c r="D7" s="576" t="s">
        <v>488</v>
      </c>
      <c r="E7" s="548" t="s">
        <v>2446</v>
      </c>
      <c r="F7" s="576" t="s">
        <v>2447</v>
      </c>
      <c r="G7" s="548" t="s">
        <v>2326</v>
      </c>
      <c r="H7" s="548" t="s">
        <v>2327</v>
      </c>
      <c r="I7" s="562">
        <v>8.57</v>
      </c>
      <c r="J7" s="562">
        <v>2</v>
      </c>
      <c r="K7" s="563">
        <v>17.14</v>
      </c>
    </row>
    <row r="8" spans="1:11" ht="14.4" customHeight="1" x14ac:dyDescent="0.3">
      <c r="A8" s="544" t="s">
        <v>428</v>
      </c>
      <c r="B8" s="545" t="s">
        <v>487</v>
      </c>
      <c r="C8" s="548" t="s">
        <v>433</v>
      </c>
      <c r="D8" s="576" t="s">
        <v>488</v>
      </c>
      <c r="E8" s="548" t="s">
        <v>2446</v>
      </c>
      <c r="F8" s="576" t="s">
        <v>2447</v>
      </c>
      <c r="G8" s="548" t="s">
        <v>2328</v>
      </c>
      <c r="H8" s="548" t="s">
        <v>2329</v>
      </c>
      <c r="I8" s="562">
        <v>13.020000000000001</v>
      </c>
      <c r="J8" s="562">
        <v>21</v>
      </c>
      <c r="K8" s="563">
        <v>273.41999999999996</v>
      </c>
    </row>
    <row r="9" spans="1:11" ht="14.4" customHeight="1" x14ac:dyDescent="0.3">
      <c r="A9" s="544" t="s">
        <v>428</v>
      </c>
      <c r="B9" s="545" t="s">
        <v>487</v>
      </c>
      <c r="C9" s="548" t="s">
        <v>433</v>
      </c>
      <c r="D9" s="576" t="s">
        <v>488</v>
      </c>
      <c r="E9" s="548" t="s">
        <v>2446</v>
      </c>
      <c r="F9" s="576" t="s">
        <v>2447</v>
      </c>
      <c r="G9" s="548" t="s">
        <v>2330</v>
      </c>
      <c r="H9" s="548" t="s">
        <v>2331</v>
      </c>
      <c r="I9" s="562">
        <v>27.88</v>
      </c>
      <c r="J9" s="562">
        <v>3</v>
      </c>
      <c r="K9" s="563">
        <v>83.64</v>
      </c>
    </row>
    <row r="10" spans="1:11" ht="14.4" customHeight="1" x14ac:dyDescent="0.3">
      <c r="A10" s="544" t="s">
        <v>428</v>
      </c>
      <c r="B10" s="545" t="s">
        <v>487</v>
      </c>
      <c r="C10" s="548" t="s">
        <v>433</v>
      </c>
      <c r="D10" s="576" t="s">
        <v>488</v>
      </c>
      <c r="E10" s="548" t="s">
        <v>2446</v>
      </c>
      <c r="F10" s="576" t="s">
        <v>2447</v>
      </c>
      <c r="G10" s="548" t="s">
        <v>2332</v>
      </c>
      <c r="H10" s="548" t="s">
        <v>2333</v>
      </c>
      <c r="I10" s="562">
        <v>1.17</v>
      </c>
      <c r="J10" s="562">
        <v>4</v>
      </c>
      <c r="K10" s="563">
        <v>4.68</v>
      </c>
    </row>
    <row r="11" spans="1:11" ht="14.4" customHeight="1" x14ac:dyDescent="0.3">
      <c r="A11" s="544" t="s">
        <v>428</v>
      </c>
      <c r="B11" s="545" t="s">
        <v>487</v>
      </c>
      <c r="C11" s="548" t="s">
        <v>433</v>
      </c>
      <c r="D11" s="576" t="s">
        <v>488</v>
      </c>
      <c r="E11" s="548" t="s">
        <v>2446</v>
      </c>
      <c r="F11" s="576" t="s">
        <v>2447</v>
      </c>
      <c r="G11" s="548" t="s">
        <v>2334</v>
      </c>
      <c r="H11" s="548" t="s">
        <v>2335</v>
      </c>
      <c r="I11" s="562">
        <v>17.62</v>
      </c>
      <c r="J11" s="562">
        <v>1</v>
      </c>
      <c r="K11" s="563">
        <v>17.62</v>
      </c>
    </row>
    <row r="12" spans="1:11" ht="14.4" customHeight="1" x14ac:dyDescent="0.3">
      <c r="A12" s="544" t="s">
        <v>428</v>
      </c>
      <c r="B12" s="545" t="s">
        <v>487</v>
      </c>
      <c r="C12" s="548" t="s">
        <v>433</v>
      </c>
      <c r="D12" s="576" t="s">
        <v>488</v>
      </c>
      <c r="E12" s="548" t="s">
        <v>2446</v>
      </c>
      <c r="F12" s="576" t="s">
        <v>2447</v>
      </c>
      <c r="G12" s="548" t="s">
        <v>2336</v>
      </c>
      <c r="H12" s="548" t="s">
        <v>2337</v>
      </c>
      <c r="I12" s="562">
        <v>22.31</v>
      </c>
      <c r="J12" s="562">
        <v>1</v>
      </c>
      <c r="K12" s="563">
        <v>22.31</v>
      </c>
    </row>
    <row r="13" spans="1:11" ht="14.4" customHeight="1" x14ac:dyDescent="0.3">
      <c r="A13" s="544" t="s">
        <v>428</v>
      </c>
      <c r="B13" s="545" t="s">
        <v>487</v>
      </c>
      <c r="C13" s="548" t="s">
        <v>433</v>
      </c>
      <c r="D13" s="576" t="s">
        <v>488</v>
      </c>
      <c r="E13" s="548" t="s">
        <v>2446</v>
      </c>
      <c r="F13" s="576" t="s">
        <v>2447</v>
      </c>
      <c r="G13" s="548" t="s">
        <v>2338</v>
      </c>
      <c r="H13" s="548" t="s">
        <v>2339</v>
      </c>
      <c r="I13" s="562">
        <v>8.23</v>
      </c>
      <c r="J13" s="562">
        <v>2</v>
      </c>
      <c r="K13" s="563">
        <v>16.46</v>
      </c>
    </row>
    <row r="14" spans="1:11" ht="14.4" customHeight="1" x14ac:dyDescent="0.3">
      <c r="A14" s="544" t="s">
        <v>428</v>
      </c>
      <c r="B14" s="545" t="s">
        <v>487</v>
      </c>
      <c r="C14" s="548" t="s">
        <v>433</v>
      </c>
      <c r="D14" s="576" t="s">
        <v>488</v>
      </c>
      <c r="E14" s="548" t="s">
        <v>2446</v>
      </c>
      <c r="F14" s="576" t="s">
        <v>2447</v>
      </c>
      <c r="G14" s="548" t="s">
        <v>2340</v>
      </c>
      <c r="H14" s="548" t="s">
        <v>2341</v>
      </c>
      <c r="I14" s="562">
        <v>9.33</v>
      </c>
      <c r="J14" s="562">
        <v>1</v>
      </c>
      <c r="K14" s="563">
        <v>9.33</v>
      </c>
    </row>
    <row r="15" spans="1:11" ht="14.4" customHeight="1" x14ac:dyDescent="0.3">
      <c r="A15" s="544" t="s">
        <v>428</v>
      </c>
      <c r="B15" s="545" t="s">
        <v>487</v>
      </c>
      <c r="C15" s="548" t="s">
        <v>433</v>
      </c>
      <c r="D15" s="576" t="s">
        <v>488</v>
      </c>
      <c r="E15" s="548" t="s">
        <v>2446</v>
      </c>
      <c r="F15" s="576" t="s">
        <v>2447</v>
      </c>
      <c r="G15" s="548" t="s">
        <v>2342</v>
      </c>
      <c r="H15" s="548" t="s">
        <v>2343</v>
      </c>
      <c r="I15" s="562">
        <v>6.99</v>
      </c>
      <c r="J15" s="562">
        <v>2</v>
      </c>
      <c r="K15" s="563">
        <v>13.98</v>
      </c>
    </row>
    <row r="16" spans="1:11" ht="14.4" customHeight="1" x14ac:dyDescent="0.3">
      <c r="A16" s="544" t="s">
        <v>428</v>
      </c>
      <c r="B16" s="545" t="s">
        <v>487</v>
      </c>
      <c r="C16" s="548" t="s">
        <v>433</v>
      </c>
      <c r="D16" s="576" t="s">
        <v>488</v>
      </c>
      <c r="E16" s="548" t="s">
        <v>2446</v>
      </c>
      <c r="F16" s="576" t="s">
        <v>2447</v>
      </c>
      <c r="G16" s="548" t="s">
        <v>2344</v>
      </c>
      <c r="H16" s="548" t="s">
        <v>2345</v>
      </c>
      <c r="I16" s="562">
        <v>2.67</v>
      </c>
      <c r="J16" s="562">
        <v>3</v>
      </c>
      <c r="K16" s="563">
        <v>8.01</v>
      </c>
    </row>
    <row r="17" spans="1:11" ht="14.4" customHeight="1" x14ac:dyDescent="0.3">
      <c r="A17" s="544" t="s">
        <v>428</v>
      </c>
      <c r="B17" s="545" t="s">
        <v>487</v>
      </c>
      <c r="C17" s="548" t="s">
        <v>433</v>
      </c>
      <c r="D17" s="576" t="s">
        <v>488</v>
      </c>
      <c r="E17" s="548" t="s">
        <v>2446</v>
      </c>
      <c r="F17" s="576" t="s">
        <v>2447</v>
      </c>
      <c r="G17" s="548" t="s">
        <v>2346</v>
      </c>
      <c r="H17" s="548" t="s">
        <v>2347</v>
      </c>
      <c r="I17" s="562">
        <v>120</v>
      </c>
      <c r="J17" s="562">
        <v>1</v>
      </c>
      <c r="K17" s="563">
        <v>120</v>
      </c>
    </row>
    <row r="18" spans="1:11" ht="14.4" customHeight="1" x14ac:dyDescent="0.3">
      <c r="A18" s="544" t="s">
        <v>428</v>
      </c>
      <c r="B18" s="545" t="s">
        <v>487</v>
      </c>
      <c r="C18" s="548" t="s">
        <v>433</v>
      </c>
      <c r="D18" s="576" t="s">
        <v>488</v>
      </c>
      <c r="E18" s="548" t="s">
        <v>2448</v>
      </c>
      <c r="F18" s="576" t="s">
        <v>2449</v>
      </c>
      <c r="G18" s="548" t="s">
        <v>2348</v>
      </c>
      <c r="H18" s="548" t="s">
        <v>2349</v>
      </c>
      <c r="I18" s="562">
        <v>2.75</v>
      </c>
      <c r="J18" s="562">
        <v>10</v>
      </c>
      <c r="K18" s="563">
        <v>27.5</v>
      </c>
    </row>
    <row r="19" spans="1:11" ht="14.4" customHeight="1" x14ac:dyDescent="0.3">
      <c r="A19" s="544" t="s">
        <v>428</v>
      </c>
      <c r="B19" s="545" t="s">
        <v>487</v>
      </c>
      <c r="C19" s="548" t="s">
        <v>433</v>
      </c>
      <c r="D19" s="576" t="s">
        <v>488</v>
      </c>
      <c r="E19" s="548" t="s">
        <v>2448</v>
      </c>
      <c r="F19" s="576" t="s">
        <v>2449</v>
      </c>
      <c r="G19" s="548" t="s">
        <v>2350</v>
      </c>
      <c r="H19" s="548" t="s">
        <v>2351</v>
      </c>
      <c r="I19" s="562">
        <v>15.92</v>
      </c>
      <c r="J19" s="562">
        <v>1</v>
      </c>
      <c r="K19" s="563">
        <v>15.92</v>
      </c>
    </row>
    <row r="20" spans="1:11" ht="14.4" customHeight="1" x14ac:dyDescent="0.3">
      <c r="A20" s="544" t="s">
        <v>428</v>
      </c>
      <c r="B20" s="545" t="s">
        <v>487</v>
      </c>
      <c r="C20" s="548" t="s">
        <v>433</v>
      </c>
      <c r="D20" s="576" t="s">
        <v>488</v>
      </c>
      <c r="E20" s="548" t="s">
        <v>2448</v>
      </c>
      <c r="F20" s="576" t="s">
        <v>2449</v>
      </c>
      <c r="G20" s="548" t="s">
        <v>2352</v>
      </c>
      <c r="H20" s="548" t="s">
        <v>2353</v>
      </c>
      <c r="I20" s="562">
        <v>1.1000000000000001</v>
      </c>
      <c r="J20" s="562">
        <v>10</v>
      </c>
      <c r="K20" s="563">
        <v>11</v>
      </c>
    </row>
    <row r="21" spans="1:11" ht="14.4" customHeight="1" x14ac:dyDescent="0.3">
      <c r="A21" s="544" t="s">
        <v>428</v>
      </c>
      <c r="B21" s="545" t="s">
        <v>487</v>
      </c>
      <c r="C21" s="548" t="s">
        <v>433</v>
      </c>
      <c r="D21" s="576" t="s">
        <v>488</v>
      </c>
      <c r="E21" s="548" t="s">
        <v>2448</v>
      </c>
      <c r="F21" s="576" t="s">
        <v>2449</v>
      </c>
      <c r="G21" s="548" t="s">
        <v>2354</v>
      </c>
      <c r="H21" s="548" t="s">
        <v>2355</v>
      </c>
      <c r="I21" s="562">
        <v>1.67</v>
      </c>
      <c r="J21" s="562">
        <v>10</v>
      </c>
      <c r="K21" s="563">
        <v>16.7</v>
      </c>
    </row>
    <row r="22" spans="1:11" ht="14.4" customHeight="1" x14ac:dyDescent="0.3">
      <c r="A22" s="544" t="s">
        <v>428</v>
      </c>
      <c r="B22" s="545" t="s">
        <v>487</v>
      </c>
      <c r="C22" s="548" t="s">
        <v>433</v>
      </c>
      <c r="D22" s="576" t="s">
        <v>488</v>
      </c>
      <c r="E22" s="548" t="s">
        <v>2448</v>
      </c>
      <c r="F22" s="576" t="s">
        <v>2449</v>
      </c>
      <c r="G22" s="548" t="s">
        <v>2356</v>
      </c>
      <c r="H22" s="548" t="s">
        <v>2357</v>
      </c>
      <c r="I22" s="562">
        <v>0.47</v>
      </c>
      <c r="J22" s="562">
        <v>10</v>
      </c>
      <c r="K22" s="563">
        <v>4.7</v>
      </c>
    </row>
    <row r="23" spans="1:11" ht="14.4" customHeight="1" x14ac:dyDescent="0.3">
      <c r="A23" s="544" t="s">
        <v>428</v>
      </c>
      <c r="B23" s="545" t="s">
        <v>487</v>
      </c>
      <c r="C23" s="548" t="s">
        <v>433</v>
      </c>
      <c r="D23" s="576" t="s">
        <v>488</v>
      </c>
      <c r="E23" s="548" t="s">
        <v>2448</v>
      </c>
      <c r="F23" s="576" t="s">
        <v>2449</v>
      </c>
      <c r="G23" s="548" t="s">
        <v>2358</v>
      </c>
      <c r="H23" s="548" t="s">
        <v>2359</v>
      </c>
      <c r="I23" s="562">
        <v>0.67</v>
      </c>
      <c r="J23" s="562">
        <v>10</v>
      </c>
      <c r="K23" s="563">
        <v>6.7</v>
      </c>
    </row>
    <row r="24" spans="1:11" ht="14.4" customHeight="1" x14ac:dyDescent="0.3">
      <c r="A24" s="544" t="s">
        <v>428</v>
      </c>
      <c r="B24" s="545" t="s">
        <v>487</v>
      </c>
      <c r="C24" s="548" t="s">
        <v>433</v>
      </c>
      <c r="D24" s="576" t="s">
        <v>488</v>
      </c>
      <c r="E24" s="548" t="s">
        <v>2448</v>
      </c>
      <c r="F24" s="576" t="s">
        <v>2449</v>
      </c>
      <c r="G24" s="548" t="s">
        <v>2360</v>
      </c>
      <c r="H24" s="548" t="s">
        <v>2361</v>
      </c>
      <c r="I24" s="562">
        <v>2.7828571428571429</v>
      </c>
      <c r="J24" s="562">
        <v>2220</v>
      </c>
      <c r="K24" s="563">
        <v>6180.6</v>
      </c>
    </row>
    <row r="25" spans="1:11" ht="14.4" customHeight="1" x14ac:dyDescent="0.3">
      <c r="A25" s="544" t="s">
        <v>428</v>
      </c>
      <c r="B25" s="545" t="s">
        <v>487</v>
      </c>
      <c r="C25" s="548" t="s">
        <v>433</v>
      </c>
      <c r="D25" s="576" t="s">
        <v>488</v>
      </c>
      <c r="E25" s="548" t="s">
        <v>2448</v>
      </c>
      <c r="F25" s="576" t="s">
        <v>2449</v>
      </c>
      <c r="G25" s="548" t="s">
        <v>2362</v>
      </c>
      <c r="H25" s="548" t="s">
        <v>2363</v>
      </c>
      <c r="I25" s="562">
        <v>1.8999999999999997</v>
      </c>
      <c r="J25" s="562">
        <v>14</v>
      </c>
      <c r="K25" s="563">
        <v>26.6</v>
      </c>
    </row>
    <row r="26" spans="1:11" ht="14.4" customHeight="1" x14ac:dyDescent="0.3">
      <c r="A26" s="544" t="s">
        <v>428</v>
      </c>
      <c r="B26" s="545" t="s">
        <v>487</v>
      </c>
      <c r="C26" s="548" t="s">
        <v>433</v>
      </c>
      <c r="D26" s="576" t="s">
        <v>488</v>
      </c>
      <c r="E26" s="548" t="s">
        <v>2448</v>
      </c>
      <c r="F26" s="576" t="s">
        <v>2449</v>
      </c>
      <c r="G26" s="548" t="s">
        <v>2364</v>
      </c>
      <c r="H26" s="548" t="s">
        <v>2365</v>
      </c>
      <c r="I26" s="562">
        <v>2.37</v>
      </c>
      <c r="J26" s="562">
        <v>170</v>
      </c>
      <c r="K26" s="563">
        <v>402.9</v>
      </c>
    </row>
    <row r="27" spans="1:11" ht="14.4" customHeight="1" x14ac:dyDescent="0.3">
      <c r="A27" s="544" t="s">
        <v>428</v>
      </c>
      <c r="B27" s="545" t="s">
        <v>487</v>
      </c>
      <c r="C27" s="548" t="s">
        <v>433</v>
      </c>
      <c r="D27" s="576" t="s">
        <v>488</v>
      </c>
      <c r="E27" s="548" t="s">
        <v>2448</v>
      </c>
      <c r="F27" s="576" t="s">
        <v>2449</v>
      </c>
      <c r="G27" s="548" t="s">
        <v>2366</v>
      </c>
      <c r="H27" s="548" t="s">
        <v>2367</v>
      </c>
      <c r="I27" s="562">
        <v>1.988</v>
      </c>
      <c r="J27" s="562">
        <v>500</v>
      </c>
      <c r="K27" s="563">
        <v>993.5</v>
      </c>
    </row>
    <row r="28" spans="1:11" ht="14.4" customHeight="1" x14ac:dyDescent="0.3">
      <c r="A28" s="544" t="s">
        <v>428</v>
      </c>
      <c r="B28" s="545" t="s">
        <v>487</v>
      </c>
      <c r="C28" s="548" t="s">
        <v>433</v>
      </c>
      <c r="D28" s="576" t="s">
        <v>488</v>
      </c>
      <c r="E28" s="548" t="s">
        <v>2448</v>
      </c>
      <c r="F28" s="576" t="s">
        <v>2449</v>
      </c>
      <c r="G28" s="548" t="s">
        <v>2368</v>
      </c>
      <c r="H28" s="548" t="s">
        <v>2369</v>
      </c>
      <c r="I28" s="562">
        <v>2.0299999999999998</v>
      </c>
      <c r="J28" s="562">
        <v>5</v>
      </c>
      <c r="K28" s="563">
        <v>10.15</v>
      </c>
    </row>
    <row r="29" spans="1:11" ht="14.4" customHeight="1" x14ac:dyDescent="0.3">
      <c r="A29" s="544" t="s">
        <v>428</v>
      </c>
      <c r="B29" s="545" t="s">
        <v>487</v>
      </c>
      <c r="C29" s="548" t="s">
        <v>433</v>
      </c>
      <c r="D29" s="576" t="s">
        <v>488</v>
      </c>
      <c r="E29" s="548" t="s">
        <v>2448</v>
      </c>
      <c r="F29" s="576" t="s">
        <v>2449</v>
      </c>
      <c r="G29" s="548" t="s">
        <v>2370</v>
      </c>
      <c r="H29" s="548" t="s">
        <v>2371</v>
      </c>
      <c r="I29" s="562">
        <v>2.0350000000000001</v>
      </c>
      <c r="J29" s="562">
        <v>25</v>
      </c>
      <c r="K29" s="563">
        <v>50.900000000000006</v>
      </c>
    </row>
    <row r="30" spans="1:11" ht="14.4" customHeight="1" x14ac:dyDescent="0.3">
      <c r="A30" s="544" t="s">
        <v>428</v>
      </c>
      <c r="B30" s="545" t="s">
        <v>487</v>
      </c>
      <c r="C30" s="548" t="s">
        <v>433</v>
      </c>
      <c r="D30" s="576" t="s">
        <v>488</v>
      </c>
      <c r="E30" s="548" t="s">
        <v>2448</v>
      </c>
      <c r="F30" s="576" t="s">
        <v>2449</v>
      </c>
      <c r="G30" s="548" t="s">
        <v>2372</v>
      </c>
      <c r="H30" s="548" t="s">
        <v>2373</v>
      </c>
      <c r="I30" s="562">
        <v>3.1</v>
      </c>
      <c r="J30" s="562">
        <v>500</v>
      </c>
      <c r="K30" s="563">
        <v>1550</v>
      </c>
    </row>
    <row r="31" spans="1:11" ht="14.4" customHeight="1" x14ac:dyDescent="0.3">
      <c r="A31" s="544" t="s">
        <v>428</v>
      </c>
      <c r="B31" s="545" t="s">
        <v>487</v>
      </c>
      <c r="C31" s="548" t="s">
        <v>433</v>
      </c>
      <c r="D31" s="576" t="s">
        <v>488</v>
      </c>
      <c r="E31" s="548" t="s">
        <v>2448</v>
      </c>
      <c r="F31" s="576" t="s">
        <v>2449</v>
      </c>
      <c r="G31" s="548" t="s">
        <v>2374</v>
      </c>
      <c r="H31" s="548" t="s">
        <v>2375</v>
      </c>
      <c r="I31" s="562">
        <v>1.92</v>
      </c>
      <c r="J31" s="562">
        <v>10</v>
      </c>
      <c r="K31" s="563">
        <v>19.2</v>
      </c>
    </row>
    <row r="32" spans="1:11" ht="14.4" customHeight="1" x14ac:dyDescent="0.3">
      <c r="A32" s="544" t="s">
        <v>428</v>
      </c>
      <c r="B32" s="545" t="s">
        <v>487</v>
      </c>
      <c r="C32" s="548" t="s">
        <v>433</v>
      </c>
      <c r="D32" s="576" t="s">
        <v>488</v>
      </c>
      <c r="E32" s="548" t="s">
        <v>2448</v>
      </c>
      <c r="F32" s="576" t="s">
        <v>2449</v>
      </c>
      <c r="G32" s="548" t="s">
        <v>2376</v>
      </c>
      <c r="H32" s="548" t="s">
        <v>2377</v>
      </c>
      <c r="I32" s="562">
        <v>2.5299999999999998</v>
      </c>
      <c r="J32" s="562">
        <v>2</v>
      </c>
      <c r="K32" s="563">
        <v>5.0599999999999996</v>
      </c>
    </row>
    <row r="33" spans="1:11" ht="14.4" customHeight="1" x14ac:dyDescent="0.3">
      <c r="A33" s="544" t="s">
        <v>428</v>
      </c>
      <c r="B33" s="545" t="s">
        <v>487</v>
      </c>
      <c r="C33" s="548" t="s">
        <v>433</v>
      </c>
      <c r="D33" s="576" t="s">
        <v>488</v>
      </c>
      <c r="E33" s="548" t="s">
        <v>2448</v>
      </c>
      <c r="F33" s="576" t="s">
        <v>2449</v>
      </c>
      <c r="G33" s="548" t="s">
        <v>2378</v>
      </c>
      <c r="H33" s="548" t="s">
        <v>2379</v>
      </c>
      <c r="I33" s="562">
        <v>0.01</v>
      </c>
      <c r="J33" s="562">
        <v>500</v>
      </c>
      <c r="K33" s="563">
        <v>5</v>
      </c>
    </row>
    <row r="34" spans="1:11" ht="14.4" customHeight="1" x14ac:dyDescent="0.3">
      <c r="A34" s="544" t="s">
        <v>428</v>
      </c>
      <c r="B34" s="545" t="s">
        <v>487</v>
      </c>
      <c r="C34" s="548" t="s">
        <v>433</v>
      </c>
      <c r="D34" s="576" t="s">
        <v>488</v>
      </c>
      <c r="E34" s="548" t="s">
        <v>2448</v>
      </c>
      <c r="F34" s="576" t="s">
        <v>2449</v>
      </c>
      <c r="G34" s="548" t="s">
        <v>2380</v>
      </c>
      <c r="H34" s="548" t="s">
        <v>2381</v>
      </c>
      <c r="I34" s="562">
        <v>3.07</v>
      </c>
      <c r="J34" s="562">
        <v>100</v>
      </c>
      <c r="K34" s="563">
        <v>307</v>
      </c>
    </row>
    <row r="35" spans="1:11" ht="14.4" customHeight="1" x14ac:dyDescent="0.3">
      <c r="A35" s="544" t="s">
        <v>428</v>
      </c>
      <c r="B35" s="545" t="s">
        <v>487</v>
      </c>
      <c r="C35" s="548" t="s">
        <v>433</v>
      </c>
      <c r="D35" s="576" t="s">
        <v>488</v>
      </c>
      <c r="E35" s="548" t="s">
        <v>2448</v>
      </c>
      <c r="F35" s="576" t="s">
        <v>2449</v>
      </c>
      <c r="G35" s="548" t="s">
        <v>2382</v>
      </c>
      <c r="H35" s="548" t="s">
        <v>2383</v>
      </c>
      <c r="I35" s="562">
        <v>2.17</v>
      </c>
      <c r="J35" s="562">
        <v>220</v>
      </c>
      <c r="K35" s="563">
        <v>477.4</v>
      </c>
    </row>
    <row r="36" spans="1:11" ht="14.4" customHeight="1" x14ac:dyDescent="0.3">
      <c r="A36" s="544" t="s">
        <v>428</v>
      </c>
      <c r="B36" s="545" t="s">
        <v>487</v>
      </c>
      <c r="C36" s="548" t="s">
        <v>433</v>
      </c>
      <c r="D36" s="576" t="s">
        <v>488</v>
      </c>
      <c r="E36" s="548" t="s">
        <v>2448</v>
      </c>
      <c r="F36" s="576" t="s">
        <v>2449</v>
      </c>
      <c r="G36" s="548" t="s">
        <v>2384</v>
      </c>
      <c r="H36" s="548" t="s">
        <v>2385</v>
      </c>
      <c r="I36" s="562">
        <v>3.145</v>
      </c>
      <c r="J36" s="562">
        <v>8</v>
      </c>
      <c r="K36" s="563">
        <v>25.17</v>
      </c>
    </row>
    <row r="37" spans="1:11" ht="14.4" customHeight="1" x14ac:dyDescent="0.3">
      <c r="A37" s="544" t="s">
        <v>428</v>
      </c>
      <c r="B37" s="545" t="s">
        <v>487</v>
      </c>
      <c r="C37" s="548" t="s">
        <v>433</v>
      </c>
      <c r="D37" s="576" t="s">
        <v>488</v>
      </c>
      <c r="E37" s="548" t="s">
        <v>2448</v>
      </c>
      <c r="F37" s="576" t="s">
        <v>2449</v>
      </c>
      <c r="G37" s="548" t="s">
        <v>2386</v>
      </c>
      <c r="H37" s="548" t="s">
        <v>2387</v>
      </c>
      <c r="I37" s="562">
        <v>3.99</v>
      </c>
      <c r="J37" s="562">
        <v>10</v>
      </c>
      <c r="K37" s="563">
        <v>39.9</v>
      </c>
    </row>
    <row r="38" spans="1:11" ht="14.4" customHeight="1" x14ac:dyDescent="0.3">
      <c r="A38" s="544" t="s">
        <v>428</v>
      </c>
      <c r="B38" s="545" t="s">
        <v>487</v>
      </c>
      <c r="C38" s="548" t="s">
        <v>433</v>
      </c>
      <c r="D38" s="576" t="s">
        <v>488</v>
      </c>
      <c r="E38" s="548" t="s">
        <v>2448</v>
      </c>
      <c r="F38" s="576" t="s">
        <v>2449</v>
      </c>
      <c r="G38" s="548" t="s">
        <v>2388</v>
      </c>
      <c r="H38" s="548" t="s">
        <v>2389</v>
      </c>
      <c r="I38" s="562">
        <v>1.9380000000000002</v>
      </c>
      <c r="J38" s="562">
        <v>7600</v>
      </c>
      <c r="K38" s="563">
        <v>14727</v>
      </c>
    </row>
    <row r="39" spans="1:11" ht="14.4" customHeight="1" x14ac:dyDescent="0.3">
      <c r="A39" s="544" t="s">
        <v>428</v>
      </c>
      <c r="B39" s="545" t="s">
        <v>487</v>
      </c>
      <c r="C39" s="548" t="s">
        <v>433</v>
      </c>
      <c r="D39" s="576" t="s">
        <v>488</v>
      </c>
      <c r="E39" s="548" t="s">
        <v>2448</v>
      </c>
      <c r="F39" s="576" t="s">
        <v>2449</v>
      </c>
      <c r="G39" s="548" t="s">
        <v>2390</v>
      </c>
      <c r="H39" s="548" t="s">
        <v>2391</v>
      </c>
      <c r="I39" s="562">
        <v>127.05</v>
      </c>
      <c r="J39" s="562">
        <v>1</v>
      </c>
      <c r="K39" s="563">
        <v>127.05</v>
      </c>
    </row>
    <row r="40" spans="1:11" ht="14.4" customHeight="1" x14ac:dyDescent="0.3">
      <c r="A40" s="544" t="s">
        <v>428</v>
      </c>
      <c r="B40" s="545" t="s">
        <v>487</v>
      </c>
      <c r="C40" s="548" t="s">
        <v>433</v>
      </c>
      <c r="D40" s="576" t="s">
        <v>488</v>
      </c>
      <c r="E40" s="548" t="s">
        <v>2448</v>
      </c>
      <c r="F40" s="576" t="s">
        <v>2449</v>
      </c>
      <c r="G40" s="548" t="s">
        <v>2392</v>
      </c>
      <c r="H40" s="548" t="s">
        <v>2393</v>
      </c>
      <c r="I40" s="562">
        <v>17.98</v>
      </c>
      <c r="J40" s="562">
        <v>20</v>
      </c>
      <c r="K40" s="563">
        <v>359.6</v>
      </c>
    </row>
    <row r="41" spans="1:11" ht="14.4" customHeight="1" x14ac:dyDescent="0.3">
      <c r="A41" s="544" t="s">
        <v>428</v>
      </c>
      <c r="B41" s="545" t="s">
        <v>487</v>
      </c>
      <c r="C41" s="548" t="s">
        <v>433</v>
      </c>
      <c r="D41" s="576" t="s">
        <v>488</v>
      </c>
      <c r="E41" s="548" t="s">
        <v>2448</v>
      </c>
      <c r="F41" s="576" t="s">
        <v>2449</v>
      </c>
      <c r="G41" s="548" t="s">
        <v>2394</v>
      </c>
      <c r="H41" s="548" t="s">
        <v>2395</v>
      </c>
      <c r="I41" s="562">
        <v>2.52</v>
      </c>
      <c r="J41" s="562">
        <v>400</v>
      </c>
      <c r="K41" s="563">
        <v>1008</v>
      </c>
    </row>
    <row r="42" spans="1:11" ht="14.4" customHeight="1" x14ac:dyDescent="0.3">
      <c r="A42" s="544" t="s">
        <v>428</v>
      </c>
      <c r="B42" s="545" t="s">
        <v>487</v>
      </c>
      <c r="C42" s="548" t="s">
        <v>433</v>
      </c>
      <c r="D42" s="576" t="s">
        <v>488</v>
      </c>
      <c r="E42" s="548" t="s">
        <v>2448</v>
      </c>
      <c r="F42" s="576" t="s">
        <v>2449</v>
      </c>
      <c r="G42" s="548" t="s">
        <v>2396</v>
      </c>
      <c r="H42" s="548" t="s">
        <v>2397</v>
      </c>
      <c r="I42" s="562">
        <v>21.23</v>
      </c>
      <c r="J42" s="562">
        <v>15</v>
      </c>
      <c r="K42" s="563">
        <v>318.45</v>
      </c>
    </row>
    <row r="43" spans="1:11" ht="14.4" customHeight="1" x14ac:dyDescent="0.3">
      <c r="A43" s="544" t="s">
        <v>428</v>
      </c>
      <c r="B43" s="545" t="s">
        <v>487</v>
      </c>
      <c r="C43" s="548" t="s">
        <v>433</v>
      </c>
      <c r="D43" s="576" t="s">
        <v>488</v>
      </c>
      <c r="E43" s="548" t="s">
        <v>2448</v>
      </c>
      <c r="F43" s="576" t="s">
        <v>2449</v>
      </c>
      <c r="G43" s="548" t="s">
        <v>2398</v>
      </c>
      <c r="H43" s="548" t="s">
        <v>2399</v>
      </c>
      <c r="I43" s="562">
        <v>11.5</v>
      </c>
      <c r="J43" s="562">
        <v>50</v>
      </c>
      <c r="K43" s="563">
        <v>575</v>
      </c>
    </row>
    <row r="44" spans="1:11" ht="14.4" customHeight="1" x14ac:dyDescent="0.3">
      <c r="A44" s="544" t="s">
        <v>428</v>
      </c>
      <c r="B44" s="545" t="s">
        <v>487</v>
      </c>
      <c r="C44" s="548" t="s">
        <v>433</v>
      </c>
      <c r="D44" s="576" t="s">
        <v>488</v>
      </c>
      <c r="E44" s="548" t="s">
        <v>2448</v>
      </c>
      <c r="F44" s="576" t="s">
        <v>2449</v>
      </c>
      <c r="G44" s="548" t="s">
        <v>2400</v>
      </c>
      <c r="H44" s="548" t="s">
        <v>2401</v>
      </c>
      <c r="I44" s="562">
        <v>2.91</v>
      </c>
      <c r="J44" s="562">
        <v>1</v>
      </c>
      <c r="K44" s="563">
        <v>2.91</v>
      </c>
    </row>
    <row r="45" spans="1:11" ht="14.4" customHeight="1" x14ac:dyDescent="0.3">
      <c r="A45" s="544" t="s">
        <v>428</v>
      </c>
      <c r="B45" s="545" t="s">
        <v>487</v>
      </c>
      <c r="C45" s="548" t="s">
        <v>433</v>
      </c>
      <c r="D45" s="576" t="s">
        <v>488</v>
      </c>
      <c r="E45" s="548" t="s">
        <v>2448</v>
      </c>
      <c r="F45" s="576" t="s">
        <v>2449</v>
      </c>
      <c r="G45" s="548" t="s">
        <v>2402</v>
      </c>
      <c r="H45" s="548" t="s">
        <v>2403</v>
      </c>
      <c r="I45" s="562">
        <v>2.91</v>
      </c>
      <c r="J45" s="562">
        <v>2</v>
      </c>
      <c r="K45" s="563">
        <v>5.82</v>
      </c>
    </row>
    <row r="46" spans="1:11" ht="14.4" customHeight="1" x14ac:dyDescent="0.3">
      <c r="A46" s="544" t="s">
        <v>428</v>
      </c>
      <c r="B46" s="545" t="s">
        <v>487</v>
      </c>
      <c r="C46" s="548" t="s">
        <v>433</v>
      </c>
      <c r="D46" s="576" t="s">
        <v>488</v>
      </c>
      <c r="E46" s="548" t="s">
        <v>2448</v>
      </c>
      <c r="F46" s="576" t="s">
        <v>2449</v>
      </c>
      <c r="G46" s="548" t="s">
        <v>2404</v>
      </c>
      <c r="H46" s="548" t="s">
        <v>2405</v>
      </c>
      <c r="I46" s="562">
        <v>2.9</v>
      </c>
      <c r="J46" s="562">
        <v>2</v>
      </c>
      <c r="K46" s="563">
        <v>5.8</v>
      </c>
    </row>
    <row r="47" spans="1:11" ht="14.4" customHeight="1" x14ac:dyDescent="0.3">
      <c r="A47" s="544" t="s">
        <v>428</v>
      </c>
      <c r="B47" s="545" t="s">
        <v>487</v>
      </c>
      <c r="C47" s="548" t="s">
        <v>433</v>
      </c>
      <c r="D47" s="576" t="s">
        <v>488</v>
      </c>
      <c r="E47" s="548" t="s">
        <v>2448</v>
      </c>
      <c r="F47" s="576" t="s">
        <v>2449</v>
      </c>
      <c r="G47" s="548" t="s">
        <v>2406</v>
      </c>
      <c r="H47" s="548" t="s">
        <v>2407</v>
      </c>
      <c r="I47" s="562">
        <v>4.62</v>
      </c>
      <c r="J47" s="562">
        <v>3</v>
      </c>
      <c r="K47" s="563">
        <v>13.86</v>
      </c>
    </row>
    <row r="48" spans="1:11" ht="14.4" customHeight="1" x14ac:dyDescent="0.3">
      <c r="A48" s="544" t="s">
        <v>428</v>
      </c>
      <c r="B48" s="545" t="s">
        <v>487</v>
      </c>
      <c r="C48" s="548" t="s">
        <v>433</v>
      </c>
      <c r="D48" s="576" t="s">
        <v>488</v>
      </c>
      <c r="E48" s="548" t="s">
        <v>2448</v>
      </c>
      <c r="F48" s="576" t="s">
        <v>2449</v>
      </c>
      <c r="G48" s="548" t="s">
        <v>2408</v>
      </c>
      <c r="H48" s="548" t="s">
        <v>2409</v>
      </c>
      <c r="I48" s="562">
        <v>650.33000000000004</v>
      </c>
      <c r="J48" s="562">
        <v>1</v>
      </c>
      <c r="K48" s="563">
        <v>650.33000000000004</v>
      </c>
    </row>
    <row r="49" spans="1:11" ht="14.4" customHeight="1" x14ac:dyDescent="0.3">
      <c r="A49" s="544" t="s">
        <v>428</v>
      </c>
      <c r="B49" s="545" t="s">
        <v>487</v>
      </c>
      <c r="C49" s="548" t="s">
        <v>433</v>
      </c>
      <c r="D49" s="576" t="s">
        <v>488</v>
      </c>
      <c r="E49" s="548" t="s">
        <v>2448</v>
      </c>
      <c r="F49" s="576" t="s">
        <v>2449</v>
      </c>
      <c r="G49" s="548" t="s">
        <v>2410</v>
      </c>
      <c r="H49" s="548" t="s">
        <v>2411</v>
      </c>
      <c r="I49" s="562">
        <v>3.44</v>
      </c>
      <c r="J49" s="562">
        <v>12</v>
      </c>
      <c r="K49" s="563">
        <v>41.28</v>
      </c>
    </row>
    <row r="50" spans="1:11" ht="14.4" customHeight="1" x14ac:dyDescent="0.3">
      <c r="A50" s="544" t="s">
        <v>428</v>
      </c>
      <c r="B50" s="545" t="s">
        <v>487</v>
      </c>
      <c r="C50" s="548" t="s">
        <v>433</v>
      </c>
      <c r="D50" s="576" t="s">
        <v>488</v>
      </c>
      <c r="E50" s="548" t="s">
        <v>2448</v>
      </c>
      <c r="F50" s="576" t="s">
        <v>2449</v>
      </c>
      <c r="G50" s="548" t="s">
        <v>2412</v>
      </c>
      <c r="H50" s="548" t="s">
        <v>2413</v>
      </c>
      <c r="I50" s="562">
        <v>64.132499999999993</v>
      </c>
      <c r="J50" s="562">
        <v>7</v>
      </c>
      <c r="K50" s="563">
        <v>448.93999999999994</v>
      </c>
    </row>
    <row r="51" spans="1:11" ht="14.4" customHeight="1" x14ac:dyDescent="0.3">
      <c r="A51" s="544" t="s">
        <v>428</v>
      </c>
      <c r="B51" s="545" t="s">
        <v>487</v>
      </c>
      <c r="C51" s="548" t="s">
        <v>433</v>
      </c>
      <c r="D51" s="576" t="s">
        <v>488</v>
      </c>
      <c r="E51" s="548" t="s">
        <v>2448</v>
      </c>
      <c r="F51" s="576" t="s">
        <v>2449</v>
      </c>
      <c r="G51" s="548" t="s">
        <v>2414</v>
      </c>
      <c r="H51" s="548" t="s">
        <v>2415</v>
      </c>
      <c r="I51" s="562">
        <v>6.29</v>
      </c>
      <c r="J51" s="562">
        <v>30</v>
      </c>
      <c r="K51" s="563">
        <v>188.7</v>
      </c>
    </row>
    <row r="52" spans="1:11" ht="14.4" customHeight="1" x14ac:dyDescent="0.3">
      <c r="A52" s="544" t="s">
        <v>428</v>
      </c>
      <c r="B52" s="545" t="s">
        <v>487</v>
      </c>
      <c r="C52" s="548" t="s">
        <v>433</v>
      </c>
      <c r="D52" s="576" t="s">
        <v>488</v>
      </c>
      <c r="E52" s="548" t="s">
        <v>2448</v>
      </c>
      <c r="F52" s="576" t="s">
        <v>2449</v>
      </c>
      <c r="G52" s="548" t="s">
        <v>2416</v>
      </c>
      <c r="H52" s="548" t="s">
        <v>2417</v>
      </c>
      <c r="I52" s="562">
        <v>175.45</v>
      </c>
      <c r="J52" s="562">
        <v>6</v>
      </c>
      <c r="K52" s="563">
        <v>1052.6999999999998</v>
      </c>
    </row>
    <row r="53" spans="1:11" ht="14.4" customHeight="1" x14ac:dyDescent="0.3">
      <c r="A53" s="544" t="s">
        <v>428</v>
      </c>
      <c r="B53" s="545" t="s">
        <v>487</v>
      </c>
      <c r="C53" s="548" t="s">
        <v>433</v>
      </c>
      <c r="D53" s="576" t="s">
        <v>488</v>
      </c>
      <c r="E53" s="548" t="s">
        <v>2448</v>
      </c>
      <c r="F53" s="576" t="s">
        <v>2449</v>
      </c>
      <c r="G53" s="548" t="s">
        <v>2418</v>
      </c>
      <c r="H53" s="548" t="s">
        <v>2419</v>
      </c>
      <c r="I53" s="562">
        <v>713.9</v>
      </c>
      <c r="J53" s="562">
        <v>2</v>
      </c>
      <c r="K53" s="563">
        <v>1427.8</v>
      </c>
    </row>
    <row r="54" spans="1:11" ht="14.4" customHeight="1" x14ac:dyDescent="0.3">
      <c r="A54" s="544" t="s">
        <v>428</v>
      </c>
      <c r="B54" s="545" t="s">
        <v>487</v>
      </c>
      <c r="C54" s="548" t="s">
        <v>433</v>
      </c>
      <c r="D54" s="576" t="s">
        <v>488</v>
      </c>
      <c r="E54" s="548" t="s">
        <v>2448</v>
      </c>
      <c r="F54" s="576" t="s">
        <v>2449</v>
      </c>
      <c r="G54" s="548" t="s">
        <v>2420</v>
      </c>
      <c r="H54" s="548" t="s">
        <v>2421</v>
      </c>
      <c r="I54" s="562">
        <v>284.35000000000002</v>
      </c>
      <c r="J54" s="562">
        <v>1</v>
      </c>
      <c r="K54" s="563">
        <v>284.35000000000002</v>
      </c>
    </row>
    <row r="55" spans="1:11" ht="14.4" customHeight="1" x14ac:dyDescent="0.3">
      <c r="A55" s="544" t="s">
        <v>428</v>
      </c>
      <c r="B55" s="545" t="s">
        <v>487</v>
      </c>
      <c r="C55" s="548" t="s">
        <v>433</v>
      </c>
      <c r="D55" s="576" t="s">
        <v>488</v>
      </c>
      <c r="E55" s="548" t="s">
        <v>2448</v>
      </c>
      <c r="F55" s="576" t="s">
        <v>2449</v>
      </c>
      <c r="G55" s="548" t="s">
        <v>2422</v>
      </c>
      <c r="H55" s="548" t="s">
        <v>2423</v>
      </c>
      <c r="I55" s="562">
        <v>5717.5</v>
      </c>
      <c r="J55" s="562">
        <v>2</v>
      </c>
      <c r="K55" s="563">
        <v>11435</v>
      </c>
    </row>
    <row r="56" spans="1:11" ht="14.4" customHeight="1" x14ac:dyDescent="0.3">
      <c r="A56" s="544" t="s">
        <v>428</v>
      </c>
      <c r="B56" s="545" t="s">
        <v>487</v>
      </c>
      <c r="C56" s="548" t="s">
        <v>433</v>
      </c>
      <c r="D56" s="576" t="s">
        <v>488</v>
      </c>
      <c r="E56" s="548" t="s">
        <v>2450</v>
      </c>
      <c r="F56" s="576" t="s">
        <v>2451</v>
      </c>
      <c r="G56" s="548" t="s">
        <v>2424</v>
      </c>
      <c r="H56" s="548" t="s">
        <v>2425</v>
      </c>
      <c r="I56" s="562">
        <v>8.16</v>
      </c>
      <c r="J56" s="562">
        <v>10</v>
      </c>
      <c r="K56" s="563">
        <v>81.599999999999994</v>
      </c>
    </row>
    <row r="57" spans="1:11" ht="14.4" customHeight="1" x14ac:dyDescent="0.3">
      <c r="A57" s="544" t="s">
        <v>428</v>
      </c>
      <c r="B57" s="545" t="s">
        <v>487</v>
      </c>
      <c r="C57" s="548" t="s">
        <v>433</v>
      </c>
      <c r="D57" s="576" t="s">
        <v>488</v>
      </c>
      <c r="E57" s="548" t="s">
        <v>2452</v>
      </c>
      <c r="F57" s="576" t="s">
        <v>2453</v>
      </c>
      <c r="G57" s="548" t="s">
        <v>2426</v>
      </c>
      <c r="H57" s="548" t="s">
        <v>2427</v>
      </c>
      <c r="I57" s="562">
        <v>0.3</v>
      </c>
      <c r="J57" s="562">
        <v>50</v>
      </c>
      <c r="K57" s="563">
        <v>15</v>
      </c>
    </row>
    <row r="58" spans="1:11" ht="14.4" customHeight="1" x14ac:dyDescent="0.3">
      <c r="A58" s="544" t="s">
        <v>428</v>
      </c>
      <c r="B58" s="545" t="s">
        <v>487</v>
      </c>
      <c r="C58" s="548" t="s">
        <v>433</v>
      </c>
      <c r="D58" s="576" t="s">
        <v>488</v>
      </c>
      <c r="E58" s="548" t="s">
        <v>2452</v>
      </c>
      <c r="F58" s="576" t="s">
        <v>2453</v>
      </c>
      <c r="G58" s="548" t="s">
        <v>2428</v>
      </c>
      <c r="H58" s="548" t="s">
        <v>2429</v>
      </c>
      <c r="I58" s="562">
        <v>1.8</v>
      </c>
      <c r="J58" s="562">
        <v>100</v>
      </c>
      <c r="K58" s="563">
        <v>180</v>
      </c>
    </row>
    <row r="59" spans="1:11" ht="14.4" customHeight="1" x14ac:dyDescent="0.3">
      <c r="A59" s="544" t="s">
        <v>428</v>
      </c>
      <c r="B59" s="545" t="s">
        <v>487</v>
      </c>
      <c r="C59" s="548" t="s">
        <v>433</v>
      </c>
      <c r="D59" s="576" t="s">
        <v>488</v>
      </c>
      <c r="E59" s="548" t="s">
        <v>2452</v>
      </c>
      <c r="F59" s="576" t="s">
        <v>2453</v>
      </c>
      <c r="G59" s="548" t="s">
        <v>2430</v>
      </c>
      <c r="H59" s="548" t="s">
        <v>2431</v>
      </c>
      <c r="I59" s="562">
        <v>1.802</v>
      </c>
      <c r="J59" s="562">
        <v>900</v>
      </c>
      <c r="K59" s="563">
        <v>1622</v>
      </c>
    </row>
    <row r="60" spans="1:11" ht="14.4" customHeight="1" x14ac:dyDescent="0.3">
      <c r="A60" s="544" t="s">
        <v>428</v>
      </c>
      <c r="B60" s="545" t="s">
        <v>487</v>
      </c>
      <c r="C60" s="548" t="s">
        <v>433</v>
      </c>
      <c r="D60" s="576" t="s">
        <v>488</v>
      </c>
      <c r="E60" s="548" t="s">
        <v>2454</v>
      </c>
      <c r="F60" s="576" t="s">
        <v>2455</v>
      </c>
      <c r="G60" s="548" t="s">
        <v>2432</v>
      </c>
      <c r="H60" s="548" t="s">
        <v>2433</v>
      </c>
      <c r="I60" s="562">
        <v>0.69</v>
      </c>
      <c r="J60" s="562">
        <v>200</v>
      </c>
      <c r="K60" s="563">
        <v>138</v>
      </c>
    </row>
    <row r="61" spans="1:11" ht="14.4" customHeight="1" x14ac:dyDescent="0.3">
      <c r="A61" s="544" t="s">
        <v>428</v>
      </c>
      <c r="B61" s="545" t="s">
        <v>487</v>
      </c>
      <c r="C61" s="548" t="s">
        <v>433</v>
      </c>
      <c r="D61" s="576" t="s">
        <v>488</v>
      </c>
      <c r="E61" s="548" t="s">
        <v>2454</v>
      </c>
      <c r="F61" s="576" t="s">
        <v>2455</v>
      </c>
      <c r="G61" s="548" t="s">
        <v>2434</v>
      </c>
      <c r="H61" s="548" t="s">
        <v>2435</v>
      </c>
      <c r="I61" s="562">
        <v>0.69</v>
      </c>
      <c r="J61" s="562">
        <v>400</v>
      </c>
      <c r="K61" s="563">
        <v>276</v>
      </c>
    </row>
    <row r="62" spans="1:11" ht="14.4" customHeight="1" x14ac:dyDescent="0.3">
      <c r="A62" s="544" t="s">
        <v>428</v>
      </c>
      <c r="B62" s="545" t="s">
        <v>487</v>
      </c>
      <c r="C62" s="548" t="s">
        <v>433</v>
      </c>
      <c r="D62" s="576" t="s">
        <v>488</v>
      </c>
      <c r="E62" s="548" t="s">
        <v>2454</v>
      </c>
      <c r="F62" s="576" t="s">
        <v>2455</v>
      </c>
      <c r="G62" s="548" t="s">
        <v>2436</v>
      </c>
      <c r="H62" s="548" t="s">
        <v>2437</v>
      </c>
      <c r="I62" s="562">
        <v>12.58</v>
      </c>
      <c r="J62" s="562">
        <v>1</v>
      </c>
      <c r="K62" s="563">
        <v>12.58</v>
      </c>
    </row>
    <row r="63" spans="1:11" ht="14.4" customHeight="1" x14ac:dyDescent="0.3">
      <c r="A63" s="544" t="s">
        <v>428</v>
      </c>
      <c r="B63" s="545" t="s">
        <v>487</v>
      </c>
      <c r="C63" s="548" t="s">
        <v>433</v>
      </c>
      <c r="D63" s="576" t="s">
        <v>488</v>
      </c>
      <c r="E63" s="548" t="s">
        <v>2454</v>
      </c>
      <c r="F63" s="576" t="s">
        <v>2455</v>
      </c>
      <c r="G63" s="548" t="s">
        <v>2438</v>
      </c>
      <c r="H63" s="548" t="s">
        <v>2439</v>
      </c>
      <c r="I63" s="562">
        <v>12.58</v>
      </c>
      <c r="J63" s="562">
        <v>5</v>
      </c>
      <c r="K63" s="563">
        <v>62.89</v>
      </c>
    </row>
    <row r="64" spans="1:11" ht="14.4" customHeight="1" x14ac:dyDescent="0.3">
      <c r="A64" s="544" t="s">
        <v>428</v>
      </c>
      <c r="B64" s="545" t="s">
        <v>487</v>
      </c>
      <c r="C64" s="548" t="s">
        <v>433</v>
      </c>
      <c r="D64" s="576" t="s">
        <v>488</v>
      </c>
      <c r="E64" s="548" t="s">
        <v>2454</v>
      </c>
      <c r="F64" s="576" t="s">
        <v>2455</v>
      </c>
      <c r="G64" s="548" t="s">
        <v>2440</v>
      </c>
      <c r="H64" s="548" t="s">
        <v>2441</v>
      </c>
      <c r="I64" s="562">
        <v>12.59</v>
      </c>
      <c r="J64" s="562">
        <v>2</v>
      </c>
      <c r="K64" s="563">
        <v>25.18</v>
      </c>
    </row>
    <row r="65" spans="1:11" ht="14.4" customHeight="1" x14ac:dyDescent="0.3">
      <c r="A65" s="544" t="s">
        <v>428</v>
      </c>
      <c r="B65" s="545" t="s">
        <v>487</v>
      </c>
      <c r="C65" s="548" t="s">
        <v>433</v>
      </c>
      <c r="D65" s="576" t="s">
        <v>488</v>
      </c>
      <c r="E65" s="548" t="s">
        <v>2454</v>
      </c>
      <c r="F65" s="576" t="s">
        <v>2455</v>
      </c>
      <c r="G65" s="548" t="s">
        <v>2442</v>
      </c>
      <c r="H65" s="548" t="s">
        <v>2443</v>
      </c>
      <c r="I65" s="562">
        <v>12.59</v>
      </c>
      <c r="J65" s="562">
        <v>1</v>
      </c>
      <c r="K65" s="563">
        <v>12.59</v>
      </c>
    </row>
    <row r="66" spans="1:11" ht="14.4" customHeight="1" thickBot="1" x14ac:dyDescent="0.35">
      <c r="A66" s="552" t="s">
        <v>428</v>
      </c>
      <c r="B66" s="553" t="s">
        <v>487</v>
      </c>
      <c r="C66" s="556" t="s">
        <v>433</v>
      </c>
      <c r="D66" s="577" t="s">
        <v>488</v>
      </c>
      <c r="E66" s="556" t="s">
        <v>2456</v>
      </c>
      <c r="F66" s="577" t="s">
        <v>2457</v>
      </c>
      <c r="G66" s="556" t="s">
        <v>2444</v>
      </c>
      <c r="H66" s="556" t="s">
        <v>2445</v>
      </c>
      <c r="I66" s="564">
        <v>121</v>
      </c>
      <c r="J66" s="564">
        <v>41</v>
      </c>
      <c r="K66" s="565">
        <v>4961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N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M1"/>
    </sheetView>
  </sheetViews>
  <sheetFormatPr defaultRowHeight="14.4" outlineLevelRow="1" x14ac:dyDescent="0.3"/>
  <cols>
    <col min="1" max="1" width="37.21875" customWidth="1"/>
    <col min="2" max="6" width="13.109375" customWidth="1"/>
    <col min="7" max="7" width="13.109375" hidden="1" customWidth="1"/>
    <col min="8" max="13" width="13.109375" customWidth="1"/>
  </cols>
  <sheetData>
    <row r="1" spans="1:14" ht="18.600000000000001" thickBot="1" x14ac:dyDescent="0.4">
      <c r="A1" s="396" t="s">
        <v>106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</row>
    <row r="2" spans="1:14" ht="15" thickBot="1" x14ac:dyDescent="0.35">
      <c r="A2" s="234" t="s">
        <v>257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</row>
    <row r="3" spans="1:14" x14ac:dyDescent="0.3">
      <c r="A3" s="253" t="s">
        <v>199</v>
      </c>
      <c r="B3" s="394" t="s">
        <v>181</v>
      </c>
      <c r="C3" s="236">
        <v>0</v>
      </c>
      <c r="D3" s="237">
        <v>99</v>
      </c>
      <c r="E3" s="256">
        <v>100</v>
      </c>
      <c r="F3" s="256">
        <v>101</v>
      </c>
      <c r="G3" s="256">
        <v>302</v>
      </c>
      <c r="H3" s="256">
        <v>303</v>
      </c>
      <c r="I3" s="256">
        <v>304</v>
      </c>
      <c r="J3" s="256">
        <v>305</v>
      </c>
      <c r="K3" s="256">
        <v>524</v>
      </c>
      <c r="L3" s="237">
        <v>629</v>
      </c>
      <c r="M3" s="592">
        <v>930</v>
      </c>
      <c r="N3" s="607"/>
    </row>
    <row r="4" spans="1:14" ht="24.6" outlineLevel="1" thickBot="1" x14ac:dyDescent="0.35">
      <c r="A4" s="254">
        <v>2016</v>
      </c>
      <c r="B4" s="395"/>
      <c r="C4" s="238" t="s">
        <v>182</v>
      </c>
      <c r="D4" s="239" t="s">
        <v>183</v>
      </c>
      <c r="E4" s="257" t="s">
        <v>227</v>
      </c>
      <c r="F4" s="257" t="s">
        <v>228</v>
      </c>
      <c r="G4" s="257" t="s">
        <v>229</v>
      </c>
      <c r="H4" s="257" t="s">
        <v>230</v>
      </c>
      <c r="I4" s="257" t="s">
        <v>231</v>
      </c>
      <c r="J4" s="257" t="s">
        <v>232</v>
      </c>
      <c r="K4" s="257" t="s">
        <v>208</v>
      </c>
      <c r="L4" s="239" t="s">
        <v>209</v>
      </c>
      <c r="M4" s="593" t="s">
        <v>201</v>
      </c>
      <c r="N4" s="607"/>
    </row>
    <row r="5" spans="1:14" x14ac:dyDescent="0.3">
      <c r="A5" s="240" t="s">
        <v>184</v>
      </c>
      <c r="B5" s="276"/>
      <c r="C5" s="277"/>
      <c r="D5" s="278"/>
      <c r="E5" s="278"/>
      <c r="F5" s="278"/>
      <c r="G5" s="278"/>
      <c r="H5" s="278"/>
      <c r="I5" s="278"/>
      <c r="J5" s="278"/>
      <c r="K5" s="278"/>
      <c r="L5" s="278"/>
      <c r="M5" s="594"/>
      <c r="N5" s="607"/>
    </row>
    <row r="6" spans="1:14" ht="15" collapsed="1" thickBot="1" x14ac:dyDescent="0.35">
      <c r="A6" s="241" t="s">
        <v>73</v>
      </c>
      <c r="B6" s="279">
        <f xml:space="preserve">
TRUNC(IF($A$4&lt;=12,SUMIFS('ON Data'!F:F,'ON Data'!$D:$D,$A$4,'ON Data'!$E:$E,1),SUMIFS('ON Data'!F:F,'ON Data'!$E:$E,1)/'ON Data'!$D$3),1)</f>
        <v>8.5</v>
      </c>
      <c r="C6" s="280">
        <f xml:space="preserve">
TRUNC(IF($A$4&lt;=12,SUMIFS('ON Data'!G:G,'ON Data'!$D:$D,$A$4,'ON Data'!$E:$E,1),SUMIFS('ON Data'!G:G,'ON Data'!$E:$E,1)/'ON Data'!$D$3),1)</f>
        <v>0</v>
      </c>
      <c r="D6" s="281">
        <f xml:space="preserve">
TRUNC(IF($A$4&lt;=12,SUMIFS('ON Data'!I:I,'ON Data'!$D:$D,$A$4,'ON Data'!$E:$E,1),SUMIFS('ON Data'!I:I,'ON Data'!$E:$E,1)/'ON Data'!$D$3),1)</f>
        <v>0.1</v>
      </c>
      <c r="E6" s="281">
        <f xml:space="preserve">
TRUNC(IF($A$4&lt;=12,SUMIFS('ON Data'!J:J,'ON Data'!$D:$D,$A$4,'ON Data'!$E:$E,1),SUMIFS('ON Data'!J:J,'ON Data'!$E:$E,1)/'ON Data'!$D$3),1)</f>
        <v>0</v>
      </c>
      <c r="F6" s="281">
        <f xml:space="preserve">
TRUNC(IF($A$4&lt;=12,SUMIFS('ON Data'!K:K,'ON Data'!$D:$D,$A$4,'ON Data'!$E:$E,1),SUMIFS('ON Data'!K:K,'ON Data'!$E:$E,1)/'ON Data'!$D$3),1)</f>
        <v>1.8</v>
      </c>
      <c r="G6" s="281">
        <f xml:space="preserve">
TRUNC(IF($A$4&lt;=12,SUMIFS('ON Data'!O:O,'ON Data'!$D:$D,$A$4,'ON Data'!$E:$E,1),SUMIFS('ON Data'!O:O,'ON Data'!$E:$E,1)/'ON Data'!$D$3),1)</f>
        <v>0</v>
      </c>
      <c r="H6" s="281">
        <f xml:space="preserve">
TRUNC(IF($A$4&lt;=12,SUMIFS('ON Data'!P:P,'ON Data'!$D:$D,$A$4,'ON Data'!$E:$E,1),SUMIFS('ON Data'!P:P,'ON Data'!$E:$E,1)/'ON Data'!$D$3),1)</f>
        <v>1.5</v>
      </c>
      <c r="I6" s="281">
        <f xml:space="preserve">
TRUNC(IF($A$4&lt;=12,SUMIFS('ON Data'!Q:Q,'ON Data'!$D:$D,$A$4,'ON Data'!$E:$E,1),SUMIFS('ON Data'!Q:Q,'ON Data'!$E:$E,1)/'ON Data'!$D$3),1)</f>
        <v>1</v>
      </c>
      <c r="J6" s="281">
        <f xml:space="preserve">
TRUNC(IF($A$4&lt;=12,SUMIFS('ON Data'!R:R,'ON Data'!$D:$D,$A$4,'ON Data'!$E:$E,1),SUMIFS('ON Data'!R:R,'ON Data'!$E:$E,1)/'ON Data'!$D$3),1)</f>
        <v>1</v>
      </c>
      <c r="K6" s="281">
        <f xml:space="preserve">
TRUNC(IF($A$4&lt;=12,SUMIFS('ON Data'!AH:AH,'ON Data'!$D:$D,$A$4,'ON Data'!$E:$E,1),SUMIFS('ON Data'!AH:AH,'ON Data'!$E:$E,1)/'ON Data'!$D$3),1)</f>
        <v>2</v>
      </c>
      <c r="L6" s="281">
        <f xml:space="preserve">
TRUNC(IF($A$4&lt;=12,SUMIFS('ON Data'!AM:AM,'ON Data'!$D:$D,$A$4,'ON Data'!$E:$E,1),SUMIFS('ON Data'!AM:AM,'ON Data'!$E:$E,1)/'ON Data'!$D$3),1)</f>
        <v>0.4</v>
      </c>
      <c r="M6" s="595">
        <f xml:space="preserve">
TRUNC(IF($A$4&lt;=12,SUMIFS('ON Data'!AW:AW,'ON Data'!$D:$D,$A$4,'ON Data'!$E:$E,1),SUMIFS('ON Data'!AW:AW,'ON Data'!$E:$E,1)/'ON Data'!$D$3),1)</f>
        <v>0.5</v>
      </c>
      <c r="N6" s="607"/>
    </row>
    <row r="7" spans="1:14" ht="15" hidden="1" outlineLevel="1" thickBot="1" x14ac:dyDescent="0.35">
      <c r="A7" s="241" t="s">
        <v>107</v>
      </c>
      <c r="B7" s="279"/>
      <c r="C7" s="282"/>
      <c r="D7" s="281"/>
      <c r="E7" s="281"/>
      <c r="F7" s="281"/>
      <c r="G7" s="281"/>
      <c r="H7" s="281"/>
      <c r="I7" s="281"/>
      <c r="J7" s="281"/>
      <c r="K7" s="281"/>
      <c r="L7" s="281"/>
      <c r="M7" s="595"/>
      <c r="N7" s="607"/>
    </row>
    <row r="8" spans="1:14" ht="15" hidden="1" outlineLevel="1" thickBot="1" x14ac:dyDescent="0.35">
      <c r="A8" s="241" t="s">
        <v>75</v>
      </c>
      <c r="B8" s="279"/>
      <c r="C8" s="282"/>
      <c r="D8" s="281"/>
      <c r="E8" s="281"/>
      <c r="F8" s="281"/>
      <c r="G8" s="281"/>
      <c r="H8" s="281"/>
      <c r="I8" s="281"/>
      <c r="J8" s="281"/>
      <c r="K8" s="281"/>
      <c r="L8" s="281"/>
      <c r="M8" s="595"/>
      <c r="N8" s="607"/>
    </row>
    <row r="9" spans="1:14" ht="15" hidden="1" outlineLevel="1" thickBot="1" x14ac:dyDescent="0.35">
      <c r="A9" s="242" t="s">
        <v>68</v>
      </c>
      <c r="B9" s="283"/>
      <c r="C9" s="284"/>
      <c r="D9" s="285"/>
      <c r="E9" s="285"/>
      <c r="F9" s="285"/>
      <c r="G9" s="285"/>
      <c r="H9" s="285"/>
      <c r="I9" s="285"/>
      <c r="J9" s="285"/>
      <c r="K9" s="285"/>
      <c r="L9" s="285"/>
      <c r="M9" s="596"/>
      <c r="N9" s="607"/>
    </row>
    <row r="10" spans="1:14" x14ac:dyDescent="0.3">
      <c r="A10" s="243" t="s">
        <v>185</v>
      </c>
      <c r="B10" s="258"/>
      <c r="C10" s="259"/>
      <c r="D10" s="260"/>
      <c r="E10" s="260"/>
      <c r="F10" s="260"/>
      <c r="G10" s="260"/>
      <c r="H10" s="260"/>
      <c r="I10" s="260"/>
      <c r="J10" s="260"/>
      <c r="K10" s="260"/>
      <c r="L10" s="260"/>
      <c r="M10" s="597"/>
      <c r="N10" s="607"/>
    </row>
    <row r="11" spans="1:14" x14ac:dyDescent="0.3">
      <c r="A11" s="244" t="s">
        <v>186</v>
      </c>
      <c r="B11" s="261">
        <f xml:space="preserve">
IF($A$4&lt;=12,SUMIFS('ON Data'!F:F,'ON Data'!$D:$D,$A$4,'ON Data'!$E:$E,2),SUMIFS('ON Data'!F:F,'ON Data'!$E:$E,2))</f>
        <v>15092.300000000001</v>
      </c>
      <c r="C11" s="262">
        <f xml:space="preserve">
IF($A$4&lt;=12,SUMIFS('ON Data'!G:G,'ON Data'!$D:$D,$A$4,'ON Data'!$E:$E,2),SUMIFS('ON Data'!G:G,'ON Data'!$E:$E,2))</f>
        <v>0</v>
      </c>
      <c r="D11" s="263">
        <f xml:space="preserve">
IF($A$4&lt;=12,SUMIFS('ON Data'!I:I,'ON Data'!$D:$D,$A$4,'ON Data'!$E:$E,2),SUMIFS('ON Data'!I:I,'ON Data'!$E:$E,2))</f>
        <v>192.8</v>
      </c>
      <c r="E11" s="263">
        <f xml:space="preserve">
IF($A$4&lt;=12,SUMIFS('ON Data'!J:J,'ON Data'!$D:$D,$A$4,'ON Data'!$E:$E,2),SUMIFS('ON Data'!J:J,'ON Data'!$E:$E,2))</f>
        <v>104</v>
      </c>
      <c r="F11" s="263">
        <f xml:space="preserve">
IF($A$4&lt;=12,SUMIFS('ON Data'!K:K,'ON Data'!$D:$D,$A$4,'ON Data'!$E:$E,2),SUMIFS('ON Data'!K:K,'ON Data'!$E:$E,2))</f>
        <v>3234.9999999999995</v>
      </c>
      <c r="G11" s="263">
        <f xml:space="preserve">
IF($A$4&lt;=12,SUMIFS('ON Data'!O:O,'ON Data'!$D:$D,$A$4,'ON Data'!$E:$E,2),SUMIFS('ON Data'!O:O,'ON Data'!$E:$E,2))</f>
        <v>0</v>
      </c>
      <c r="H11" s="263">
        <f xml:space="preserve">
IF($A$4&lt;=12,SUMIFS('ON Data'!P:P,'ON Data'!$D:$D,$A$4,'ON Data'!$E:$E,2),SUMIFS('ON Data'!P:P,'ON Data'!$E:$E,2))</f>
        <v>2547.5</v>
      </c>
      <c r="I11" s="263">
        <f xml:space="preserve">
IF($A$4&lt;=12,SUMIFS('ON Data'!Q:Q,'ON Data'!$D:$D,$A$4,'ON Data'!$E:$E,2),SUMIFS('ON Data'!Q:Q,'ON Data'!$E:$E,2))</f>
        <v>1669.75</v>
      </c>
      <c r="J11" s="263">
        <f xml:space="preserve">
IF($A$4&lt;=12,SUMIFS('ON Data'!R:R,'ON Data'!$D:$D,$A$4,'ON Data'!$E:$E,2),SUMIFS('ON Data'!R:R,'ON Data'!$E:$E,2))</f>
        <v>1870.5</v>
      </c>
      <c r="K11" s="263">
        <f xml:space="preserve">
IF($A$4&lt;=12,SUMIFS('ON Data'!AH:AH,'ON Data'!$D:$D,$A$4,'ON Data'!$E:$E,2),SUMIFS('ON Data'!AH:AH,'ON Data'!$E:$E,2))</f>
        <v>3711.25</v>
      </c>
      <c r="L11" s="263">
        <f xml:space="preserve">
IF($A$4&lt;=12,SUMIFS('ON Data'!AM:AM,'ON Data'!$D:$D,$A$4,'ON Data'!$E:$E,2),SUMIFS('ON Data'!AM:AM,'ON Data'!$E:$E,2))</f>
        <v>805.5</v>
      </c>
      <c r="M11" s="598">
        <f xml:space="preserve">
IF($A$4&lt;=12,SUMIFS('ON Data'!AW:AW,'ON Data'!$D:$D,$A$4,'ON Data'!$E:$E,2),SUMIFS('ON Data'!AW:AW,'ON Data'!$E:$E,2))</f>
        <v>956</v>
      </c>
      <c r="N11" s="607"/>
    </row>
    <row r="12" spans="1:14" x14ac:dyDescent="0.3">
      <c r="A12" s="244" t="s">
        <v>187</v>
      </c>
      <c r="B12" s="261">
        <f xml:space="preserve">
IF($A$4&lt;=12,SUMIFS('ON Data'!F:F,'ON Data'!$D:$D,$A$4,'ON Data'!$E:$E,3),SUMIFS('ON Data'!F:F,'ON Data'!$E:$E,3))</f>
        <v>0</v>
      </c>
      <c r="C12" s="262">
        <f xml:space="preserve">
IF($A$4&lt;=12,SUMIFS('ON Data'!G:G,'ON Data'!$D:$D,$A$4,'ON Data'!$E:$E,3),SUMIFS('ON Data'!G:G,'ON Data'!$E:$E,3))</f>
        <v>0</v>
      </c>
      <c r="D12" s="263">
        <f xml:space="preserve">
IF($A$4&lt;=12,SUMIFS('ON Data'!I:I,'ON Data'!$D:$D,$A$4,'ON Data'!$E:$E,3),SUMIFS('ON Data'!I:I,'ON Data'!$E:$E,3))</f>
        <v>0</v>
      </c>
      <c r="E12" s="263">
        <f xml:space="preserve">
IF($A$4&lt;=12,SUMIFS('ON Data'!J:J,'ON Data'!$D:$D,$A$4,'ON Data'!$E:$E,3),SUMIFS('ON Data'!J:J,'ON Data'!$E:$E,3))</f>
        <v>0</v>
      </c>
      <c r="F12" s="263">
        <f xml:space="preserve">
IF($A$4&lt;=12,SUMIFS('ON Data'!K:K,'ON Data'!$D:$D,$A$4,'ON Data'!$E:$E,3),SUMIFS('ON Data'!K:K,'ON Data'!$E:$E,3))</f>
        <v>0</v>
      </c>
      <c r="G12" s="263">
        <f xml:space="preserve">
IF($A$4&lt;=12,SUMIFS('ON Data'!O:O,'ON Data'!$D:$D,$A$4,'ON Data'!$E:$E,3),SUMIFS('ON Data'!O:O,'ON Data'!$E:$E,3))</f>
        <v>0</v>
      </c>
      <c r="H12" s="263">
        <f xml:space="preserve">
IF($A$4&lt;=12,SUMIFS('ON Data'!P:P,'ON Data'!$D:$D,$A$4,'ON Data'!$E:$E,3),SUMIFS('ON Data'!P:P,'ON Data'!$E:$E,3))</f>
        <v>0</v>
      </c>
      <c r="I12" s="263">
        <f xml:space="preserve">
IF($A$4&lt;=12,SUMIFS('ON Data'!Q:Q,'ON Data'!$D:$D,$A$4,'ON Data'!$E:$E,3),SUMIFS('ON Data'!Q:Q,'ON Data'!$E:$E,3))</f>
        <v>0</v>
      </c>
      <c r="J12" s="263">
        <f xml:space="preserve">
IF($A$4&lt;=12,SUMIFS('ON Data'!R:R,'ON Data'!$D:$D,$A$4,'ON Data'!$E:$E,3),SUMIFS('ON Data'!R:R,'ON Data'!$E:$E,3))</f>
        <v>0</v>
      </c>
      <c r="K12" s="263">
        <f xml:space="preserve">
IF($A$4&lt;=12,SUMIFS('ON Data'!AH:AH,'ON Data'!$D:$D,$A$4,'ON Data'!$E:$E,3),SUMIFS('ON Data'!AH:AH,'ON Data'!$E:$E,3))</f>
        <v>0</v>
      </c>
      <c r="L12" s="263">
        <f xml:space="preserve">
IF($A$4&lt;=12,SUMIFS('ON Data'!AM:AM,'ON Data'!$D:$D,$A$4,'ON Data'!$E:$E,3),SUMIFS('ON Data'!AM:AM,'ON Data'!$E:$E,3))</f>
        <v>0</v>
      </c>
      <c r="M12" s="598">
        <f xml:space="preserve">
IF($A$4&lt;=12,SUMIFS('ON Data'!AW:AW,'ON Data'!$D:$D,$A$4,'ON Data'!$E:$E,3),SUMIFS('ON Data'!AW:AW,'ON Data'!$E:$E,3))</f>
        <v>0</v>
      </c>
      <c r="N12" s="607"/>
    </row>
    <row r="13" spans="1:14" x14ac:dyDescent="0.3">
      <c r="A13" s="244" t="s">
        <v>194</v>
      </c>
      <c r="B13" s="261">
        <f xml:space="preserve">
IF($A$4&lt;=12,SUMIFS('ON Data'!F:F,'ON Data'!$D:$D,$A$4,'ON Data'!$E:$E,4),SUMIFS('ON Data'!F:F,'ON Data'!$E:$E,4))</f>
        <v>0</v>
      </c>
      <c r="C13" s="262">
        <f xml:space="preserve">
IF($A$4&lt;=12,SUMIFS('ON Data'!G:G,'ON Data'!$D:$D,$A$4,'ON Data'!$E:$E,4),SUMIFS('ON Data'!G:G,'ON Data'!$E:$E,4))</f>
        <v>0</v>
      </c>
      <c r="D13" s="263">
        <f xml:space="preserve">
IF($A$4&lt;=12,SUMIFS('ON Data'!I:I,'ON Data'!$D:$D,$A$4,'ON Data'!$E:$E,4),SUMIFS('ON Data'!I:I,'ON Data'!$E:$E,4))</f>
        <v>0</v>
      </c>
      <c r="E13" s="263">
        <f xml:space="preserve">
IF($A$4&lt;=12,SUMIFS('ON Data'!J:J,'ON Data'!$D:$D,$A$4,'ON Data'!$E:$E,4),SUMIFS('ON Data'!J:J,'ON Data'!$E:$E,4))</f>
        <v>0</v>
      </c>
      <c r="F13" s="263">
        <f xml:space="preserve">
IF($A$4&lt;=12,SUMIFS('ON Data'!K:K,'ON Data'!$D:$D,$A$4,'ON Data'!$E:$E,4),SUMIFS('ON Data'!K:K,'ON Data'!$E:$E,4))</f>
        <v>0</v>
      </c>
      <c r="G13" s="263">
        <f xml:space="preserve">
IF($A$4&lt;=12,SUMIFS('ON Data'!O:O,'ON Data'!$D:$D,$A$4,'ON Data'!$E:$E,4),SUMIFS('ON Data'!O:O,'ON Data'!$E:$E,4))</f>
        <v>0</v>
      </c>
      <c r="H13" s="263">
        <f xml:space="preserve">
IF($A$4&lt;=12,SUMIFS('ON Data'!P:P,'ON Data'!$D:$D,$A$4,'ON Data'!$E:$E,4),SUMIFS('ON Data'!P:P,'ON Data'!$E:$E,4))</f>
        <v>0</v>
      </c>
      <c r="I13" s="263">
        <f xml:space="preserve">
IF($A$4&lt;=12,SUMIFS('ON Data'!Q:Q,'ON Data'!$D:$D,$A$4,'ON Data'!$E:$E,4),SUMIFS('ON Data'!Q:Q,'ON Data'!$E:$E,4))</f>
        <v>0</v>
      </c>
      <c r="J13" s="263">
        <f xml:space="preserve">
IF($A$4&lt;=12,SUMIFS('ON Data'!R:R,'ON Data'!$D:$D,$A$4,'ON Data'!$E:$E,4),SUMIFS('ON Data'!R:R,'ON Data'!$E:$E,4))</f>
        <v>0</v>
      </c>
      <c r="K13" s="263">
        <f xml:space="preserve">
IF($A$4&lt;=12,SUMIFS('ON Data'!AH:AH,'ON Data'!$D:$D,$A$4,'ON Data'!$E:$E,4),SUMIFS('ON Data'!AH:AH,'ON Data'!$E:$E,4))</f>
        <v>0</v>
      </c>
      <c r="L13" s="263">
        <f xml:space="preserve">
IF($A$4&lt;=12,SUMIFS('ON Data'!AM:AM,'ON Data'!$D:$D,$A$4,'ON Data'!$E:$E,4),SUMIFS('ON Data'!AM:AM,'ON Data'!$E:$E,4))</f>
        <v>0</v>
      </c>
      <c r="M13" s="598">
        <f xml:space="preserve">
IF($A$4&lt;=12,SUMIFS('ON Data'!AW:AW,'ON Data'!$D:$D,$A$4,'ON Data'!$E:$E,4),SUMIFS('ON Data'!AW:AW,'ON Data'!$E:$E,4))</f>
        <v>0</v>
      </c>
      <c r="N13" s="607"/>
    </row>
    <row r="14" spans="1:14" ht="15" thickBot="1" x14ac:dyDescent="0.35">
      <c r="A14" s="245" t="s">
        <v>188</v>
      </c>
      <c r="B14" s="264">
        <f xml:space="preserve">
IF($A$4&lt;=12,SUMIFS('ON Data'!F:F,'ON Data'!$D:$D,$A$4,'ON Data'!$E:$E,5),SUMIFS('ON Data'!F:F,'ON Data'!$E:$E,5))</f>
        <v>1804</v>
      </c>
      <c r="C14" s="265">
        <f xml:space="preserve">
IF($A$4&lt;=12,SUMIFS('ON Data'!G:G,'ON Data'!$D:$D,$A$4,'ON Data'!$E:$E,5),SUMIFS('ON Data'!G:G,'ON Data'!$E:$E,5))</f>
        <v>1804</v>
      </c>
      <c r="D14" s="266">
        <f xml:space="preserve">
IF($A$4&lt;=12,SUMIFS('ON Data'!I:I,'ON Data'!$D:$D,$A$4,'ON Data'!$E:$E,5),SUMIFS('ON Data'!I:I,'ON Data'!$E:$E,5))</f>
        <v>0</v>
      </c>
      <c r="E14" s="266">
        <f xml:space="preserve">
IF($A$4&lt;=12,SUMIFS('ON Data'!J:J,'ON Data'!$D:$D,$A$4,'ON Data'!$E:$E,5),SUMIFS('ON Data'!J:J,'ON Data'!$E:$E,5))</f>
        <v>0</v>
      </c>
      <c r="F14" s="266">
        <f xml:space="preserve">
IF($A$4&lt;=12,SUMIFS('ON Data'!K:K,'ON Data'!$D:$D,$A$4,'ON Data'!$E:$E,5),SUMIFS('ON Data'!K:K,'ON Data'!$E:$E,5))</f>
        <v>0</v>
      </c>
      <c r="G14" s="266">
        <f xml:space="preserve">
IF($A$4&lt;=12,SUMIFS('ON Data'!O:O,'ON Data'!$D:$D,$A$4,'ON Data'!$E:$E,5),SUMIFS('ON Data'!O:O,'ON Data'!$E:$E,5))</f>
        <v>0</v>
      </c>
      <c r="H14" s="266">
        <f xml:space="preserve">
IF($A$4&lt;=12,SUMIFS('ON Data'!P:P,'ON Data'!$D:$D,$A$4,'ON Data'!$E:$E,5),SUMIFS('ON Data'!P:P,'ON Data'!$E:$E,5))</f>
        <v>0</v>
      </c>
      <c r="I14" s="266">
        <f xml:space="preserve">
IF($A$4&lt;=12,SUMIFS('ON Data'!Q:Q,'ON Data'!$D:$D,$A$4,'ON Data'!$E:$E,5),SUMIFS('ON Data'!Q:Q,'ON Data'!$E:$E,5))</f>
        <v>0</v>
      </c>
      <c r="J14" s="266">
        <f xml:space="preserve">
IF($A$4&lt;=12,SUMIFS('ON Data'!R:R,'ON Data'!$D:$D,$A$4,'ON Data'!$E:$E,5),SUMIFS('ON Data'!R:R,'ON Data'!$E:$E,5))</f>
        <v>0</v>
      </c>
      <c r="K14" s="266">
        <f xml:space="preserve">
IF($A$4&lt;=12,SUMIFS('ON Data'!AH:AH,'ON Data'!$D:$D,$A$4,'ON Data'!$E:$E,5),SUMIFS('ON Data'!AH:AH,'ON Data'!$E:$E,5))</f>
        <v>0</v>
      </c>
      <c r="L14" s="266">
        <f xml:space="preserve">
IF($A$4&lt;=12,SUMIFS('ON Data'!AM:AM,'ON Data'!$D:$D,$A$4,'ON Data'!$E:$E,5),SUMIFS('ON Data'!AM:AM,'ON Data'!$E:$E,5))</f>
        <v>0</v>
      </c>
      <c r="M14" s="599">
        <f xml:space="preserve">
IF($A$4&lt;=12,SUMIFS('ON Data'!AW:AW,'ON Data'!$D:$D,$A$4,'ON Data'!$E:$E,5),SUMIFS('ON Data'!AW:AW,'ON Data'!$E:$E,5))</f>
        <v>0</v>
      </c>
      <c r="N14" s="607"/>
    </row>
    <row r="15" spans="1:14" x14ac:dyDescent="0.3">
      <c r="A15" s="163" t="s">
        <v>198</v>
      </c>
      <c r="B15" s="267"/>
      <c r="C15" s="268"/>
      <c r="D15" s="269"/>
      <c r="E15" s="269"/>
      <c r="F15" s="269"/>
      <c r="G15" s="269"/>
      <c r="H15" s="269"/>
      <c r="I15" s="269"/>
      <c r="J15" s="269"/>
      <c r="K15" s="269"/>
      <c r="L15" s="269"/>
      <c r="M15" s="600"/>
      <c r="N15" s="607"/>
    </row>
    <row r="16" spans="1:14" x14ac:dyDescent="0.3">
      <c r="A16" s="246" t="s">
        <v>189</v>
      </c>
      <c r="B16" s="261">
        <f xml:space="preserve">
IF($A$4&lt;=12,SUMIFS('ON Data'!F:F,'ON Data'!$D:$D,$A$4,'ON Data'!$E:$E,7),SUMIFS('ON Data'!F:F,'ON Data'!$E:$E,7))</f>
        <v>0</v>
      </c>
      <c r="C16" s="262">
        <f xml:space="preserve">
IF($A$4&lt;=12,SUMIFS('ON Data'!G:G,'ON Data'!$D:$D,$A$4,'ON Data'!$E:$E,7),SUMIFS('ON Data'!G:G,'ON Data'!$E:$E,7))</f>
        <v>0</v>
      </c>
      <c r="D16" s="263">
        <f xml:space="preserve">
IF($A$4&lt;=12,SUMIFS('ON Data'!I:I,'ON Data'!$D:$D,$A$4,'ON Data'!$E:$E,7),SUMIFS('ON Data'!I:I,'ON Data'!$E:$E,7))</f>
        <v>0</v>
      </c>
      <c r="E16" s="263">
        <f xml:space="preserve">
IF($A$4&lt;=12,SUMIFS('ON Data'!J:J,'ON Data'!$D:$D,$A$4,'ON Data'!$E:$E,7),SUMIFS('ON Data'!J:J,'ON Data'!$E:$E,7))</f>
        <v>0</v>
      </c>
      <c r="F16" s="263">
        <f xml:space="preserve">
IF($A$4&lt;=12,SUMIFS('ON Data'!K:K,'ON Data'!$D:$D,$A$4,'ON Data'!$E:$E,7),SUMIFS('ON Data'!K:K,'ON Data'!$E:$E,7))</f>
        <v>0</v>
      </c>
      <c r="G16" s="263">
        <f xml:space="preserve">
IF($A$4&lt;=12,SUMIFS('ON Data'!O:O,'ON Data'!$D:$D,$A$4,'ON Data'!$E:$E,7),SUMIFS('ON Data'!O:O,'ON Data'!$E:$E,7))</f>
        <v>0</v>
      </c>
      <c r="H16" s="263">
        <f xml:space="preserve">
IF($A$4&lt;=12,SUMIFS('ON Data'!P:P,'ON Data'!$D:$D,$A$4,'ON Data'!$E:$E,7),SUMIFS('ON Data'!P:P,'ON Data'!$E:$E,7))</f>
        <v>0</v>
      </c>
      <c r="I16" s="263">
        <f xml:space="preserve">
IF($A$4&lt;=12,SUMIFS('ON Data'!Q:Q,'ON Data'!$D:$D,$A$4,'ON Data'!$E:$E,7),SUMIFS('ON Data'!Q:Q,'ON Data'!$E:$E,7))</f>
        <v>0</v>
      </c>
      <c r="J16" s="263">
        <f xml:space="preserve">
IF($A$4&lt;=12,SUMIFS('ON Data'!R:R,'ON Data'!$D:$D,$A$4,'ON Data'!$E:$E,7),SUMIFS('ON Data'!R:R,'ON Data'!$E:$E,7))</f>
        <v>0</v>
      </c>
      <c r="K16" s="263">
        <f xml:space="preserve">
IF($A$4&lt;=12,SUMIFS('ON Data'!AH:AH,'ON Data'!$D:$D,$A$4,'ON Data'!$E:$E,7),SUMIFS('ON Data'!AH:AH,'ON Data'!$E:$E,7))</f>
        <v>0</v>
      </c>
      <c r="L16" s="263">
        <f xml:space="preserve">
IF($A$4&lt;=12,SUMIFS('ON Data'!AM:AM,'ON Data'!$D:$D,$A$4,'ON Data'!$E:$E,7),SUMIFS('ON Data'!AM:AM,'ON Data'!$E:$E,7))</f>
        <v>0</v>
      </c>
      <c r="M16" s="598">
        <f xml:space="preserve">
IF($A$4&lt;=12,SUMIFS('ON Data'!AW:AW,'ON Data'!$D:$D,$A$4,'ON Data'!$E:$E,7),SUMIFS('ON Data'!AW:AW,'ON Data'!$E:$E,7))</f>
        <v>0</v>
      </c>
      <c r="N16" s="607"/>
    </row>
    <row r="17" spans="1:14" x14ac:dyDescent="0.3">
      <c r="A17" s="246" t="s">
        <v>190</v>
      </c>
      <c r="B17" s="261">
        <f xml:space="preserve">
IF($A$4&lt;=12,SUMIFS('ON Data'!F:F,'ON Data'!$D:$D,$A$4,'ON Data'!$E:$E,8),SUMIFS('ON Data'!F:F,'ON Data'!$E:$E,8))</f>
        <v>0</v>
      </c>
      <c r="C17" s="262">
        <f xml:space="preserve">
IF($A$4&lt;=12,SUMIFS('ON Data'!G:G,'ON Data'!$D:$D,$A$4,'ON Data'!$E:$E,8),SUMIFS('ON Data'!G:G,'ON Data'!$E:$E,8))</f>
        <v>0</v>
      </c>
      <c r="D17" s="263">
        <f xml:space="preserve">
IF($A$4&lt;=12,SUMIFS('ON Data'!I:I,'ON Data'!$D:$D,$A$4,'ON Data'!$E:$E,8),SUMIFS('ON Data'!I:I,'ON Data'!$E:$E,8))</f>
        <v>0</v>
      </c>
      <c r="E17" s="263">
        <f xml:space="preserve">
IF($A$4&lt;=12,SUMIFS('ON Data'!J:J,'ON Data'!$D:$D,$A$4,'ON Data'!$E:$E,8),SUMIFS('ON Data'!J:J,'ON Data'!$E:$E,8))</f>
        <v>0</v>
      </c>
      <c r="F17" s="263">
        <f xml:space="preserve">
IF($A$4&lt;=12,SUMIFS('ON Data'!K:K,'ON Data'!$D:$D,$A$4,'ON Data'!$E:$E,8),SUMIFS('ON Data'!K:K,'ON Data'!$E:$E,8))</f>
        <v>0</v>
      </c>
      <c r="G17" s="263">
        <f xml:space="preserve">
IF($A$4&lt;=12,SUMIFS('ON Data'!O:O,'ON Data'!$D:$D,$A$4,'ON Data'!$E:$E,8),SUMIFS('ON Data'!O:O,'ON Data'!$E:$E,8))</f>
        <v>0</v>
      </c>
      <c r="H17" s="263">
        <f xml:space="preserve">
IF($A$4&lt;=12,SUMIFS('ON Data'!P:P,'ON Data'!$D:$D,$A$4,'ON Data'!$E:$E,8),SUMIFS('ON Data'!P:P,'ON Data'!$E:$E,8))</f>
        <v>0</v>
      </c>
      <c r="I17" s="263">
        <f xml:space="preserve">
IF($A$4&lt;=12,SUMIFS('ON Data'!Q:Q,'ON Data'!$D:$D,$A$4,'ON Data'!$E:$E,8),SUMIFS('ON Data'!Q:Q,'ON Data'!$E:$E,8))</f>
        <v>0</v>
      </c>
      <c r="J17" s="263">
        <f xml:space="preserve">
IF($A$4&lt;=12,SUMIFS('ON Data'!R:R,'ON Data'!$D:$D,$A$4,'ON Data'!$E:$E,8),SUMIFS('ON Data'!R:R,'ON Data'!$E:$E,8))</f>
        <v>0</v>
      </c>
      <c r="K17" s="263">
        <f xml:space="preserve">
IF($A$4&lt;=12,SUMIFS('ON Data'!AH:AH,'ON Data'!$D:$D,$A$4,'ON Data'!$E:$E,8),SUMIFS('ON Data'!AH:AH,'ON Data'!$E:$E,8))</f>
        <v>0</v>
      </c>
      <c r="L17" s="263">
        <f xml:space="preserve">
IF($A$4&lt;=12,SUMIFS('ON Data'!AM:AM,'ON Data'!$D:$D,$A$4,'ON Data'!$E:$E,8),SUMIFS('ON Data'!AM:AM,'ON Data'!$E:$E,8))</f>
        <v>0</v>
      </c>
      <c r="M17" s="598">
        <f xml:space="preserve">
IF($A$4&lt;=12,SUMIFS('ON Data'!AW:AW,'ON Data'!$D:$D,$A$4,'ON Data'!$E:$E,8),SUMIFS('ON Data'!AW:AW,'ON Data'!$E:$E,8))</f>
        <v>0</v>
      </c>
      <c r="N17" s="607"/>
    </row>
    <row r="18" spans="1:14" x14ac:dyDescent="0.3">
      <c r="A18" s="246" t="s">
        <v>191</v>
      </c>
      <c r="B18" s="261">
        <f xml:space="preserve">
B19-B16-B17</f>
        <v>426755</v>
      </c>
      <c r="C18" s="262">
        <f t="shared" ref="C18:F18" si="0" xml:space="preserve">
C19-C16-C17</f>
        <v>0</v>
      </c>
      <c r="D18" s="263">
        <f t="shared" si="0"/>
        <v>3078</v>
      </c>
      <c r="E18" s="263">
        <f t="shared" si="0"/>
        <v>0</v>
      </c>
      <c r="F18" s="263">
        <f t="shared" si="0"/>
        <v>236247</v>
      </c>
      <c r="G18" s="263">
        <f t="shared" ref="G18:L18" si="1" xml:space="preserve">
G19-G16-G17</f>
        <v>0</v>
      </c>
      <c r="H18" s="263">
        <f t="shared" si="1"/>
        <v>42626</v>
      </c>
      <c r="I18" s="263">
        <f t="shared" si="1"/>
        <v>19906</v>
      </c>
      <c r="J18" s="263">
        <f t="shared" si="1"/>
        <v>60944</v>
      </c>
      <c r="K18" s="263">
        <f t="shared" si="1"/>
        <v>48369</v>
      </c>
      <c r="L18" s="263">
        <f t="shared" si="1"/>
        <v>6955</v>
      </c>
      <c r="M18" s="598">
        <f t="shared" ref="M18" si="2" xml:space="preserve">
M19-M16-M17</f>
        <v>8630</v>
      </c>
      <c r="N18" s="607"/>
    </row>
    <row r="19" spans="1:14" ht="15" thickBot="1" x14ac:dyDescent="0.35">
      <c r="A19" s="247" t="s">
        <v>192</v>
      </c>
      <c r="B19" s="270">
        <f xml:space="preserve">
IF($A$4&lt;=12,SUMIFS('ON Data'!F:F,'ON Data'!$D:$D,$A$4,'ON Data'!$E:$E,9),SUMIFS('ON Data'!F:F,'ON Data'!$E:$E,9))</f>
        <v>426755</v>
      </c>
      <c r="C19" s="271">
        <f xml:space="preserve">
IF($A$4&lt;=12,SUMIFS('ON Data'!G:G,'ON Data'!$D:$D,$A$4,'ON Data'!$E:$E,9),SUMIFS('ON Data'!G:G,'ON Data'!$E:$E,9))</f>
        <v>0</v>
      </c>
      <c r="D19" s="272">
        <f xml:space="preserve">
IF($A$4&lt;=12,SUMIFS('ON Data'!I:I,'ON Data'!$D:$D,$A$4,'ON Data'!$E:$E,9),SUMIFS('ON Data'!I:I,'ON Data'!$E:$E,9))</f>
        <v>3078</v>
      </c>
      <c r="E19" s="272">
        <f xml:space="preserve">
IF($A$4&lt;=12,SUMIFS('ON Data'!J:J,'ON Data'!$D:$D,$A$4,'ON Data'!$E:$E,9),SUMIFS('ON Data'!J:J,'ON Data'!$E:$E,9))</f>
        <v>0</v>
      </c>
      <c r="F19" s="272">
        <f xml:space="preserve">
IF($A$4&lt;=12,SUMIFS('ON Data'!K:K,'ON Data'!$D:$D,$A$4,'ON Data'!$E:$E,9),SUMIFS('ON Data'!K:K,'ON Data'!$E:$E,9))</f>
        <v>236247</v>
      </c>
      <c r="G19" s="272">
        <f xml:space="preserve">
IF($A$4&lt;=12,SUMIFS('ON Data'!O:O,'ON Data'!$D:$D,$A$4,'ON Data'!$E:$E,9),SUMIFS('ON Data'!O:O,'ON Data'!$E:$E,9))</f>
        <v>0</v>
      </c>
      <c r="H19" s="272">
        <f xml:space="preserve">
IF($A$4&lt;=12,SUMIFS('ON Data'!P:P,'ON Data'!$D:$D,$A$4,'ON Data'!$E:$E,9),SUMIFS('ON Data'!P:P,'ON Data'!$E:$E,9))</f>
        <v>42626</v>
      </c>
      <c r="I19" s="272">
        <f xml:space="preserve">
IF($A$4&lt;=12,SUMIFS('ON Data'!Q:Q,'ON Data'!$D:$D,$A$4,'ON Data'!$E:$E,9),SUMIFS('ON Data'!Q:Q,'ON Data'!$E:$E,9))</f>
        <v>19906</v>
      </c>
      <c r="J19" s="272">
        <f xml:space="preserve">
IF($A$4&lt;=12,SUMIFS('ON Data'!R:R,'ON Data'!$D:$D,$A$4,'ON Data'!$E:$E,9),SUMIFS('ON Data'!R:R,'ON Data'!$E:$E,9))</f>
        <v>60944</v>
      </c>
      <c r="K19" s="272">
        <f xml:space="preserve">
IF($A$4&lt;=12,SUMIFS('ON Data'!AH:AH,'ON Data'!$D:$D,$A$4,'ON Data'!$E:$E,9),SUMIFS('ON Data'!AH:AH,'ON Data'!$E:$E,9))</f>
        <v>48369</v>
      </c>
      <c r="L19" s="272">
        <f xml:space="preserve">
IF($A$4&lt;=12,SUMIFS('ON Data'!AM:AM,'ON Data'!$D:$D,$A$4,'ON Data'!$E:$E,9),SUMIFS('ON Data'!AM:AM,'ON Data'!$E:$E,9))</f>
        <v>6955</v>
      </c>
      <c r="M19" s="601">
        <f xml:space="preserve">
IF($A$4&lt;=12,SUMIFS('ON Data'!AW:AW,'ON Data'!$D:$D,$A$4,'ON Data'!$E:$E,9),SUMIFS('ON Data'!AW:AW,'ON Data'!$E:$E,9))</f>
        <v>8630</v>
      </c>
      <c r="N19" s="607"/>
    </row>
    <row r="20" spans="1:14" ht="15" collapsed="1" thickBot="1" x14ac:dyDescent="0.35">
      <c r="A20" s="248" t="s">
        <v>73</v>
      </c>
      <c r="B20" s="273">
        <f xml:space="preserve">
IF($A$4&lt;=12,SUMIFS('ON Data'!F:F,'ON Data'!$D:$D,$A$4,'ON Data'!$E:$E,6),SUMIFS('ON Data'!F:F,'ON Data'!$E:$E,6))</f>
        <v>4387673</v>
      </c>
      <c r="C20" s="274">
        <f xml:space="preserve">
IF($A$4&lt;=12,SUMIFS('ON Data'!G:G,'ON Data'!$D:$D,$A$4,'ON Data'!$E:$E,6),SUMIFS('ON Data'!G:G,'ON Data'!$E:$E,6))</f>
        <v>541200</v>
      </c>
      <c r="D20" s="275">
        <f xml:space="preserve">
IF($A$4&lt;=12,SUMIFS('ON Data'!I:I,'ON Data'!$D:$D,$A$4,'ON Data'!$E:$E,6),SUMIFS('ON Data'!I:I,'ON Data'!$E:$E,6))</f>
        <v>53713</v>
      </c>
      <c r="E20" s="275">
        <f xml:space="preserve">
IF($A$4&lt;=12,SUMIFS('ON Data'!J:J,'ON Data'!$D:$D,$A$4,'ON Data'!$E:$E,6),SUMIFS('ON Data'!J:J,'ON Data'!$E:$E,6))</f>
        <v>20407</v>
      </c>
      <c r="F20" s="275">
        <f xml:space="preserve">
IF($A$4&lt;=12,SUMIFS('ON Data'!K:K,'ON Data'!$D:$D,$A$4,'ON Data'!$E:$E,6),SUMIFS('ON Data'!K:K,'ON Data'!$E:$E,6))</f>
        <v>1612597</v>
      </c>
      <c r="G20" s="275">
        <f xml:space="preserve">
IF($A$4&lt;=12,SUMIFS('ON Data'!O:O,'ON Data'!$D:$D,$A$4,'ON Data'!$E:$E,6),SUMIFS('ON Data'!O:O,'ON Data'!$E:$E,6))</f>
        <v>0</v>
      </c>
      <c r="H20" s="275">
        <f xml:space="preserve">
IF($A$4&lt;=12,SUMIFS('ON Data'!P:P,'ON Data'!$D:$D,$A$4,'ON Data'!$E:$E,6),SUMIFS('ON Data'!P:P,'ON Data'!$E:$E,6))</f>
        <v>505289</v>
      </c>
      <c r="I20" s="275">
        <f xml:space="preserve">
IF($A$4&lt;=12,SUMIFS('ON Data'!Q:Q,'ON Data'!$D:$D,$A$4,'ON Data'!$E:$E,6),SUMIFS('ON Data'!Q:Q,'ON Data'!$E:$E,6))</f>
        <v>307006</v>
      </c>
      <c r="J20" s="275">
        <f xml:space="preserve">
IF($A$4&lt;=12,SUMIFS('ON Data'!R:R,'ON Data'!$D:$D,$A$4,'ON Data'!$E:$E,6),SUMIFS('ON Data'!R:R,'ON Data'!$E:$E,6))</f>
        <v>482715</v>
      </c>
      <c r="K20" s="275">
        <f xml:space="preserve">
IF($A$4&lt;=12,SUMIFS('ON Data'!AH:AH,'ON Data'!$D:$D,$A$4,'ON Data'!$E:$E,6),SUMIFS('ON Data'!AH:AH,'ON Data'!$E:$E,6))</f>
        <v>662212</v>
      </c>
      <c r="L20" s="275">
        <f xml:space="preserve">
IF($A$4&lt;=12,SUMIFS('ON Data'!AM:AM,'ON Data'!$D:$D,$A$4,'ON Data'!$E:$E,6),SUMIFS('ON Data'!AM:AM,'ON Data'!$E:$E,6))</f>
        <v>81039</v>
      </c>
      <c r="M20" s="602">
        <f xml:space="preserve">
IF($A$4&lt;=12,SUMIFS('ON Data'!AW:AW,'ON Data'!$D:$D,$A$4,'ON Data'!$E:$E,6),SUMIFS('ON Data'!AW:AW,'ON Data'!$E:$E,6))</f>
        <v>121495</v>
      </c>
      <c r="N20" s="607"/>
    </row>
    <row r="21" spans="1:14" ht="15" hidden="1" outlineLevel="1" thickBot="1" x14ac:dyDescent="0.35">
      <c r="A21" s="241" t="s">
        <v>107</v>
      </c>
      <c r="B21" s="261">
        <f xml:space="preserve">
IF($A$4&lt;=12,SUMIFS('ON Data'!F:F,'ON Data'!$D:$D,$A$4,'ON Data'!$E:$E,12),SUMIFS('ON Data'!F:F,'ON Data'!$E:$E,12))</f>
        <v>0</v>
      </c>
      <c r="C21" s="262">
        <f xml:space="preserve">
IF($A$4&lt;=12,SUMIFS('ON Data'!G:G,'ON Data'!$D:$D,$A$4,'ON Data'!$E:$E,12),SUMIFS('ON Data'!G:G,'ON Data'!$E:$E,12))</f>
        <v>0</v>
      </c>
      <c r="D21" s="263">
        <f xml:space="preserve">
IF($A$4&lt;=12,SUMIFS('ON Data'!I:I,'ON Data'!$D:$D,$A$4,'ON Data'!$E:$E,12),SUMIFS('ON Data'!I:I,'ON Data'!$E:$E,12))</f>
        <v>0</v>
      </c>
      <c r="E21" s="263">
        <f xml:space="preserve">
IF($A$4&lt;=12,SUMIFS('ON Data'!J:J,'ON Data'!$D:$D,$A$4,'ON Data'!$E:$E,12),SUMIFS('ON Data'!J:J,'ON Data'!$E:$E,12))</f>
        <v>0</v>
      </c>
      <c r="F21" s="263">
        <f xml:space="preserve">
IF($A$4&lt;=12,SUMIFS('ON Data'!K:K,'ON Data'!$D:$D,$A$4,'ON Data'!$E:$E,12),SUMIFS('ON Data'!K:K,'ON Data'!$E:$E,12))</f>
        <v>0</v>
      </c>
      <c r="G21" s="263">
        <f xml:space="preserve">
IF($A$4&lt;=12,SUMIFS('ON Data'!O:O,'ON Data'!$D:$D,$A$4,'ON Data'!$E:$E,12),SUMIFS('ON Data'!O:O,'ON Data'!$E:$E,12))</f>
        <v>0</v>
      </c>
      <c r="H21" s="263">
        <f xml:space="preserve">
IF($A$4&lt;=12,SUMIFS('ON Data'!P:P,'ON Data'!$D:$D,$A$4,'ON Data'!$E:$E,12),SUMIFS('ON Data'!P:P,'ON Data'!$E:$E,12))</f>
        <v>0</v>
      </c>
      <c r="I21" s="263">
        <f xml:space="preserve">
IF($A$4&lt;=12,SUMIFS('ON Data'!Q:Q,'ON Data'!$D:$D,$A$4,'ON Data'!$E:$E,12),SUMIFS('ON Data'!Q:Q,'ON Data'!$E:$E,12))</f>
        <v>0</v>
      </c>
      <c r="J21" s="263">
        <f xml:space="preserve">
IF($A$4&lt;=12,SUMIFS('ON Data'!R:R,'ON Data'!$D:$D,$A$4,'ON Data'!$E:$E,12),SUMIFS('ON Data'!R:R,'ON Data'!$E:$E,12))</f>
        <v>0</v>
      </c>
      <c r="K21" s="263">
        <f xml:space="preserve">
IF($A$4&lt;=12,SUMIFS('ON Data'!AH:AH,'ON Data'!$D:$D,$A$4,'ON Data'!$E:$E,12),SUMIFS('ON Data'!AH:AH,'ON Data'!$E:$E,12))</f>
        <v>0</v>
      </c>
      <c r="L21" s="263">
        <f xml:space="preserve">
IF($A$4&lt;=12,SUMIFS('ON Data'!AM:AM,'ON Data'!$D:$D,$A$4,'ON Data'!$E:$E,12),SUMIFS('ON Data'!AM:AM,'ON Data'!$E:$E,12))</f>
        <v>0</v>
      </c>
      <c r="N21" s="607"/>
    </row>
    <row r="22" spans="1:14" ht="15" hidden="1" outlineLevel="1" thickBot="1" x14ac:dyDescent="0.35">
      <c r="A22" s="241" t="s">
        <v>75</v>
      </c>
      <c r="B22" s="317" t="str">
        <f xml:space="preserve">
IF(OR(B21="",B21=0),"",B20/B21)</f>
        <v/>
      </c>
      <c r="C22" s="318" t="str">
        <f t="shared" ref="C22:F22" si="3" xml:space="preserve">
IF(OR(C21="",C21=0),"",C20/C21)</f>
        <v/>
      </c>
      <c r="D22" s="319" t="str">
        <f t="shared" si="3"/>
        <v/>
      </c>
      <c r="E22" s="319" t="str">
        <f t="shared" si="3"/>
        <v/>
      </c>
      <c r="F22" s="319" t="str">
        <f t="shared" si="3"/>
        <v/>
      </c>
      <c r="G22" s="319" t="str">
        <f t="shared" ref="G22:L22" si="4" xml:space="preserve">
IF(OR(G21="",G21=0),"",G20/G21)</f>
        <v/>
      </c>
      <c r="H22" s="319" t="str">
        <f t="shared" si="4"/>
        <v/>
      </c>
      <c r="I22" s="319" t="str">
        <f t="shared" si="4"/>
        <v/>
      </c>
      <c r="J22" s="319" t="str">
        <f t="shared" si="4"/>
        <v/>
      </c>
      <c r="K22" s="319" t="str">
        <f t="shared" si="4"/>
        <v/>
      </c>
      <c r="L22" s="319" t="str">
        <f t="shared" si="4"/>
        <v/>
      </c>
      <c r="N22" s="607"/>
    </row>
    <row r="23" spans="1:14" ht="15" hidden="1" outlineLevel="1" thickBot="1" x14ac:dyDescent="0.35">
      <c r="A23" s="249" t="s">
        <v>68</v>
      </c>
      <c r="B23" s="264">
        <f xml:space="preserve">
IF(B21="","",B20-B21)</f>
        <v>4387673</v>
      </c>
      <c r="C23" s="265">
        <f t="shared" ref="C23:F23" si="5" xml:space="preserve">
IF(C21="","",C20-C21)</f>
        <v>541200</v>
      </c>
      <c r="D23" s="266">
        <f t="shared" si="5"/>
        <v>53713</v>
      </c>
      <c r="E23" s="266">
        <f t="shared" si="5"/>
        <v>20407</v>
      </c>
      <c r="F23" s="266">
        <f t="shared" si="5"/>
        <v>1612597</v>
      </c>
      <c r="G23" s="266">
        <f t="shared" ref="G23:L23" si="6" xml:space="preserve">
IF(G21="","",G20-G21)</f>
        <v>0</v>
      </c>
      <c r="H23" s="266">
        <f t="shared" si="6"/>
        <v>505289</v>
      </c>
      <c r="I23" s="266">
        <f t="shared" si="6"/>
        <v>307006</v>
      </c>
      <c r="J23" s="266">
        <f t="shared" si="6"/>
        <v>482715</v>
      </c>
      <c r="K23" s="266">
        <f t="shared" si="6"/>
        <v>662212</v>
      </c>
      <c r="L23" s="266">
        <f t="shared" si="6"/>
        <v>81039</v>
      </c>
      <c r="N23" s="607"/>
    </row>
    <row r="24" spans="1:14" x14ac:dyDescent="0.3">
      <c r="A24" s="243" t="s">
        <v>193</v>
      </c>
      <c r="B24" s="290" t="s">
        <v>3</v>
      </c>
      <c r="C24" s="608" t="s">
        <v>204</v>
      </c>
      <c r="D24" s="578"/>
      <c r="E24" s="579"/>
      <c r="F24" s="580"/>
      <c r="G24" s="579" t="s">
        <v>205</v>
      </c>
      <c r="H24" s="581"/>
      <c r="I24" s="581"/>
      <c r="J24" s="581"/>
      <c r="K24" s="581"/>
      <c r="L24" s="581"/>
      <c r="M24" s="603" t="s">
        <v>206</v>
      </c>
      <c r="N24" s="607"/>
    </row>
    <row r="25" spans="1:14" x14ac:dyDescent="0.3">
      <c r="A25" s="244" t="s">
        <v>73</v>
      </c>
      <c r="B25" s="261">
        <f xml:space="preserve">
SUM(C25:M25)</f>
        <v>14400</v>
      </c>
      <c r="C25" s="609">
        <f xml:space="preserve">
IF($A$4&lt;=12,SUMIFS('ON Data'!J:J,'ON Data'!$D:$D,$A$4,'ON Data'!$E:$E,10),SUMIFS('ON Data'!J:J,'ON Data'!$E:$E,10))</f>
        <v>0</v>
      </c>
      <c r="D25" s="582"/>
      <c r="E25" s="583"/>
      <c r="F25" s="584"/>
      <c r="G25" s="583">
        <f xml:space="preserve">
IF($A$4&lt;=12,SUMIFS('ON Data'!O:O,'ON Data'!$D:$D,$A$4,'ON Data'!$E:$E,10),SUMIFS('ON Data'!O:O,'ON Data'!$E:$E,10))</f>
        <v>14400</v>
      </c>
      <c r="H25" s="584"/>
      <c r="I25" s="584"/>
      <c r="J25" s="584"/>
      <c r="K25" s="584"/>
      <c r="L25" s="584"/>
      <c r="M25" s="604">
        <f xml:space="preserve">
IF($A$4&lt;=12,SUMIFS('ON Data'!AW:AW,'ON Data'!$D:$D,$A$4,'ON Data'!$E:$E,10),SUMIFS('ON Data'!AW:AW,'ON Data'!$E:$E,10))</f>
        <v>0</v>
      </c>
      <c r="N25" s="607"/>
    </row>
    <row r="26" spans="1:14" x14ac:dyDescent="0.3">
      <c r="A26" s="250" t="s">
        <v>203</v>
      </c>
      <c r="B26" s="270">
        <f xml:space="preserve">
SUM(C26:M26)</f>
        <v>23740.458015267177</v>
      </c>
      <c r="C26" s="609">
        <f xml:space="preserve">
IF($A$4&lt;=12,SUMIFS('ON Data'!J:J,'ON Data'!$D:$D,$A$4,'ON Data'!$E:$E,11),SUMIFS('ON Data'!J:J,'ON Data'!$E:$E,11))</f>
        <v>13740.458015267179</v>
      </c>
      <c r="D26" s="582"/>
      <c r="E26" s="583"/>
      <c r="F26" s="584"/>
      <c r="G26" s="585">
        <f xml:space="preserve">
IF($A$4&lt;=12,SUMIFS('ON Data'!O:O,'ON Data'!$D:$D,$A$4,'ON Data'!$E:$E,11),SUMIFS('ON Data'!O:O,'ON Data'!$E:$E,11))</f>
        <v>10000</v>
      </c>
      <c r="H26" s="586"/>
      <c r="I26" s="586"/>
      <c r="J26" s="586"/>
      <c r="K26" s="586"/>
      <c r="L26" s="586"/>
      <c r="M26" s="604">
        <f xml:space="preserve">
IF($A$4&lt;=12,SUMIFS('ON Data'!AW:AW,'ON Data'!$D:$D,$A$4,'ON Data'!$E:$E,11),SUMIFS('ON Data'!AW:AW,'ON Data'!$E:$E,11))</f>
        <v>0</v>
      </c>
      <c r="N26" s="607"/>
    </row>
    <row r="27" spans="1:14" x14ac:dyDescent="0.3">
      <c r="A27" s="250" t="s">
        <v>75</v>
      </c>
      <c r="B27" s="291">
        <f xml:space="preserve">
IF(B26=0,0,B25/B26)</f>
        <v>0.60655948553054662</v>
      </c>
      <c r="C27" s="610">
        <f xml:space="preserve">
IF(C26=0,0,C25/C26)</f>
        <v>0</v>
      </c>
      <c r="D27" s="587"/>
      <c r="E27" s="588"/>
      <c r="F27" s="584"/>
      <c r="G27" s="588">
        <f xml:space="preserve">
IF(G26=0,0,G25/G26)</f>
        <v>1.44</v>
      </c>
      <c r="H27" s="584"/>
      <c r="I27" s="584"/>
      <c r="J27" s="584"/>
      <c r="K27" s="584"/>
      <c r="L27" s="584"/>
      <c r="M27" s="605">
        <f xml:space="preserve">
IF(M26=0,0,M25/M26)</f>
        <v>0</v>
      </c>
      <c r="N27" s="607"/>
    </row>
    <row r="28" spans="1:14" ht="15" thickBot="1" x14ac:dyDescent="0.35">
      <c r="A28" s="250" t="s">
        <v>202</v>
      </c>
      <c r="B28" s="270">
        <f xml:space="preserve">
SUM(C28:M28)</f>
        <v>9340.4580152671788</v>
      </c>
      <c r="C28" s="611">
        <f xml:space="preserve">
C26-C25</f>
        <v>13740.458015267179</v>
      </c>
      <c r="D28" s="589"/>
      <c r="E28" s="590"/>
      <c r="F28" s="591"/>
      <c r="G28" s="590">
        <f xml:space="preserve">
G26-G25</f>
        <v>-4400</v>
      </c>
      <c r="H28" s="591"/>
      <c r="I28" s="591"/>
      <c r="J28" s="591"/>
      <c r="K28" s="591"/>
      <c r="L28" s="591"/>
      <c r="M28" s="606">
        <f xml:space="preserve">
M26-M25</f>
        <v>0</v>
      </c>
      <c r="N28" s="607"/>
    </row>
    <row r="29" spans="1:14" x14ac:dyDescent="0.3">
      <c r="A29" s="251"/>
      <c r="B29" s="251"/>
      <c r="C29" s="252"/>
      <c r="D29" s="251"/>
      <c r="E29" s="252"/>
      <c r="F29" s="252"/>
      <c r="G29" s="252"/>
      <c r="H29" s="252"/>
      <c r="I29" s="252"/>
      <c r="J29" s="252"/>
      <c r="K29" s="252"/>
      <c r="L29" s="251"/>
    </row>
    <row r="30" spans="1:14" x14ac:dyDescent="0.3">
      <c r="A30" s="113" t="s">
        <v>161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51"/>
    </row>
    <row r="31" spans="1:14" x14ac:dyDescent="0.3">
      <c r="A31" s="114" t="s">
        <v>200</v>
      </c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51"/>
    </row>
    <row r="32" spans="1:14" ht="14.4" customHeight="1" x14ac:dyDescent="0.3">
      <c r="A32" s="287" t="s">
        <v>197</v>
      </c>
      <c r="B32" s="288"/>
      <c r="C32" s="288"/>
      <c r="D32" s="288"/>
      <c r="E32" s="288"/>
      <c r="F32" s="288"/>
      <c r="G32" s="288"/>
      <c r="H32" s="288"/>
      <c r="I32" s="288"/>
      <c r="J32" s="288"/>
      <c r="K32" s="288"/>
    </row>
    <row r="33" spans="1:1" x14ac:dyDescent="0.3">
      <c r="A33" s="289" t="s">
        <v>233</v>
      </c>
    </row>
    <row r="34" spans="1:1" x14ac:dyDescent="0.3">
      <c r="A34" s="289" t="s">
        <v>234</v>
      </c>
    </row>
    <row r="35" spans="1:1" x14ac:dyDescent="0.3">
      <c r="A35" s="289" t="s">
        <v>235</v>
      </c>
    </row>
    <row r="36" spans="1:1" x14ac:dyDescent="0.3">
      <c r="A36" s="289" t="s">
        <v>207</v>
      </c>
    </row>
  </sheetData>
  <mergeCells count="12">
    <mergeCell ref="B3:B4"/>
    <mergeCell ref="A1:M1"/>
    <mergeCell ref="C27:F27"/>
    <mergeCell ref="C28:F28"/>
    <mergeCell ref="G27:L27"/>
    <mergeCell ref="G28:L28"/>
    <mergeCell ref="C24:F24"/>
    <mergeCell ref="C25:F25"/>
    <mergeCell ref="C26:F26"/>
    <mergeCell ref="G24:L24"/>
    <mergeCell ref="G25:L25"/>
    <mergeCell ref="G26:L26"/>
  </mergeCells>
  <conditionalFormatting sqref="C27">
    <cfRule type="cellIs" dxfId="8" priority="8" operator="greaterThan">
      <formula>1</formula>
    </cfRule>
  </conditionalFormatting>
  <conditionalFormatting sqref="C28">
    <cfRule type="cellIs" dxfId="7" priority="7" operator="lessThan">
      <formula>0</formula>
    </cfRule>
  </conditionalFormatting>
  <conditionalFormatting sqref="B22:L22">
    <cfRule type="cellIs" dxfId="6" priority="6" operator="greaterThan">
      <formula>1</formula>
    </cfRule>
  </conditionalFormatting>
  <conditionalFormatting sqref="B23:L23">
    <cfRule type="cellIs" dxfId="5" priority="5" operator="greaterThan">
      <formula>0</formula>
    </cfRule>
  </conditionalFormatting>
  <conditionalFormatting sqref="M27">
    <cfRule type="cellIs" dxfId="4" priority="4" operator="greaterThan">
      <formula>1</formula>
    </cfRule>
  </conditionalFormatting>
  <conditionalFormatting sqref="M28">
    <cfRule type="cellIs" dxfId="3" priority="3" operator="lessThan">
      <formula>0</formula>
    </cfRule>
  </conditionalFormatting>
  <conditionalFormatting sqref="G28">
    <cfRule type="cellIs" dxfId="2" priority="1" operator="lessThan">
      <formula>0</formula>
    </cfRule>
  </conditionalFormatting>
  <conditionalFormatting sqref="G27">
    <cfRule type="cellIs" dxfId="1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1" bestFit="1" customWidth="1"/>
    <col min="2" max="2" width="11.6640625" style="151" hidden="1" customWidth="1"/>
    <col min="3" max="4" width="11" style="153" customWidth="1"/>
    <col min="5" max="5" width="11" style="154" customWidth="1"/>
    <col min="6" max="16384" width="8.88671875" style="151"/>
  </cols>
  <sheetData>
    <row r="1" spans="1:5" ht="18.600000000000001" thickBot="1" x14ac:dyDescent="0.4">
      <c r="A1" s="325" t="s">
        <v>121</v>
      </c>
      <c r="B1" s="325"/>
      <c r="C1" s="326"/>
      <c r="D1" s="326"/>
      <c r="E1" s="326"/>
    </row>
    <row r="2" spans="1:5" ht="14.4" customHeight="1" thickBot="1" x14ac:dyDescent="0.35">
      <c r="A2" s="234" t="s">
        <v>257</v>
      </c>
      <c r="B2" s="152"/>
    </row>
    <row r="3" spans="1:5" ht="14.4" customHeight="1" thickBot="1" x14ac:dyDescent="0.35">
      <c r="A3" s="155"/>
      <c r="C3" s="156" t="s">
        <v>107</v>
      </c>
      <c r="D3" s="157" t="s">
        <v>73</v>
      </c>
      <c r="E3" s="158" t="s">
        <v>75</v>
      </c>
    </row>
    <row r="4" spans="1:5" ht="14.4" customHeight="1" thickBot="1" x14ac:dyDescent="0.35">
      <c r="A4" s="159" t="str">
        <f>HYPERLINK("#HI!A1","NÁKLADY CELKEM (v tisících Kč)")</f>
        <v>NÁKLADY CELKEM (v tisících Kč)</v>
      </c>
      <c r="B4" s="160"/>
      <c r="C4" s="161">
        <f ca="1">IF(ISERROR(VLOOKUP("Náklady celkem",INDIRECT("HI!$A:$G"),6,0)),0,VLOOKUP("Náklady celkem",INDIRECT("HI!$A:$G"),6,0))</f>
        <v>6006.7692239887056</v>
      </c>
      <c r="D4" s="161">
        <f ca="1">IF(ISERROR(VLOOKUP("Náklady celkem",INDIRECT("HI!$A:$G"),5,0)),0,VLOOKUP("Náklady celkem",INDIRECT("HI!$A:$G"),5,0))</f>
        <v>7197.0750600000028</v>
      </c>
      <c r="E4" s="162">
        <f ca="1">IF(C4=0,0,D4/C4)</f>
        <v>1.1981607402624488</v>
      </c>
    </row>
    <row r="5" spans="1:5" ht="14.4" customHeight="1" x14ac:dyDescent="0.3">
      <c r="A5" s="163" t="s">
        <v>153</v>
      </c>
      <c r="B5" s="164"/>
      <c r="C5" s="165"/>
      <c r="D5" s="165"/>
      <c r="E5" s="166"/>
    </row>
    <row r="6" spans="1:5" ht="14.4" customHeight="1" x14ac:dyDescent="0.3">
      <c r="A6" s="167" t="s">
        <v>158</v>
      </c>
      <c r="B6" s="168"/>
      <c r="C6" s="169"/>
      <c r="D6" s="169"/>
      <c r="E6" s="166"/>
    </row>
    <row r="7" spans="1:5" ht="14.4" customHeight="1" x14ac:dyDescent="0.3">
      <c r="A7" s="31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8" t="s">
        <v>111</v>
      </c>
      <c r="C7" s="169">
        <f>IF(ISERROR(HI!F5),"",HI!F5)</f>
        <v>21.448837396953</v>
      </c>
      <c r="D7" s="169">
        <f>IF(ISERROR(HI!E5),"",HI!E5)</f>
        <v>9.9315500000000014</v>
      </c>
      <c r="E7" s="166">
        <f t="shared" ref="E7:E15" si="0">IF(C7=0,0,D7/C7)</f>
        <v>0.46303442075657059</v>
      </c>
    </row>
    <row r="8" spans="1:5" ht="14.4" customHeight="1" x14ac:dyDescent="0.3">
      <c r="A8" s="311" t="str">
        <f>HYPERLINK("#'LŽ PL'!A1","Plnění pozitivního listu (min. 90%)")</f>
        <v>Plnění pozitivního listu (min. 90%)</v>
      </c>
      <c r="B8" s="168" t="s">
        <v>145</v>
      </c>
      <c r="C8" s="170">
        <v>0.9</v>
      </c>
      <c r="D8" s="170">
        <f>IF(ISERROR(VLOOKUP("celkem",'LŽ PL'!$A:$F,5,0)),0,VLOOKUP("celkem",'LŽ PL'!$A:$F,5,0))</f>
        <v>1</v>
      </c>
      <c r="E8" s="166">
        <f t="shared" si="0"/>
        <v>1.1111111111111112</v>
      </c>
    </row>
    <row r="9" spans="1:5" ht="14.4" customHeight="1" x14ac:dyDescent="0.3">
      <c r="A9" s="311" t="str">
        <f>HYPERLINK("#'LŽ Statim'!A1","Podíl statimových žádanek (max. 30%)")</f>
        <v>Podíl statimových žádanek (max. 30%)</v>
      </c>
      <c r="B9" s="309" t="s">
        <v>221</v>
      </c>
      <c r="C9" s="310">
        <v>0.3</v>
      </c>
      <c r="D9" s="310">
        <f>IF('LŽ Statim'!G3="",0,'LŽ Statim'!G3)</f>
        <v>0</v>
      </c>
      <c r="E9" s="166">
        <f>IF(C9=0,0,D9/C9)</f>
        <v>0</v>
      </c>
    </row>
    <row r="10" spans="1:5" ht="14.4" customHeight="1" x14ac:dyDescent="0.3">
      <c r="A10" s="171" t="s">
        <v>154</v>
      </c>
      <c r="B10" s="168"/>
      <c r="C10" s="169"/>
      <c r="D10" s="169"/>
      <c r="E10" s="166"/>
    </row>
    <row r="11" spans="1:5" ht="14.4" customHeight="1" x14ac:dyDescent="0.3">
      <c r="A11" s="311" t="str">
        <f>HYPERLINK("#'Léky Recepty'!A1","Záchyt v lékárně (Úhrada Kč, min. 60%)")</f>
        <v>Záchyt v lékárně (Úhrada Kč, min. 60%)</v>
      </c>
      <c r="B11" s="168" t="s">
        <v>116</v>
      </c>
      <c r="C11" s="170">
        <v>0.6</v>
      </c>
      <c r="D11" s="170">
        <f>IF(ISERROR(VLOOKUP("Celkem",'Léky Recepty'!B:H,5,0)),0,VLOOKUP("Celkem",'Léky Recepty'!B:H,5,0))</f>
        <v>0.46462167747637922</v>
      </c>
      <c r="E11" s="166">
        <f t="shared" si="0"/>
        <v>0.7743694624606321</v>
      </c>
    </row>
    <row r="12" spans="1:5" ht="14.4" customHeight="1" x14ac:dyDescent="0.3">
      <c r="A12" s="311" t="str">
        <f>HYPERLINK("#'LRp PL'!A1","Plnění pozitivního listu (min. 80%)")</f>
        <v>Plnění pozitivního listu (min. 80%)</v>
      </c>
      <c r="B12" s="168" t="s">
        <v>146</v>
      </c>
      <c r="C12" s="170">
        <v>0.8</v>
      </c>
      <c r="D12" s="170">
        <f>IF(ISERROR(VLOOKUP("Celkem",'LRp PL'!A:F,5,0)),0,VLOOKUP("Celkem",'LRp PL'!A:F,5,0))</f>
        <v>0.82870536333797251</v>
      </c>
      <c r="E12" s="166">
        <f t="shared" si="0"/>
        <v>1.0358817041724655</v>
      </c>
    </row>
    <row r="13" spans="1:5" ht="14.4" customHeight="1" x14ac:dyDescent="0.3">
      <c r="A13" s="171" t="s">
        <v>155</v>
      </c>
      <c r="B13" s="168"/>
      <c r="C13" s="169"/>
      <c r="D13" s="169"/>
      <c r="E13" s="166"/>
    </row>
    <row r="14" spans="1:5" ht="14.4" customHeight="1" x14ac:dyDescent="0.3">
      <c r="A14" s="172" t="s">
        <v>159</v>
      </c>
      <c r="B14" s="168"/>
      <c r="C14" s="165"/>
      <c r="D14" s="165"/>
      <c r="E14" s="166"/>
    </row>
    <row r="15" spans="1:5" ht="14.4" customHeight="1" x14ac:dyDescent="0.3">
      <c r="A15" s="17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8" t="s">
        <v>111</v>
      </c>
      <c r="C15" s="169">
        <f>IF(ISERROR(HI!F6),"",HI!F6)</f>
        <v>70.108756681436006</v>
      </c>
      <c r="D15" s="169">
        <f>IF(ISERROR(HI!E6),"",HI!E6)</f>
        <v>51.000019999999992</v>
      </c>
      <c r="E15" s="166">
        <f t="shared" si="0"/>
        <v>0.72744151250230649</v>
      </c>
    </row>
    <row r="16" spans="1:5" ht="14.4" customHeight="1" thickBot="1" x14ac:dyDescent="0.35">
      <c r="A16" s="174" t="str">
        <f>HYPERLINK("#HI!A1","Osobní náklady")</f>
        <v>Osobní náklady</v>
      </c>
      <c r="B16" s="168"/>
      <c r="C16" s="165">
        <f ca="1">IF(ISERROR(VLOOKUP("Osobní náklady (Kč) *",INDIRECT("HI!$A:$G"),6,0)),0,VLOOKUP("Osobní náklady (Kč) *",INDIRECT("HI!$A:$G"),6,0))</f>
        <v>4845.00043740415</v>
      </c>
      <c r="D16" s="165">
        <f ca="1">IF(ISERROR(VLOOKUP("Osobní náklady (Kč) *",INDIRECT("HI!$A:$G"),5,0)),0,VLOOKUP("Osobní náklady (Kč) *",INDIRECT("HI!$A:$G"),5,0))</f>
        <v>5904.1582200000021</v>
      </c>
      <c r="E16" s="166">
        <f ca="1">IF(C16=0,0,D16/C16)</f>
        <v>1.2186083977245885</v>
      </c>
    </row>
    <row r="17" spans="1:5" ht="14.4" customHeight="1" thickBot="1" x14ac:dyDescent="0.35">
      <c r="A17" s="178"/>
      <c r="B17" s="179"/>
      <c r="C17" s="180"/>
      <c r="D17" s="180"/>
      <c r="E17" s="181"/>
    </row>
    <row r="18" spans="1:5" ht="14.4" customHeight="1" thickBot="1" x14ac:dyDescent="0.35">
      <c r="A18" s="182" t="str">
        <f>HYPERLINK("#HI!A1","VÝNOSY CELKEM (v tisících)")</f>
        <v>VÝNOSY CELKEM (v tisících)</v>
      </c>
      <c r="B18" s="183"/>
      <c r="C18" s="184">
        <f ca="1">IF(ISERROR(VLOOKUP("Výnosy celkem",INDIRECT("HI!$A:$G"),6,0)),0,VLOOKUP("Výnosy celkem",INDIRECT("HI!$A:$G"),6,0))</f>
        <v>2082.5659999999998</v>
      </c>
      <c r="D18" s="184">
        <f ca="1">IF(ISERROR(VLOOKUP("Výnosy celkem",INDIRECT("HI!$A:$G"),5,0)),0,VLOOKUP("Výnosy celkem",INDIRECT("HI!$A:$G"),5,0))</f>
        <v>4943.2710200000038</v>
      </c>
      <c r="E18" s="185">
        <f t="shared" ref="E18:E21" ca="1" si="1">IF(C18=0,0,D18/C18)</f>
        <v>2.3736443502870999</v>
      </c>
    </row>
    <row r="19" spans="1:5" ht="14.4" customHeight="1" x14ac:dyDescent="0.3">
      <c r="A19" s="186" t="str">
        <f>HYPERLINK("#HI!A1","Ambulance (body za výkony + Kč za ZUM a ZULP)")</f>
        <v>Ambulance (body za výkony + Kč za ZUM a ZULP)</v>
      </c>
      <c r="B19" s="164"/>
      <c r="C19" s="165">
        <f ca="1">IF(ISERROR(VLOOKUP("Ambulance *",INDIRECT("HI!$A:$G"),6,0)),0,VLOOKUP("Ambulance *",INDIRECT("HI!$A:$G"),6,0))</f>
        <v>2082.5659999999998</v>
      </c>
      <c r="D19" s="165">
        <f ca="1">IF(ISERROR(VLOOKUP("Ambulance *",INDIRECT("HI!$A:$G"),5,0)),0,VLOOKUP("Ambulance *",INDIRECT("HI!$A:$G"),5,0))</f>
        <v>4943.2710200000038</v>
      </c>
      <c r="E19" s="166">
        <f t="shared" ca="1" si="1"/>
        <v>2.3736443502870999</v>
      </c>
    </row>
    <row r="20" spans="1:5" ht="14.4" customHeight="1" x14ac:dyDescent="0.3">
      <c r="A20" s="187" t="str">
        <f>HYPERLINK("#'ZV Vykáz.-A'!A1","Zdravotní výkony vykázané u ambulantních pacientů (min. 100 %)")</f>
        <v>Zdravotní výkony vykázané u ambulantních pacientů (min. 100 %)</v>
      </c>
      <c r="B20" s="151" t="s">
        <v>123</v>
      </c>
      <c r="C20" s="170">
        <v>1</v>
      </c>
      <c r="D20" s="170">
        <f>IF(ISERROR(VLOOKUP("Celkem:",'ZV Vykáz.-A'!$A:$S,7,0)),"",VLOOKUP("Celkem:",'ZV Vykáz.-A'!$A:$S,7,0))</f>
        <v>2.3736443502870999</v>
      </c>
      <c r="E20" s="166">
        <f t="shared" si="1"/>
        <v>2.3736443502870999</v>
      </c>
    </row>
    <row r="21" spans="1:5" ht="14.4" customHeight="1" x14ac:dyDescent="0.3">
      <c r="A21" s="187" t="str">
        <f>HYPERLINK("#'ZV Vykáz.-H'!A1","Zdravotní výkony vykázané u hospitalizovaných pacientů (max. 85 %)")</f>
        <v>Zdravotní výkony vykázané u hospitalizovaných pacientů (max. 85 %)</v>
      </c>
      <c r="B21" s="151" t="s">
        <v>125</v>
      </c>
      <c r="C21" s="170">
        <v>0.85</v>
      </c>
      <c r="D21" s="170">
        <f>IF(ISERROR(VLOOKUP("Celkem:",'ZV Vykáz.-H'!$A:$S,7,0)),"",VLOOKUP("Celkem:",'ZV Vykáz.-H'!$A:$S,7,0))</f>
        <v>0.40228325580274293</v>
      </c>
      <c r="E21" s="166">
        <f t="shared" si="1"/>
        <v>0.4732744185914623</v>
      </c>
    </row>
    <row r="22" spans="1:5" ht="14.4" customHeight="1" x14ac:dyDescent="0.3">
      <c r="A22" s="188" t="str">
        <f>HYPERLINK("#HI!A1","Hospitalizace (casemix * 30000)")</f>
        <v>Hospitalizace (casemix * 30000)</v>
      </c>
      <c r="B22" s="168"/>
      <c r="C22" s="165">
        <f ca="1">IF(ISERROR(VLOOKUP("Hospitalizace *",INDIRECT("HI!$A:$G"),6,0)),0,VLOOKUP("Hospitalizace *",INDIRECT("HI!$A:$G"),6,0))</f>
        <v>0</v>
      </c>
      <c r="D22" s="165">
        <f ca="1">IF(ISERROR(VLOOKUP("Hospitalizace *",INDIRECT("HI!$A:$G"),5,0)),0,VLOOKUP("Hospitalizace *",INDIRECT("HI!$A:$G"),5,0))</f>
        <v>0</v>
      </c>
      <c r="E22" s="166">
        <f ca="1">IF(C22=0,0,D22/C22)</f>
        <v>0</v>
      </c>
    </row>
    <row r="23" spans="1:5" ht="14.4" customHeight="1" thickBot="1" x14ac:dyDescent="0.35">
      <c r="A23" s="189" t="s">
        <v>156</v>
      </c>
      <c r="B23" s="175"/>
      <c r="C23" s="176"/>
      <c r="D23" s="176"/>
      <c r="E23" s="177"/>
    </row>
    <row r="24" spans="1:5" ht="14.4" customHeight="1" thickBot="1" x14ac:dyDescent="0.35">
      <c r="A24" s="190"/>
      <c r="B24" s="191"/>
      <c r="C24" s="192"/>
      <c r="D24" s="192"/>
      <c r="E24" s="193"/>
    </row>
    <row r="25" spans="1:5" ht="14.4" customHeight="1" thickBot="1" x14ac:dyDescent="0.35">
      <c r="A25" s="194" t="s">
        <v>157</v>
      </c>
      <c r="B25" s="195"/>
      <c r="C25" s="196"/>
      <c r="D25" s="196"/>
      <c r="E25" s="197"/>
    </row>
  </sheetData>
  <mergeCells count="1">
    <mergeCell ref="A1:E1"/>
  </mergeCells>
  <conditionalFormatting sqref="E5">
    <cfRule type="cellIs" dxfId="7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0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8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67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6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cellIs" dxfId="65" priority="20" operator="lessThan">
      <formula>1</formula>
    </cfRule>
  </conditionalFormatting>
  <conditionalFormatting sqref="E9">
    <cfRule type="cellIs" dxfId="64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5 E21">
    <cfRule type="cellIs" dxfId="63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70"/>
  <sheetViews>
    <sheetView showGridLines="0" showRowColHeaders="0" workbookViewId="0"/>
  </sheetViews>
  <sheetFormatPr defaultRowHeight="14.4" x14ac:dyDescent="0.3"/>
  <cols>
    <col min="1" max="16384" width="8.88671875" style="230"/>
  </cols>
  <sheetData>
    <row r="1" spans="1:49" x14ac:dyDescent="0.3">
      <c r="A1" s="230" t="s">
        <v>2459</v>
      </c>
    </row>
    <row r="2" spans="1:49" x14ac:dyDescent="0.3">
      <c r="A2" s="234" t="s">
        <v>257</v>
      </c>
    </row>
    <row r="3" spans="1:49" x14ac:dyDescent="0.3">
      <c r="A3" s="230" t="s">
        <v>168</v>
      </c>
      <c r="B3" s="255">
        <v>2016</v>
      </c>
      <c r="D3" s="231">
        <f>MAX(D5:D1048576)</f>
        <v>12</v>
      </c>
      <c r="F3" s="231">
        <f>SUMIF($E5:$E1048576,"&lt;10",F5:F1048576)</f>
        <v>4831427.0999999996</v>
      </c>
      <c r="G3" s="231">
        <f t="shared" ref="G3:AW3" si="0">SUMIF($E5:$E1048576,"&lt;10",G5:G1048576)</f>
        <v>543004</v>
      </c>
      <c r="H3" s="231">
        <f t="shared" si="0"/>
        <v>0</v>
      </c>
      <c r="I3" s="231">
        <f t="shared" si="0"/>
        <v>56984.999999999993</v>
      </c>
      <c r="J3" s="231">
        <f t="shared" si="0"/>
        <v>20511.599999999999</v>
      </c>
      <c r="K3" s="231">
        <f t="shared" si="0"/>
        <v>1852101.4999999998</v>
      </c>
      <c r="L3" s="231">
        <f t="shared" si="0"/>
        <v>0</v>
      </c>
      <c r="M3" s="231">
        <f t="shared" si="0"/>
        <v>0</v>
      </c>
      <c r="N3" s="231">
        <f t="shared" si="0"/>
        <v>0</v>
      </c>
      <c r="O3" s="231">
        <f t="shared" si="0"/>
        <v>0</v>
      </c>
      <c r="P3" s="231">
        <f t="shared" si="0"/>
        <v>550480.5</v>
      </c>
      <c r="Q3" s="231">
        <f t="shared" si="0"/>
        <v>328594.75</v>
      </c>
      <c r="R3" s="231">
        <f t="shared" si="0"/>
        <v>545541.5</v>
      </c>
      <c r="S3" s="231">
        <f t="shared" si="0"/>
        <v>0</v>
      </c>
      <c r="T3" s="231">
        <f t="shared" si="0"/>
        <v>0</v>
      </c>
      <c r="U3" s="231">
        <f t="shared" si="0"/>
        <v>0</v>
      </c>
      <c r="V3" s="231">
        <f t="shared" si="0"/>
        <v>0</v>
      </c>
      <c r="W3" s="231">
        <f t="shared" si="0"/>
        <v>0</v>
      </c>
      <c r="X3" s="231">
        <f t="shared" si="0"/>
        <v>0</v>
      </c>
      <c r="Y3" s="231">
        <f t="shared" si="0"/>
        <v>0</v>
      </c>
      <c r="Z3" s="231">
        <f t="shared" si="0"/>
        <v>0</v>
      </c>
      <c r="AA3" s="231">
        <f t="shared" si="0"/>
        <v>0</v>
      </c>
      <c r="AB3" s="231">
        <f t="shared" si="0"/>
        <v>0</v>
      </c>
      <c r="AC3" s="231">
        <f t="shared" si="0"/>
        <v>0</v>
      </c>
      <c r="AD3" s="231">
        <f t="shared" si="0"/>
        <v>0</v>
      </c>
      <c r="AE3" s="231">
        <f t="shared" si="0"/>
        <v>0</v>
      </c>
      <c r="AF3" s="231">
        <f t="shared" si="0"/>
        <v>0</v>
      </c>
      <c r="AG3" s="231">
        <f t="shared" si="0"/>
        <v>0</v>
      </c>
      <c r="AH3" s="231">
        <f t="shared" si="0"/>
        <v>714316.25</v>
      </c>
      <c r="AI3" s="231">
        <f t="shared" si="0"/>
        <v>0</v>
      </c>
      <c r="AJ3" s="231">
        <f t="shared" si="0"/>
        <v>0</v>
      </c>
      <c r="AK3" s="231">
        <f t="shared" si="0"/>
        <v>0</v>
      </c>
      <c r="AL3" s="231">
        <f t="shared" si="0"/>
        <v>0</v>
      </c>
      <c r="AM3" s="231">
        <f t="shared" si="0"/>
        <v>88804.5</v>
      </c>
      <c r="AN3" s="231">
        <f t="shared" si="0"/>
        <v>0</v>
      </c>
      <c r="AO3" s="231">
        <f t="shared" si="0"/>
        <v>0</v>
      </c>
      <c r="AP3" s="231">
        <f t="shared" si="0"/>
        <v>0</v>
      </c>
      <c r="AQ3" s="231">
        <f t="shared" si="0"/>
        <v>0</v>
      </c>
      <c r="AR3" s="231">
        <f t="shared" si="0"/>
        <v>0</v>
      </c>
      <c r="AS3" s="231">
        <f t="shared" si="0"/>
        <v>0</v>
      </c>
      <c r="AT3" s="231">
        <f t="shared" si="0"/>
        <v>0</v>
      </c>
      <c r="AU3" s="231">
        <f t="shared" si="0"/>
        <v>0</v>
      </c>
      <c r="AV3" s="231">
        <f t="shared" si="0"/>
        <v>0</v>
      </c>
      <c r="AW3" s="231">
        <f t="shared" si="0"/>
        <v>131087.5</v>
      </c>
    </row>
    <row r="4" spans="1:49" x14ac:dyDescent="0.3">
      <c r="A4" s="230" t="s">
        <v>169</v>
      </c>
      <c r="B4" s="255">
        <v>1</v>
      </c>
      <c r="C4" s="232" t="s">
        <v>5</v>
      </c>
      <c r="D4" s="233" t="s">
        <v>67</v>
      </c>
      <c r="E4" s="233" t="s">
        <v>167</v>
      </c>
      <c r="F4" s="233" t="s">
        <v>3</v>
      </c>
      <c r="G4" s="233">
        <v>0</v>
      </c>
      <c r="H4" s="233">
        <v>25</v>
      </c>
      <c r="I4" s="233">
        <v>99</v>
      </c>
      <c r="J4" s="233">
        <v>100</v>
      </c>
      <c r="K4" s="233">
        <v>101</v>
      </c>
      <c r="L4" s="233">
        <v>102</v>
      </c>
      <c r="M4" s="233">
        <v>103</v>
      </c>
      <c r="N4" s="233">
        <v>203</v>
      </c>
      <c r="O4" s="233">
        <v>302</v>
      </c>
      <c r="P4" s="233">
        <v>303</v>
      </c>
      <c r="Q4" s="233">
        <v>304</v>
      </c>
      <c r="R4" s="233">
        <v>305</v>
      </c>
      <c r="S4" s="233">
        <v>306</v>
      </c>
      <c r="T4" s="233">
        <v>407</v>
      </c>
      <c r="U4" s="233">
        <v>408</v>
      </c>
      <c r="V4" s="233">
        <v>409</v>
      </c>
      <c r="W4" s="233">
        <v>410</v>
      </c>
      <c r="X4" s="233">
        <v>415</v>
      </c>
      <c r="Y4" s="233">
        <v>416</v>
      </c>
      <c r="Z4" s="233">
        <v>418</v>
      </c>
      <c r="AA4" s="233">
        <v>419</v>
      </c>
      <c r="AB4" s="233">
        <v>420</v>
      </c>
      <c r="AC4" s="233">
        <v>421</v>
      </c>
      <c r="AD4" s="233">
        <v>520</v>
      </c>
      <c r="AE4" s="233">
        <v>521</v>
      </c>
      <c r="AF4" s="233">
        <v>522</v>
      </c>
      <c r="AG4" s="233">
        <v>523</v>
      </c>
      <c r="AH4" s="233">
        <v>524</v>
      </c>
      <c r="AI4" s="233">
        <v>525</v>
      </c>
      <c r="AJ4" s="233">
        <v>526</v>
      </c>
      <c r="AK4" s="233">
        <v>527</v>
      </c>
      <c r="AL4" s="233">
        <v>528</v>
      </c>
      <c r="AM4" s="233">
        <v>629</v>
      </c>
      <c r="AN4" s="233">
        <v>630</v>
      </c>
      <c r="AO4" s="233">
        <v>636</v>
      </c>
      <c r="AP4" s="233">
        <v>637</v>
      </c>
      <c r="AQ4" s="233">
        <v>640</v>
      </c>
      <c r="AR4" s="233">
        <v>642</v>
      </c>
      <c r="AS4" s="233">
        <v>743</v>
      </c>
      <c r="AT4" s="233">
        <v>745</v>
      </c>
      <c r="AU4" s="233">
        <v>746</v>
      </c>
      <c r="AV4" s="233">
        <v>747</v>
      </c>
      <c r="AW4" s="233">
        <v>930</v>
      </c>
    </row>
    <row r="5" spans="1:49" x14ac:dyDescent="0.3">
      <c r="A5" s="230" t="s">
        <v>170</v>
      </c>
      <c r="B5" s="255">
        <v>2</v>
      </c>
      <c r="C5" s="230">
        <v>27</v>
      </c>
      <c r="D5" s="230">
        <v>1</v>
      </c>
      <c r="E5" s="230">
        <v>1</v>
      </c>
      <c r="F5" s="230">
        <v>8.3000000000000007</v>
      </c>
      <c r="G5" s="230">
        <v>0</v>
      </c>
      <c r="H5" s="230">
        <v>0</v>
      </c>
      <c r="I5" s="230">
        <v>0.1</v>
      </c>
      <c r="J5" s="230">
        <v>0</v>
      </c>
      <c r="K5" s="230">
        <v>2.2000000000000002</v>
      </c>
      <c r="L5" s="230">
        <v>0</v>
      </c>
      <c r="M5" s="230">
        <v>0</v>
      </c>
      <c r="N5" s="230">
        <v>0</v>
      </c>
      <c r="O5" s="230">
        <v>0</v>
      </c>
      <c r="P5" s="230">
        <v>1.5</v>
      </c>
      <c r="Q5" s="230">
        <v>1</v>
      </c>
      <c r="R5" s="230">
        <v>1</v>
      </c>
      <c r="S5" s="230">
        <v>0</v>
      </c>
      <c r="T5" s="230">
        <v>0</v>
      </c>
      <c r="U5" s="230">
        <v>0</v>
      </c>
      <c r="V5" s="230">
        <v>0</v>
      </c>
      <c r="W5" s="230">
        <v>0</v>
      </c>
      <c r="X5" s="230">
        <v>0</v>
      </c>
      <c r="Y5" s="230">
        <v>0</v>
      </c>
      <c r="Z5" s="230">
        <v>0</v>
      </c>
      <c r="AA5" s="230">
        <v>0</v>
      </c>
      <c r="AB5" s="230">
        <v>0</v>
      </c>
      <c r="AC5" s="230">
        <v>0</v>
      </c>
      <c r="AD5" s="230">
        <v>0</v>
      </c>
      <c r="AE5" s="230">
        <v>0</v>
      </c>
      <c r="AF5" s="230">
        <v>0</v>
      </c>
      <c r="AG5" s="230">
        <v>0</v>
      </c>
      <c r="AH5" s="230">
        <v>2</v>
      </c>
      <c r="AI5" s="230">
        <v>0</v>
      </c>
      <c r="AJ5" s="230">
        <v>0</v>
      </c>
      <c r="AK5" s="230">
        <v>0</v>
      </c>
      <c r="AL5" s="230">
        <v>0</v>
      </c>
      <c r="AM5" s="230">
        <v>0</v>
      </c>
      <c r="AN5" s="230">
        <v>0</v>
      </c>
      <c r="AO5" s="230">
        <v>0</v>
      </c>
      <c r="AP5" s="230">
        <v>0</v>
      </c>
      <c r="AQ5" s="230">
        <v>0</v>
      </c>
      <c r="AR5" s="230">
        <v>0</v>
      </c>
      <c r="AS5" s="230">
        <v>0</v>
      </c>
      <c r="AT5" s="230">
        <v>0</v>
      </c>
      <c r="AU5" s="230">
        <v>0</v>
      </c>
      <c r="AV5" s="230">
        <v>0</v>
      </c>
      <c r="AW5" s="230">
        <v>0.5</v>
      </c>
    </row>
    <row r="6" spans="1:49" x14ac:dyDescent="0.3">
      <c r="A6" s="230" t="s">
        <v>171</v>
      </c>
      <c r="B6" s="255">
        <v>3</v>
      </c>
      <c r="C6" s="230">
        <v>27</v>
      </c>
      <c r="D6" s="230">
        <v>1</v>
      </c>
      <c r="E6" s="230">
        <v>2</v>
      </c>
      <c r="F6" s="230">
        <v>1072.0999999999999</v>
      </c>
      <c r="G6" s="230">
        <v>0</v>
      </c>
      <c r="H6" s="230">
        <v>0</v>
      </c>
      <c r="I6" s="230">
        <v>16.8</v>
      </c>
      <c r="J6" s="230">
        <v>0</v>
      </c>
      <c r="K6" s="230">
        <v>253.8</v>
      </c>
      <c r="L6" s="230">
        <v>0</v>
      </c>
      <c r="M6" s="230">
        <v>0</v>
      </c>
      <c r="N6" s="230">
        <v>0</v>
      </c>
      <c r="O6" s="230">
        <v>0</v>
      </c>
      <c r="P6" s="230">
        <v>235</v>
      </c>
      <c r="Q6" s="230">
        <v>107</v>
      </c>
      <c r="R6" s="230">
        <v>168</v>
      </c>
      <c r="S6" s="230">
        <v>0</v>
      </c>
      <c r="T6" s="230">
        <v>0</v>
      </c>
      <c r="U6" s="230">
        <v>0</v>
      </c>
      <c r="V6" s="230">
        <v>0</v>
      </c>
      <c r="W6" s="230">
        <v>0</v>
      </c>
      <c r="X6" s="230">
        <v>0</v>
      </c>
      <c r="Y6" s="230">
        <v>0</v>
      </c>
      <c r="Z6" s="230">
        <v>0</v>
      </c>
      <c r="AA6" s="230">
        <v>0</v>
      </c>
      <c r="AB6" s="230">
        <v>0</v>
      </c>
      <c r="AC6" s="230">
        <v>0</v>
      </c>
      <c r="AD6" s="230">
        <v>0</v>
      </c>
      <c r="AE6" s="230">
        <v>0</v>
      </c>
      <c r="AF6" s="230">
        <v>0</v>
      </c>
      <c r="AG6" s="230">
        <v>0</v>
      </c>
      <c r="AH6" s="230">
        <v>251.5</v>
      </c>
      <c r="AI6" s="230">
        <v>0</v>
      </c>
      <c r="AJ6" s="230">
        <v>0</v>
      </c>
      <c r="AK6" s="230">
        <v>0</v>
      </c>
      <c r="AL6" s="230">
        <v>0</v>
      </c>
      <c r="AM6" s="230">
        <v>0</v>
      </c>
      <c r="AN6" s="230">
        <v>0</v>
      </c>
      <c r="AO6" s="230">
        <v>0</v>
      </c>
      <c r="AP6" s="230">
        <v>0</v>
      </c>
      <c r="AQ6" s="230">
        <v>0</v>
      </c>
      <c r="AR6" s="230">
        <v>0</v>
      </c>
      <c r="AS6" s="230">
        <v>0</v>
      </c>
      <c r="AT6" s="230">
        <v>0</v>
      </c>
      <c r="AU6" s="230">
        <v>0</v>
      </c>
      <c r="AV6" s="230">
        <v>0</v>
      </c>
      <c r="AW6" s="230">
        <v>40</v>
      </c>
    </row>
    <row r="7" spans="1:49" x14ac:dyDescent="0.3">
      <c r="A7" s="230" t="s">
        <v>172</v>
      </c>
      <c r="B7" s="255">
        <v>4</v>
      </c>
      <c r="C7" s="230">
        <v>27</v>
      </c>
      <c r="D7" s="230">
        <v>1</v>
      </c>
      <c r="E7" s="230">
        <v>5</v>
      </c>
      <c r="F7" s="230">
        <v>124</v>
      </c>
      <c r="G7" s="230">
        <v>124</v>
      </c>
      <c r="H7" s="230">
        <v>0</v>
      </c>
      <c r="I7" s="230">
        <v>0</v>
      </c>
      <c r="J7" s="230">
        <v>0</v>
      </c>
      <c r="K7" s="230">
        <v>0</v>
      </c>
      <c r="L7" s="230">
        <v>0</v>
      </c>
      <c r="M7" s="230">
        <v>0</v>
      </c>
      <c r="N7" s="230">
        <v>0</v>
      </c>
      <c r="O7" s="230">
        <v>0</v>
      </c>
      <c r="P7" s="230">
        <v>0</v>
      </c>
      <c r="Q7" s="230">
        <v>0</v>
      </c>
      <c r="R7" s="230">
        <v>0</v>
      </c>
      <c r="S7" s="230">
        <v>0</v>
      </c>
      <c r="T7" s="230">
        <v>0</v>
      </c>
      <c r="U7" s="230">
        <v>0</v>
      </c>
      <c r="V7" s="230">
        <v>0</v>
      </c>
      <c r="W7" s="230">
        <v>0</v>
      </c>
      <c r="X7" s="230">
        <v>0</v>
      </c>
      <c r="Y7" s="230">
        <v>0</v>
      </c>
      <c r="Z7" s="230">
        <v>0</v>
      </c>
      <c r="AA7" s="230">
        <v>0</v>
      </c>
      <c r="AB7" s="230">
        <v>0</v>
      </c>
      <c r="AC7" s="230">
        <v>0</v>
      </c>
      <c r="AD7" s="230">
        <v>0</v>
      </c>
      <c r="AE7" s="230">
        <v>0</v>
      </c>
      <c r="AF7" s="230">
        <v>0</v>
      </c>
      <c r="AG7" s="230">
        <v>0</v>
      </c>
      <c r="AH7" s="230">
        <v>0</v>
      </c>
      <c r="AI7" s="230">
        <v>0</v>
      </c>
      <c r="AJ7" s="230">
        <v>0</v>
      </c>
      <c r="AK7" s="230">
        <v>0</v>
      </c>
      <c r="AL7" s="230">
        <v>0</v>
      </c>
      <c r="AM7" s="230">
        <v>0</v>
      </c>
      <c r="AN7" s="230">
        <v>0</v>
      </c>
      <c r="AO7" s="230">
        <v>0</v>
      </c>
      <c r="AP7" s="230">
        <v>0</v>
      </c>
      <c r="AQ7" s="230">
        <v>0</v>
      </c>
      <c r="AR7" s="230">
        <v>0</v>
      </c>
      <c r="AS7" s="230">
        <v>0</v>
      </c>
      <c r="AT7" s="230">
        <v>0</v>
      </c>
      <c r="AU7" s="230">
        <v>0</v>
      </c>
      <c r="AV7" s="230">
        <v>0</v>
      </c>
      <c r="AW7" s="230">
        <v>0</v>
      </c>
    </row>
    <row r="8" spans="1:49" x14ac:dyDescent="0.3">
      <c r="A8" s="230" t="s">
        <v>173</v>
      </c>
      <c r="B8" s="255">
        <v>5</v>
      </c>
      <c r="C8" s="230">
        <v>27</v>
      </c>
      <c r="D8" s="230">
        <v>1</v>
      </c>
      <c r="E8" s="230">
        <v>6</v>
      </c>
      <c r="F8" s="230">
        <v>341823</v>
      </c>
      <c r="G8" s="230">
        <v>37200</v>
      </c>
      <c r="H8" s="230">
        <v>0</v>
      </c>
      <c r="I8" s="230">
        <v>3839</v>
      </c>
      <c r="J8" s="230">
        <v>0</v>
      </c>
      <c r="K8" s="230">
        <v>154612</v>
      </c>
      <c r="L8" s="230">
        <v>0</v>
      </c>
      <c r="M8" s="230">
        <v>0</v>
      </c>
      <c r="N8" s="230">
        <v>0</v>
      </c>
      <c r="O8" s="230">
        <v>0</v>
      </c>
      <c r="P8" s="230">
        <v>40984</v>
      </c>
      <c r="Q8" s="230">
        <v>23781</v>
      </c>
      <c r="R8" s="230">
        <v>33820</v>
      </c>
      <c r="S8" s="230">
        <v>0</v>
      </c>
      <c r="T8" s="230">
        <v>0</v>
      </c>
      <c r="U8" s="230">
        <v>0</v>
      </c>
      <c r="V8" s="230">
        <v>0</v>
      </c>
      <c r="W8" s="230">
        <v>0</v>
      </c>
      <c r="X8" s="230">
        <v>0</v>
      </c>
      <c r="Y8" s="230">
        <v>0</v>
      </c>
      <c r="Z8" s="230">
        <v>0</v>
      </c>
      <c r="AA8" s="230">
        <v>0</v>
      </c>
      <c r="AB8" s="230">
        <v>0</v>
      </c>
      <c r="AC8" s="230">
        <v>0</v>
      </c>
      <c r="AD8" s="230">
        <v>0</v>
      </c>
      <c r="AE8" s="230">
        <v>0</v>
      </c>
      <c r="AF8" s="230">
        <v>0</v>
      </c>
      <c r="AG8" s="230">
        <v>0</v>
      </c>
      <c r="AH8" s="230">
        <v>42888</v>
      </c>
      <c r="AI8" s="230">
        <v>0</v>
      </c>
      <c r="AJ8" s="230">
        <v>0</v>
      </c>
      <c r="AK8" s="230">
        <v>0</v>
      </c>
      <c r="AL8" s="230">
        <v>0</v>
      </c>
      <c r="AM8" s="230">
        <v>0</v>
      </c>
      <c r="AN8" s="230">
        <v>0</v>
      </c>
      <c r="AO8" s="230">
        <v>0</v>
      </c>
      <c r="AP8" s="230">
        <v>0</v>
      </c>
      <c r="AQ8" s="230">
        <v>0</v>
      </c>
      <c r="AR8" s="230">
        <v>0</v>
      </c>
      <c r="AS8" s="230">
        <v>0</v>
      </c>
      <c r="AT8" s="230">
        <v>0</v>
      </c>
      <c r="AU8" s="230">
        <v>0</v>
      </c>
      <c r="AV8" s="230">
        <v>0</v>
      </c>
      <c r="AW8" s="230">
        <v>4699</v>
      </c>
    </row>
    <row r="9" spans="1:49" x14ac:dyDescent="0.3">
      <c r="A9" s="230" t="s">
        <v>174</v>
      </c>
      <c r="B9" s="255">
        <v>6</v>
      </c>
      <c r="C9" s="230">
        <v>27</v>
      </c>
      <c r="D9" s="230">
        <v>1</v>
      </c>
      <c r="E9" s="230">
        <v>11</v>
      </c>
      <c r="F9" s="230">
        <v>1978.3715012722646</v>
      </c>
      <c r="G9" s="230">
        <v>0</v>
      </c>
      <c r="H9" s="230">
        <v>0</v>
      </c>
      <c r="I9" s="230">
        <v>0</v>
      </c>
      <c r="J9" s="230">
        <v>1145.0381679389313</v>
      </c>
      <c r="K9" s="230">
        <v>0</v>
      </c>
      <c r="L9" s="230">
        <v>0</v>
      </c>
      <c r="M9" s="230">
        <v>0</v>
      </c>
      <c r="N9" s="230">
        <v>0</v>
      </c>
      <c r="O9" s="230">
        <v>833.33333333333337</v>
      </c>
      <c r="P9" s="230">
        <v>0</v>
      </c>
      <c r="Q9" s="230">
        <v>0</v>
      </c>
      <c r="R9" s="230">
        <v>0</v>
      </c>
      <c r="S9" s="230">
        <v>0</v>
      </c>
      <c r="T9" s="230">
        <v>0</v>
      </c>
      <c r="U9" s="230">
        <v>0</v>
      </c>
      <c r="V9" s="230">
        <v>0</v>
      </c>
      <c r="W9" s="230">
        <v>0</v>
      </c>
      <c r="X9" s="230">
        <v>0</v>
      </c>
      <c r="Y9" s="230">
        <v>0</v>
      </c>
      <c r="Z9" s="230">
        <v>0</v>
      </c>
      <c r="AA9" s="230">
        <v>0</v>
      </c>
      <c r="AB9" s="230">
        <v>0</v>
      </c>
      <c r="AC9" s="230">
        <v>0</v>
      </c>
      <c r="AD9" s="230">
        <v>0</v>
      </c>
      <c r="AE9" s="230">
        <v>0</v>
      </c>
      <c r="AF9" s="230">
        <v>0</v>
      </c>
      <c r="AG9" s="230">
        <v>0</v>
      </c>
      <c r="AH9" s="230">
        <v>0</v>
      </c>
      <c r="AI9" s="230">
        <v>0</v>
      </c>
      <c r="AJ9" s="230">
        <v>0</v>
      </c>
      <c r="AK9" s="230">
        <v>0</v>
      </c>
      <c r="AL9" s="230">
        <v>0</v>
      </c>
      <c r="AM9" s="230">
        <v>0</v>
      </c>
      <c r="AN9" s="230">
        <v>0</v>
      </c>
      <c r="AO9" s="230">
        <v>0</v>
      </c>
      <c r="AP9" s="230">
        <v>0</v>
      </c>
      <c r="AQ9" s="230">
        <v>0</v>
      </c>
      <c r="AR9" s="230">
        <v>0</v>
      </c>
      <c r="AS9" s="230">
        <v>0</v>
      </c>
      <c r="AT9" s="230">
        <v>0</v>
      </c>
      <c r="AU9" s="230">
        <v>0</v>
      </c>
      <c r="AV9" s="230">
        <v>0</v>
      </c>
      <c r="AW9" s="230">
        <v>0</v>
      </c>
    </row>
    <row r="10" spans="1:49" x14ac:dyDescent="0.3">
      <c r="A10" s="230" t="s">
        <v>175</v>
      </c>
      <c r="B10" s="255">
        <v>7</v>
      </c>
      <c r="C10" s="230">
        <v>27</v>
      </c>
      <c r="D10" s="230">
        <v>2</v>
      </c>
      <c r="E10" s="230">
        <v>1</v>
      </c>
      <c r="F10" s="230">
        <v>8.8000000000000007</v>
      </c>
      <c r="G10" s="230">
        <v>0</v>
      </c>
      <c r="H10" s="230">
        <v>0</v>
      </c>
      <c r="I10" s="230">
        <v>0.1</v>
      </c>
      <c r="J10" s="230">
        <v>0</v>
      </c>
      <c r="K10" s="230">
        <v>2.2000000000000002</v>
      </c>
      <c r="L10" s="230">
        <v>0</v>
      </c>
      <c r="M10" s="230">
        <v>0</v>
      </c>
      <c r="N10" s="230">
        <v>0</v>
      </c>
      <c r="O10" s="230">
        <v>0</v>
      </c>
      <c r="P10" s="230">
        <v>1.5</v>
      </c>
      <c r="Q10" s="230">
        <v>1</v>
      </c>
      <c r="R10" s="230">
        <v>1</v>
      </c>
      <c r="S10" s="230">
        <v>0</v>
      </c>
      <c r="T10" s="230">
        <v>0</v>
      </c>
      <c r="U10" s="230">
        <v>0</v>
      </c>
      <c r="V10" s="230">
        <v>0</v>
      </c>
      <c r="W10" s="230">
        <v>0</v>
      </c>
      <c r="X10" s="230">
        <v>0</v>
      </c>
      <c r="Y10" s="230">
        <v>0</v>
      </c>
      <c r="Z10" s="230">
        <v>0</v>
      </c>
      <c r="AA10" s="230">
        <v>0</v>
      </c>
      <c r="AB10" s="230">
        <v>0</v>
      </c>
      <c r="AC10" s="230">
        <v>0</v>
      </c>
      <c r="AD10" s="230">
        <v>0</v>
      </c>
      <c r="AE10" s="230">
        <v>0</v>
      </c>
      <c r="AF10" s="230">
        <v>0</v>
      </c>
      <c r="AG10" s="230">
        <v>0</v>
      </c>
      <c r="AH10" s="230">
        <v>2</v>
      </c>
      <c r="AI10" s="230">
        <v>0</v>
      </c>
      <c r="AJ10" s="230">
        <v>0</v>
      </c>
      <c r="AK10" s="230">
        <v>0</v>
      </c>
      <c r="AL10" s="230">
        <v>0</v>
      </c>
      <c r="AM10" s="230">
        <v>0</v>
      </c>
      <c r="AN10" s="230">
        <v>0</v>
      </c>
      <c r="AO10" s="230">
        <v>0</v>
      </c>
      <c r="AP10" s="230">
        <v>0</v>
      </c>
      <c r="AQ10" s="230">
        <v>0</v>
      </c>
      <c r="AR10" s="230">
        <v>0</v>
      </c>
      <c r="AS10" s="230">
        <v>0</v>
      </c>
      <c r="AT10" s="230">
        <v>0</v>
      </c>
      <c r="AU10" s="230">
        <v>0</v>
      </c>
      <c r="AV10" s="230">
        <v>0</v>
      </c>
      <c r="AW10" s="230">
        <v>1</v>
      </c>
    </row>
    <row r="11" spans="1:49" x14ac:dyDescent="0.3">
      <c r="A11" s="230" t="s">
        <v>176</v>
      </c>
      <c r="B11" s="255">
        <v>8</v>
      </c>
      <c r="C11" s="230">
        <v>27</v>
      </c>
      <c r="D11" s="230">
        <v>2</v>
      </c>
      <c r="E11" s="230">
        <v>2</v>
      </c>
      <c r="F11" s="230">
        <v>1236</v>
      </c>
      <c r="G11" s="230">
        <v>0</v>
      </c>
      <c r="H11" s="230">
        <v>0</v>
      </c>
      <c r="I11" s="230">
        <v>16</v>
      </c>
      <c r="J11" s="230">
        <v>0</v>
      </c>
      <c r="K11" s="230">
        <v>376</v>
      </c>
      <c r="L11" s="230">
        <v>0</v>
      </c>
      <c r="M11" s="230">
        <v>0</v>
      </c>
      <c r="N11" s="230">
        <v>0</v>
      </c>
      <c r="O11" s="230">
        <v>0</v>
      </c>
      <c r="P11" s="230">
        <v>244</v>
      </c>
      <c r="Q11" s="230">
        <v>0</v>
      </c>
      <c r="R11" s="230">
        <v>168</v>
      </c>
      <c r="S11" s="230">
        <v>0</v>
      </c>
      <c r="T11" s="230">
        <v>0</v>
      </c>
      <c r="U11" s="230">
        <v>0</v>
      </c>
      <c r="V11" s="230">
        <v>0</v>
      </c>
      <c r="W11" s="230">
        <v>0</v>
      </c>
      <c r="X11" s="230">
        <v>0</v>
      </c>
      <c r="Y11" s="230">
        <v>0</v>
      </c>
      <c r="Z11" s="230">
        <v>0</v>
      </c>
      <c r="AA11" s="230">
        <v>0</v>
      </c>
      <c r="AB11" s="230">
        <v>0</v>
      </c>
      <c r="AC11" s="230">
        <v>0</v>
      </c>
      <c r="AD11" s="230">
        <v>0</v>
      </c>
      <c r="AE11" s="230">
        <v>0</v>
      </c>
      <c r="AF11" s="230">
        <v>0</v>
      </c>
      <c r="AG11" s="230">
        <v>0</v>
      </c>
      <c r="AH11" s="230">
        <v>324</v>
      </c>
      <c r="AI11" s="230">
        <v>0</v>
      </c>
      <c r="AJ11" s="230">
        <v>0</v>
      </c>
      <c r="AK11" s="230">
        <v>0</v>
      </c>
      <c r="AL11" s="230">
        <v>0</v>
      </c>
      <c r="AM11" s="230">
        <v>0</v>
      </c>
      <c r="AN11" s="230">
        <v>0</v>
      </c>
      <c r="AO11" s="230">
        <v>0</v>
      </c>
      <c r="AP11" s="230">
        <v>0</v>
      </c>
      <c r="AQ11" s="230">
        <v>0</v>
      </c>
      <c r="AR11" s="230">
        <v>0</v>
      </c>
      <c r="AS11" s="230">
        <v>0</v>
      </c>
      <c r="AT11" s="230">
        <v>0</v>
      </c>
      <c r="AU11" s="230">
        <v>0</v>
      </c>
      <c r="AV11" s="230">
        <v>0</v>
      </c>
      <c r="AW11" s="230">
        <v>108</v>
      </c>
    </row>
    <row r="12" spans="1:49" x14ac:dyDescent="0.3">
      <c r="A12" s="230" t="s">
        <v>177</v>
      </c>
      <c r="B12" s="255">
        <v>9</v>
      </c>
      <c r="C12" s="230">
        <v>27</v>
      </c>
      <c r="D12" s="230">
        <v>2</v>
      </c>
      <c r="E12" s="230">
        <v>5</v>
      </c>
      <c r="F12" s="230">
        <v>118</v>
      </c>
      <c r="G12" s="230">
        <v>118</v>
      </c>
      <c r="H12" s="230">
        <v>0</v>
      </c>
      <c r="I12" s="230">
        <v>0</v>
      </c>
      <c r="J12" s="230">
        <v>0</v>
      </c>
      <c r="K12" s="230">
        <v>0</v>
      </c>
      <c r="L12" s="230">
        <v>0</v>
      </c>
      <c r="M12" s="230">
        <v>0</v>
      </c>
      <c r="N12" s="230">
        <v>0</v>
      </c>
      <c r="O12" s="230">
        <v>0</v>
      </c>
      <c r="P12" s="230">
        <v>0</v>
      </c>
      <c r="Q12" s="230">
        <v>0</v>
      </c>
      <c r="R12" s="230">
        <v>0</v>
      </c>
      <c r="S12" s="230">
        <v>0</v>
      </c>
      <c r="T12" s="230">
        <v>0</v>
      </c>
      <c r="U12" s="230">
        <v>0</v>
      </c>
      <c r="V12" s="230">
        <v>0</v>
      </c>
      <c r="W12" s="230">
        <v>0</v>
      </c>
      <c r="X12" s="230">
        <v>0</v>
      </c>
      <c r="Y12" s="230">
        <v>0</v>
      </c>
      <c r="Z12" s="230">
        <v>0</v>
      </c>
      <c r="AA12" s="230">
        <v>0</v>
      </c>
      <c r="AB12" s="230">
        <v>0</v>
      </c>
      <c r="AC12" s="230">
        <v>0</v>
      </c>
      <c r="AD12" s="230">
        <v>0</v>
      </c>
      <c r="AE12" s="230">
        <v>0</v>
      </c>
      <c r="AF12" s="230">
        <v>0</v>
      </c>
      <c r="AG12" s="230">
        <v>0</v>
      </c>
      <c r="AH12" s="230">
        <v>0</v>
      </c>
      <c r="AI12" s="230">
        <v>0</v>
      </c>
      <c r="AJ12" s="230">
        <v>0</v>
      </c>
      <c r="AK12" s="230">
        <v>0</v>
      </c>
      <c r="AL12" s="230">
        <v>0</v>
      </c>
      <c r="AM12" s="230">
        <v>0</v>
      </c>
      <c r="AN12" s="230">
        <v>0</v>
      </c>
      <c r="AO12" s="230">
        <v>0</v>
      </c>
      <c r="AP12" s="230">
        <v>0</v>
      </c>
      <c r="AQ12" s="230">
        <v>0</v>
      </c>
      <c r="AR12" s="230">
        <v>0</v>
      </c>
      <c r="AS12" s="230">
        <v>0</v>
      </c>
      <c r="AT12" s="230">
        <v>0</v>
      </c>
      <c r="AU12" s="230">
        <v>0</v>
      </c>
      <c r="AV12" s="230">
        <v>0</v>
      </c>
      <c r="AW12" s="230">
        <v>0</v>
      </c>
    </row>
    <row r="13" spans="1:49" x14ac:dyDescent="0.3">
      <c r="A13" s="230" t="s">
        <v>178</v>
      </c>
      <c r="B13" s="255">
        <v>10</v>
      </c>
      <c r="C13" s="230">
        <v>27</v>
      </c>
      <c r="D13" s="230">
        <v>2</v>
      </c>
      <c r="E13" s="230">
        <v>6</v>
      </c>
      <c r="F13" s="230">
        <v>331006</v>
      </c>
      <c r="G13" s="230">
        <v>35400</v>
      </c>
      <c r="H13" s="230">
        <v>0</v>
      </c>
      <c r="I13" s="230">
        <v>3839</v>
      </c>
      <c r="J13" s="230">
        <v>0</v>
      </c>
      <c r="K13" s="230">
        <v>138757</v>
      </c>
      <c r="L13" s="230">
        <v>0</v>
      </c>
      <c r="M13" s="230">
        <v>0</v>
      </c>
      <c r="N13" s="230">
        <v>0</v>
      </c>
      <c r="O13" s="230">
        <v>0</v>
      </c>
      <c r="P13" s="230">
        <v>47275</v>
      </c>
      <c r="Q13" s="230">
        <v>2460</v>
      </c>
      <c r="R13" s="230">
        <v>38820</v>
      </c>
      <c r="S13" s="230">
        <v>0</v>
      </c>
      <c r="T13" s="230">
        <v>0</v>
      </c>
      <c r="U13" s="230">
        <v>0</v>
      </c>
      <c r="V13" s="230">
        <v>0</v>
      </c>
      <c r="W13" s="230">
        <v>0</v>
      </c>
      <c r="X13" s="230">
        <v>0</v>
      </c>
      <c r="Y13" s="230">
        <v>0</v>
      </c>
      <c r="Z13" s="230">
        <v>0</v>
      </c>
      <c r="AA13" s="230">
        <v>0</v>
      </c>
      <c r="AB13" s="230">
        <v>0</v>
      </c>
      <c r="AC13" s="230">
        <v>0</v>
      </c>
      <c r="AD13" s="230">
        <v>0</v>
      </c>
      <c r="AE13" s="230">
        <v>0</v>
      </c>
      <c r="AF13" s="230">
        <v>0</v>
      </c>
      <c r="AG13" s="230">
        <v>0</v>
      </c>
      <c r="AH13" s="230">
        <v>50496</v>
      </c>
      <c r="AI13" s="230">
        <v>0</v>
      </c>
      <c r="AJ13" s="230">
        <v>0</v>
      </c>
      <c r="AK13" s="230">
        <v>0</v>
      </c>
      <c r="AL13" s="230">
        <v>0</v>
      </c>
      <c r="AM13" s="230">
        <v>0</v>
      </c>
      <c r="AN13" s="230">
        <v>0</v>
      </c>
      <c r="AO13" s="230">
        <v>0</v>
      </c>
      <c r="AP13" s="230">
        <v>0</v>
      </c>
      <c r="AQ13" s="230">
        <v>0</v>
      </c>
      <c r="AR13" s="230">
        <v>0</v>
      </c>
      <c r="AS13" s="230">
        <v>0</v>
      </c>
      <c r="AT13" s="230">
        <v>0</v>
      </c>
      <c r="AU13" s="230">
        <v>0</v>
      </c>
      <c r="AV13" s="230">
        <v>0</v>
      </c>
      <c r="AW13" s="230">
        <v>13959</v>
      </c>
    </row>
    <row r="14" spans="1:49" x14ac:dyDescent="0.3">
      <c r="A14" s="230" t="s">
        <v>179</v>
      </c>
      <c r="B14" s="255">
        <v>11</v>
      </c>
      <c r="C14" s="230">
        <v>27</v>
      </c>
      <c r="D14" s="230">
        <v>2</v>
      </c>
      <c r="E14" s="230">
        <v>9</v>
      </c>
      <c r="F14" s="230">
        <v>11504</v>
      </c>
      <c r="G14" s="230">
        <v>0</v>
      </c>
      <c r="H14" s="230">
        <v>0</v>
      </c>
      <c r="I14" s="230">
        <v>0</v>
      </c>
      <c r="J14" s="230">
        <v>0</v>
      </c>
      <c r="K14" s="230">
        <v>0</v>
      </c>
      <c r="L14" s="230">
        <v>0</v>
      </c>
      <c r="M14" s="230">
        <v>0</v>
      </c>
      <c r="N14" s="230">
        <v>0</v>
      </c>
      <c r="O14" s="230">
        <v>0</v>
      </c>
      <c r="P14" s="230">
        <v>6504</v>
      </c>
      <c r="Q14" s="230">
        <v>0</v>
      </c>
      <c r="R14" s="230">
        <v>5000</v>
      </c>
      <c r="S14" s="230">
        <v>0</v>
      </c>
      <c r="T14" s="230">
        <v>0</v>
      </c>
      <c r="U14" s="230">
        <v>0</v>
      </c>
      <c r="V14" s="230">
        <v>0</v>
      </c>
      <c r="W14" s="230">
        <v>0</v>
      </c>
      <c r="X14" s="230">
        <v>0</v>
      </c>
      <c r="Y14" s="230">
        <v>0</v>
      </c>
      <c r="Z14" s="230">
        <v>0</v>
      </c>
      <c r="AA14" s="230">
        <v>0</v>
      </c>
      <c r="AB14" s="230">
        <v>0</v>
      </c>
      <c r="AC14" s="230">
        <v>0</v>
      </c>
      <c r="AD14" s="230">
        <v>0</v>
      </c>
      <c r="AE14" s="230">
        <v>0</v>
      </c>
      <c r="AF14" s="230">
        <v>0</v>
      </c>
      <c r="AG14" s="230">
        <v>0</v>
      </c>
      <c r="AH14" s="230">
        <v>0</v>
      </c>
      <c r="AI14" s="230">
        <v>0</v>
      </c>
      <c r="AJ14" s="230">
        <v>0</v>
      </c>
      <c r="AK14" s="230">
        <v>0</v>
      </c>
      <c r="AL14" s="230">
        <v>0</v>
      </c>
      <c r="AM14" s="230">
        <v>0</v>
      </c>
      <c r="AN14" s="230">
        <v>0</v>
      </c>
      <c r="AO14" s="230">
        <v>0</v>
      </c>
      <c r="AP14" s="230">
        <v>0</v>
      </c>
      <c r="AQ14" s="230">
        <v>0</v>
      </c>
      <c r="AR14" s="230">
        <v>0</v>
      </c>
      <c r="AS14" s="230">
        <v>0</v>
      </c>
      <c r="AT14" s="230">
        <v>0</v>
      </c>
      <c r="AU14" s="230">
        <v>0</v>
      </c>
      <c r="AV14" s="230">
        <v>0</v>
      </c>
      <c r="AW14" s="230">
        <v>0</v>
      </c>
    </row>
    <row r="15" spans="1:49" x14ac:dyDescent="0.3">
      <c r="A15" s="230" t="s">
        <v>180</v>
      </c>
      <c r="B15" s="255">
        <v>12</v>
      </c>
      <c r="C15" s="230">
        <v>27</v>
      </c>
      <c r="D15" s="230">
        <v>2</v>
      </c>
      <c r="E15" s="230">
        <v>11</v>
      </c>
      <c r="F15" s="230">
        <v>1978.3715012722646</v>
      </c>
      <c r="G15" s="230">
        <v>0</v>
      </c>
      <c r="H15" s="230">
        <v>0</v>
      </c>
      <c r="I15" s="230">
        <v>0</v>
      </c>
      <c r="J15" s="230">
        <v>1145.0381679389313</v>
      </c>
      <c r="K15" s="230">
        <v>0</v>
      </c>
      <c r="L15" s="230">
        <v>0</v>
      </c>
      <c r="M15" s="230">
        <v>0</v>
      </c>
      <c r="N15" s="230">
        <v>0</v>
      </c>
      <c r="O15" s="230">
        <v>833.33333333333337</v>
      </c>
      <c r="P15" s="230">
        <v>0</v>
      </c>
      <c r="Q15" s="230">
        <v>0</v>
      </c>
      <c r="R15" s="230">
        <v>0</v>
      </c>
      <c r="S15" s="230">
        <v>0</v>
      </c>
      <c r="T15" s="230">
        <v>0</v>
      </c>
      <c r="U15" s="230">
        <v>0</v>
      </c>
      <c r="V15" s="230">
        <v>0</v>
      </c>
      <c r="W15" s="230">
        <v>0</v>
      </c>
      <c r="X15" s="230">
        <v>0</v>
      </c>
      <c r="Y15" s="230">
        <v>0</v>
      </c>
      <c r="Z15" s="230">
        <v>0</v>
      </c>
      <c r="AA15" s="230">
        <v>0</v>
      </c>
      <c r="AB15" s="230">
        <v>0</v>
      </c>
      <c r="AC15" s="230">
        <v>0</v>
      </c>
      <c r="AD15" s="230">
        <v>0</v>
      </c>
      <c r="AE15" s="230">
        <v>0</v>
      </c>
      <c r="AF15" s="230">
        <v>0</v>
      </c>
      <c r="AG15" s="230">
        <v>0</v>
      </c>
      <c r="AH15" s="230">
        <v>0</v>
      </c>
      <c r="AI15" s="230">
        <v>0</v>
      </c>
      <c r="AJ15" s="230">
        <v>0</v>
      </c>
      <c r="AK15" s="230">
        <v>0</v>
      </c>
      <c r="AL15" s="230">
        <v>0</v>
      </c>
      <c r="AM15" s="230">
        <v>0</v>
      </c>
      <c r="AN15" s="230">
        <v>0</v>
      </c>
      <c r="AO15" s="230">
        <v>0</v>
      </c>
      <c r="AP15" s="230">
        <v>0</v>
      </c>
      <c r="AQ15" s="230">
        <v>0</v>
      </c>
      <c r="AR15" s="230">
        <v>0</v>
      </c>
      <c r="AS15" s="230">
        <v>0</v>
      </c>
      <c r="AT15" s="230">
        <v>0</v>
      </c>
      <c r="AU15" s="230">
        <v>0</v>
      </c>
      <c r="AV15" s="230">
        <v>0</v>
      </c>
      <c r="AW15" s="230">
        <v>0</v>
      </c>
    </row>
    <row r="16" spans="1:49" x14ac:dyDescent="0.3">
      <c r="A16" s="230" t="s">
        <v>168</v>
      </c>
      <c r="B16" s="255">
        <v>2016</v>
      </c>
      <c r="C16" s="230">
        <v>27</v>
      </c>
      <c r="D16" s="230">
        <v>3</v>
      </c>
      <c r="E16" s="230">
        <v>1</v>
      </c>
      <c r="F16" s="230">
        <v>9.3000000000000007</v>
      </c>
      <c r="G16" s="230">
        <v>0</v>
      </c>
      <c r="H16" s="230">
        <v>0</v>
      </c>
      <c r="I16" s="230">
        <v>0.1</v>
      </c>
      <c r="J16" s="230">
        <v>0</v>
      </c>
      <c r="K16" s="230">
        <v>2.2000000000000002</v>
      </c>
      <c r="L16" s="230">
        <v>0</v>
      </c>
      <c r="M16" s="230">
        <v>0</v>
      </c>
      <c r="N16" s="230">
        <v>0</v>
      </c>
      <c r="O16" s="230">
        <v>0</v>
      </c>
      <c r="P16" s="230">
        <v>1.5</v>
      </c>
      <c r="Q16" s="230">
        <v>2</v>
      </c>
      <c r="R16" s="230">
        <v>1</v>
      </c>
      <c r="S16" s="230">
        <v>0</v>
      </c>
      <c r="T16" s="230">
        <v>0</v>
      </c>
      <c r="U16" s="230">
        <v>0</v>
      </c>
      <c r="V16" s="230">
        <v>0</v>
      </c>
      <c r="W16" s="230">
        <v>0</v>
      </c>
      <c r="X16" s="230">
        <v>0</v>
      </c>
      <c r="Y16" s="230">
        <v>0</v>
      </c>
      <c r="Z16" s="230">
        <v>0</v>
      </c>
      <c r="AA16" s="230">
        <v>0</v>
      </c>
      <c r="AB16" s="230">
        <v>0</v>
      </c>
      <c r="AC16" s="230">
        <v>0</v>
      </c>
      <c r="AD16" s="230">
        <v>0</v>
      </c>
      <c r="AE16" s="230">
        <v>0</v>
      </c>
      <c r="AF16" s="230">
        <v>0</v>
      </c>
      <c r="AG16" s="230">
        <v>0</v>
      </c>
      <c r="AH16" s="230">
        <v>2</v>
      </c>
      <c r="AI16" s="230">
        <v>0</v>
      </c>
      <c r="AJ16" s="230">
        <v>0</v>
      </c>
      <c r="AK16" s="230">
        <v>0</v>
      </c>
      <c r="AL16" s="230">
        <v>0</v>
      </c>
      <c r="AM16" s="230">
        <v>0</v>
      </c>
      <c r="AN16" s="230">
        <v>0</v>
      </c>
      <c r="AO16" s="230">
        <v>0</v>
      </c>
      <c r="AP16" s="230">
        <v>0</v>
      </c>
      <c r="AQ16" s="230">
        <v>0</v>
      </c>
      <c r="AR16" s="230">
        <v>0</v>
      </c>
      <c r="AS16" s="230">
        <v>0</v>
      </c>
      <c r="AT16" s="230">
        <v>0</v>
      </c>
      <c r="AU16" s="230">
        <v>0</v>
      </c>
      <c r="AV16" s="230">
        <v>0</v>
      </c>
      <c r="AW16" s="230">
        <v>0.5</v>
      </c>
    </row>
    <row r="17" spans="3:49" x14ac:dyDescent="0.3">
      <c r="C17" s="230">
        <v>27</v>
      </c>
      <c r="D17" s="230">
        <v>3</v>
      </c>
      <c r="E17" s="230">
        <v>2</v>
      </c>
      <c r="F17" s="230">
        <v>1429.5</v>
      </c>
      <c r="G17" s="230">
        <v>0</v>
      </c>
      <c r="H17" s="230">
        <v>0</v>
      </c>
      <c r="I17" s="230">
        <v>20</v>
      </c>
      <c r="J17" s="230">
        <v>0</v>
      </c>
      <c r="K17" s="230">
        <v>288</v>
      </c>
      <c r="L17" s="230">
        <v>0</v>
      </c>
      <c r="M17" s="230">
        <v>0</v>
      </c>
      <c r="N17" s="230">
        <v>0</v>
      </c>
      <c r="O17" s="230">
        <v>0</v>
      </c>
      <c r="P17" s="230">
        <v>257.5</v>
      </c>
      <c r="Q17" s="230">
        <v>228</v>
      </c>
      <c r="R17" s="230">
        <v>184</v>
      </c>
      <c r="S17" s="230">
        <v>0</v>
      </c>
      <c r="T17" s="230">
        <v>0</v>
      </c>
      <c r="U17" s="230">
        <v>0</v>
      </c>
      <c r="V17" s="230">
        <v>0</v>
      </c>
      <c r="W17" s="230">
        <v>0</v>
      </c>
      <c r="X17" s="230">
        <v>0</v>
      </c>
      <c r="Y17" s="230">
        <v>0</v>
      </c>
      <c r="Z17" s="230">
        <v>0</v>
      </c>
      <c r="AA17" s="230">
        <v>0</v>
      </c>
      <c r="AB17" s="230">
        <v>0</v>
      </c>
      <c r="AC17" s="230">
        <v>0</v>
      </c>
      <c r="AD17" s="230">
        <v>0</v>
      </c>
      <c r="AE17" s="230">
        <v>0</v>
      </c>
      <c r="AF17" s="230">
        <v>0</v>
      </c>
      <c r="AG17" s="230">
        <v>0</v>
      </c>
      <c r="AH17" s="230">
        <v>360</v>
      </c>
      <c r="AI17" s="230">
        <v>0</v>
      </c>
      <c r="AJ17" s="230">
        <v>0</v>
      </c>
      <c r="AK17" s="230">
        <v>0</v>
      </c>
      <c r="AL17" s="230">
        <v>0</v>
      </c>
      <c r="AM17" s="230">
        <v>0</v>
      </c>
      <c r="AN17" s="230">
        <v>0</v>
      </c>
      <c r="AO17" s="230">
        <v>0</v>
      </c>
      <c r="AP17" s="230">
        <v>0</v>
      </c>
      <c r="AQ17" s="230">
        <v>0</v>
      </c>
      <c r="AR17" s="230">
        <v>0</v>
      </c>
      <c r="AS17" s="230">
        <v>0</v>
      </c>
      <c r="AT17" s="230">
        <v>0</v>
      </c>
      <c r="AU17" s="230">
        <v>0</v>
      </c>
      <c r="AV17" s="230">
        <v>0</v>
      </c>
      <c r="AW17" s="230">
        <v>92</v>
      </c>
    </row>
    <row r="18" spans="3:49" x14ac:dyDescent="0.3">
      <c r="C18" s="230">
        <v>27</v>
      </c>
      <c r="D18" s="230">
        <v>3</v>
      </c>
      <c r="E18" s="230">
        <v>5</v>
      </c>
      <c r="F18" s="230">
        <v>126</v>
      </c>
      <c r="G18" s="230">
        <v>126</v>
      </c>
      <c r="H18" s="230">
        <v>0</v>
      </c>
      <c r="I18" s="230">
        <v>0</v>
      </c>
      <c r="J18" s="230">
        <v>0</v>
      </c>
      <c r="K18" s="230">
        <v>0</v>
      </c>
      <c r="L18" s="230">
        <v>0</v>
      </c>
      <c r="M18" s="230">
        <v>0</v>
      </c>
      <c r="N18" s="230">
        <v>0</v>
      </c>
      <c r="O18" s="230">
        <v>0</v>
      </c>
      <c r="P18" s="230">
        <v>0</v>
      </c>
      <c r="Q18" s="230">
        <v>0</v>
      </c>
      <c r="R18" s="230">
        <v>0</v>
      </c>
      <c r="S18" s="230">
        <v>0</v>
      </c>
      <c r="T18" s="230">
        <v>0</v>
      </c>
      <c r="U18" s="230">
        <v>0</v>
      </c>
      <c r="V18" s="230">
        <v>0</v>
      </c>
      <c r="W18" s="230">
        <v>0</v>
      </c>
      <c r="X18" s="230">
        <v>0</v>
      </c>
      <c r="Y18" s="230">
        <v>0</v>
      </c>
      <c r="Z18" s="230">
        <v>0</v>
      </c>
      <c r="AA18" s="230">
        <v>0</v>
      </c>
      <c r="AB18" s="230">
        <v>0</v>
      </c>
      <c r="AC18" s="230">
        <v>0</v>
      </c>
      <c r="AD18" s="230">
        <v>0</v>
      </c>
      <c r="AE18" s="230">
        <v>0</v>
      </c>
      <c r="AF18" s="230">
        <v>0</v>
      </c>
      <c r="AG18" s="230">
        <v>0</v>
      </c>
      <c r="AH18" s="230">
        <v>0</v>
      </c>
      <c r="AI18" s="230">
        <v>0</v>
      </c>
      <c r="AJ18" s="230">
        <v>0</v>
      </c>
      <c r="AK18" s="230">
        <v>0</v>
      </c>
      <c r="AL18" s="230">
        <v>0</v>
      </c>
      <c r="AM18" s="230">
        <v>0</v>
      </c>
      <c r="AN18" s="230">
        <v>0</v>
      </c>
      <c r="AO18" s="230">
        <v>0</v>
      </c>
      <c r="AP18" s="230">
        <v>0</v>
      </c>
      <c r="AQ18" s="230">
        <v>0</v>
      </c>
      <c r="AR18" s="230">
        <v>0</v>
      </c>
      <c r="AS18" s="230">
        <v>0</v>
      </c>
      <c r="AT18" s="230">
        <v>0</v>
      </c>
      <c r="AU18" s="230">
        <v>0</v>
      </c>
      <c r="AV18" s="230">
        <v>0</v>
      </c>
      <c r="AW18" s="230">
        <v>0</v>
      </c>
    </row>
    <row r="19" spans="3:49" x14ac:dyDescent="0.3">
      <c r="C19" s="230">
        <v>27</v>
      </c>
      <c r="D19" s="230">
        <v>3</v>
      </c>
      <c r="E19" s="230">
        <v>6</v>
      </c>
      <c r="F19" s="230">
        <v>377410</v>
      </c>
      <c r="G19" s="230">
        <v>37800</v>
      </c>
      <c r="H19" s="230">
        <v>0</v>
      </c>
      <c r="I19" s="230">
        <v>4239</v>
      </c>
      <c r="J19" s="230">
        <v>0</v>
      </c>
      <c r="K19" s="230">
        <v>162154</v>
      </c>
      <c r="L19" s="230">
        <v>0</v>
      </c>
      <c r="M19" s="230">
        <v>0</v>
      </c>
      <c r="N19" s="230">
        <v>0</v>
      </c>
      <c r="O19" s="230">
        <v>0</v>
      </c>
      <c r="P19" s="230">
        <v>41274</v>
      </c>
      <c r="Q19" s="230">
        <v>39188</v>
      </c>
      <c r="R19" s="230">
        <v>33820</v>
      </c>
      <c r="S19" s="230">
        <v>0</v>
      </c>
      <c r="T19" s="230">
        <v>0</v>
      </c>
      <c r="U19" s="230">
        <v>0</v>
      </c>
      <c r="V19" s="230">
        <v>0</v>
      </c>
      <c r="W19" s="230">
        <v>0</v>
      </c>
      <c r="X19" s="230">
        <v>0</v>
      </c>
      <c r="Y19" s="230">
        <v>0</v>
      </c>
      <c r="Z19" s="230">
        <v>0</v>
      </c>
      <c r="AA19" s="230">
        <v>0</v>
      </c>
      <c r="AB19" s="230">
        <v>0</v>
      </c>
      <c r="AC19" s="230">
        <v>0</v>
      </c>
      <c r="AD19" s="230">
        <v>0</v>
      </c>
      <c r="AE19" s="230">
        <v>0</v>
      </c>
      <c r="AF19" s="230">
        <v>0</v>
      </c>
      <c r="AG19" s="230">
        <v>0</v>
      </c>
      <c r="AH19" s="230">
        <v>50025</v>
      </c>
      <c r="AI19" s="230">
        <v>0</v>
      </c>
      <c r="AJ19" s="230">
        <v>0</v>
      </c>
      <c r="AK19" s="230">
        <v>0</v>
      </c>
      <c r="AL19" s="230">
        <v>0</v>
      </c>
      <c r="AM19" s="230">
        <v>0</v>
      </c>
      <c r="AN19" s="230">
        <v>0</v>
      </c>
      <c r="AO19" s="230">
        <v>0</v>
      </c>
      <c r="AP19" s="230">
        <v>0</v>
      </c>
      <c r="AQ19" s="230">
        <v>0</v>
      </c>
      <c r="AR19" s="230">
        <v>0</v>
      </c>
      <c r="AS19" s="230">
        <v>0</v>
      </c>
      <c r="AT19" s="230">
        <v>0</v>
      </c>
      <c r="AU19" s="230">
        <v>0</v>
      </c>
      <c r="AV19" s="230">
        <v>0</v>
      </c>
      <c r="AW19" s="230">
        <v>8910</v>
      </c>
    </row>
    <row r="20" spans="3:49" x14ac:dyDescent="0.3">
      <c r="C20" s="230">
        <v>27</v>
      </c>
      <c r="D20" s="230">
        <v>3</v>
      </c>
      <c r="E20" s="230">
        <v>11</v>
      </c>
      <c r="F20" s="230">
        <v>1978.3715012722646</v>
      </c>
      <c r="G20" s="230">
        <v>0</v>
      </c>
      <c r="H20" s="230">
        <v>0</v>
      </c>
      <c r="I20" s="230">
        <v>0</v>
      </c>
      <c r="J20" s="230">
        <v>1145.0381679389313</v>
      </c>
      <c r="K20" s="230">
        <v>0</v>
      </c>
      <c r="L20" s="230">
        <v>0</v>
      </c>
      <c r="M20" s="230">
        <v>0</v>
      </c>
      <c r="N20" s="230">
        <v>0</v>
      </c>
      <c r="O20" s="230">
        <v>833.33333333333337</v>
      </c>
      <c r="P20" s="230">
        <v>0</v>
      </c>
      <c r="Q20" s="230">
        <v>0</v>
      </c>
      <c r="R20" s="230">
        <v>0</v>
      </c>
      <c r="S20" s="230">
        <v>0</v>
      </c>
      <c r="T20" s="230">
        <v>0</v>
      </c>
      <c r="U20" s="230">
        <v>0</v>
      </c>
      <c r="V20" s="230">
        <v>0</v>
      </c>
      <c r="W20" s="230">
        <v>0</v>
      </c>
      <c r="X20" s="230">
        <v>0</v>
      </c>
      <c r="Y20" s="230">
        <v>0</v>
      </c>
      <c r="Z20" s="230">
        <v>0</v>
      </c>
      <c r="AA20" s="230">
        <v>0</v>
      </c>
      <c r="AB20" s="230">
        <v>0</v>
      </c>
      <c r="AC20" s="230">
        <v>0</v>
      </c>
      <c r="AD20" s="230">
        <v>0</v>
      </c>
      <c r="AE20" s="230">
        <v>0</v>
      </c>
      <c r="AF20" s="230">
        <v>0</v>
      </c>
      <c r="AG20" s="230">
        <v>0</v>
      </c>
      <c r="AH20" s="230">
        <v>0</v>
      </c>
      <c r="AI20" s="230">
        <v>0</v>
      </c>
      <c r="AJ20" s="230">
        <v>0</v>
      </c>
      <c r="AK20" s="230">
        <v>0</v>
      </c>
      <c r="AL20" s="230">
        <v>0</v>
      </c>
      <c r="AM20" s="230">
        <v>0</v>
      </c>
      <c r="AN20" s="230">
        <v>0</v>
      </c>
      <c r="AO20" s="230">
        <v>0</v>
      </c>
      <c r="AP20" s="230">
        <v>0</v>
      </c>
      <c r="AQ20" s="230">
        <v>0</v>
      </c>
      <c r="AR20" s="230">
        <v>0</v>
      </c>
      <c r="AS20" s="230">
        <v>0</v>
      </c>
      <c r="AT20" s="230">
        <v>0</v>
      </c>
      <c r="AU20" s="230">
        <v>0</v>
      </c>
      <c r="AV20" s="230">
        <v>0</v>
      </c>
      <c r="AW20" s="230">
        <v>0</v>
      </c>
    </row>
    <row r="21" spans="3:49" x14ac:dyDescent="0.3">
      <c r="C21" s="230">
        <v>27</v>
      </c>
      <c r="D21" s="230">
        <v>4</v>
      </c>
      <c r="E21" s="230">
        <v>1</v>
      </c>
      <c r="F21" s="230">
        <v>7.6</v>
      </c>
      <c r="G21" s="230">
        <v>0</v>
      </c>
      <c r="H21" s="230">
        <v>0</v>
      </c>
      <c r="I21" s="230">
        <v>0.1</v>
      </c>
      <c r="J21" s="230">
        <v>0.2</v>
      </c>
      <c r="K21" s="230">
        <v>1.3</v>
      </c>
      <c r="L21" s="230">
        <v>0</v>
      </c>
      <c r="M21" s="230">
        <v>0</v>
      </c>
      <c r="N21" s="230">
        <v>0</v>
      </c>
      <c r="O21" s="230">
        <v>0</v>
      </c>
      <c r="P21" s="230">
        <v>1.5</v>
      </c>
      <c r="Q21" s="230">
        <v>1</v>
      </c>
      <c r="R21" s="230">
        <v>1</v>
      </c>
      <c r="S21" s="230">
        <v>0</v>
      </c>
      <c r="T21" s="230">
        <v>0</v>
      </c>
      <c r="U21" s="230">
        <v>0</v>
      </c>
      <c r="V21" s="230">
        <v>0</v>
      </c>
      <c r="W21" s="230">
        <v>0</v>
      </c>
      <c r="X21" s="230">
        <v>0</v>
      </c>
      <c r="Y21" s="230">
        <v>0</v>
      </c>
      <c r="Z21" s="230">
        <v>0</v>
      </c>
      <c r="AA21" s="230">
        <v>0</v>
      </c>
      <c r="AB21" s="230">
        <v>0</v>
      </c>
      <c r="AC21" s="230">
        <v>0</v>
      </c>
      <c r="AD21" s="230">
        <v>0</v>
      </c>
      <c r="AE21" s="230">
        <v>0</v>
      </c>
      <c r="AF21" s="230">
        <v>0</v>
      </c>
      <c r="AG21" s="230">
        <v>0</v>
      </c>
      <c r="AH21" s="230">
        <v>2</v>
      </c>
      <c r="AI21" s="230">
        <v>0</v>
      </c>
      <c r="AJ21" s="230">
        <v>0</v>
      </c>
      <c r="AK21" s="230">
        <v>0</v>
      </c>
      <c r="AL21" s="230">
        <v>0</v>
      </c>
      <c r="AM21" s="230">
        <v>0</v>
      </c>
      <c r="AN21" s="230">
        <v>0</v>
      </c>
      <c r="AO21" s="230">
        <v>0</v>
      </c>
      <c r="AP21" s="230">
        <v>0</v>
      </c>
      <c r="AQ21" s="230">
        <v>0</v>
      </c>
      <c r="AR21" s="230">
        <v>0</v>
      </c>
      <c r="AS21" s="230">
        <v>0</v>
      </c>
      <c r="AT21" s="230">
        <v>0</v>
      </c>
      <c r="AU21" s="230">
        <v>0</v>
      </c>
      <c r="AV21" s="230">
        <v>0</v>
      </c>
      <c r="AW21" s="230">
        <v>0.5</v>
      </c>
    </row>
    <row r="22" spans="3:49" x14ac:dyDescent="0.3">
      <c r="C22" s="230">
        <v>27</v>
      </c>
      <c r="D22" s="230">
        <v>4</v>
      </c>
      <c r="E22" s="230">
        <v>2</v>
      </c>
      <c r="F22" s="230">
        <v>1102.5999999999999</v>
      </c>
      <c r="G22" s="230">
        <v>0</v>
      </c>
      <c r="H22" s="230">
        <v>0</v>
      </c>
      <c r="I22" s="230">
        <v>16</v>
      </c>
      <c r="J22" s="230">
        <v>32</v>
      </c>
      <c r="K22" s="230">
        <v>185.6</v>
      </c>
      <c r="L22" s="230">
        <v>0</v>
      </c>
      <c r="M22" s="230">
        <v>0</v>
      </c>
      <c r="N22" s="230">
        <v>0</v>
      </c>
      <c r="O22" s="230">
        <v>0</v>
      </c>
      <c r="P22" s="230">
        <v>144</v>
      </c>
      <c r="Q22" s="230">
        <v>160</v>
      </c>
      <c r="R22" s="230">
        <v>160</v>
      </c>
      <c r="S22" s="230">
        <v>0</v>
      </c>
      <c r="T22" s="230">
        <v>0</v>
      </c>
      <c r="U22" s="230">
        <v>0</v>
      </c>
      <c r="V22" s="230">
        <v>0</v>
      </c>
      <c r="W22" s="230">
        <v>0</v>
      </c>
      <c r="X22" s="230">
        <v>0</v>
      </c>
      <c r="Y22" s="230">
        <v>0</v>
      </c>
      <c r="Z22" s="230">
        <v>0</v>
      </c>
      <c r="AA22" s="230">
        <v>0</v>
      </c>
      <c r="AB22" s="230">
        <v>0</v>
      </c>
      <c r="AC22" s="230">
        <v>0</v>
      </c>
      <c r="AD22" s="230">
        <v>0</v>
      </c>
      <c r="AE22" s="230">
        <v>0</v>
      </c>
      <c r="AF22" s="230">
        <v>0</v>
      </c>
      <c r="AG22" s="230">
        <v>0</v>
      </c>
      <c r="AH22" s="230">
        <v>321</v>
      </c>
      <c r="AI22" s="230">
        <v>0</v>
      </c>
      <c r="AJ22" s="230">
        <v>0</v>
      </c>
      <c r="AK22" s="230">
        <v>0</v>
      </c>
      <c r="AL22" s="230">
        <v>0</v>
      </c>
      <c r="AM22" s="230">
        <v>0</v>
      </c>
      <c r="AN22" s="230">
        <v>0</v>
      </c>
      <c r="AO22" s="230">
        <v>0</v>
      </c>
      <c r="AP22" s="230">
        <v>0</v>
      </c>
      <c r="AQ22" s="230">
        <v>0</v>
      </c>
      <c r="AR22" s="230">
        <v>0</v>
      </c>
      <c r="AS22" s="230">
        <v>0</v>
      </c>
      <c r="AT22" s="230">
        <v>0</v>
      </c>
      <c r="AU22" s="230">
        <v>0</v>
      </c>
      <c r="AV22" s="230">
        <v>0</v>
      </c>
      <c r="AW22" s="230">
        <v>84</v>
      </c>
    </row>
    <row r="23" spans="3:49" x14ac:dyDescent="0.3">
      <c r="C23" s="230">
        <v>27</v>
      </c>
      <c r="D23" s="230">
        <v>4</v>
      </c>
      <c r="E23" s="230">
        <v>5</v>
      </c>
      <c r="F23" s="230">
        <v>148</v>
      </c>
      <c r="G23" s="230">
        <v>148</v>
      </c>
      <c r="H23" s="230">
        <v>0</v>
      </c>
      <c r="I23" s="230">
        <v>0</v>
      </c>
      <c r="J23" s="230">
        <v>0</v>
      </c>
      <c r="K23" s="230">
        <v>0</v>
      </c>
      <c r="L23" s="230">
        <v>0</v>
      </c>
      <c r="M23" s="230">
        <v>0</v>
      </c>
      <c r="N23" s="230">
        <v>0</v>
      </c>
      <c r="O23" s="230">
        <v>0</v>
      </c>
      <c r="P23" s="230">
        <v>0</v>
      </c>
      <c r="Q23" s="230">
        <v>0</v>
      </c>
      <c r="R23" s="230">
        <v>0</v>
      </c>
      <c r="S23" s="230">
        <v>0</v>
      </c>
      <c r="T23" s="230">
        <v>0</v>
      </c>
      <c r="U23" s="230">
        <v>0</v>
      </c>
      <c r="V23" s="230">
        <v>0</v>
      </c>
      <c r="W23" s="230">
        <v>0</v>
      </c>
      <c r="X23" s="230">
        <v>0</v>
      </c>
      <c r="Y23" s="230">
        <v>0</v>
      </c>
      <c r="Z23" s="230">
        <v>0</v>
      </c>
      <c r="AA23" s="230">
        <v>0</v>
      </c>
      <c r="AB23" s="230">
        <v>0</v>
      </c>
      <c r="AC23" s="230">
        <v>0</v>
      </c>
      <c r="AD23" s="230">
        <v>0</v>
      </c>
      <c r="AE23" s="230">
        <v>0</v>
      </c>
      <c r="AF23" s="230">
        <v>0</v>
      </c>
      <c r="AG23" s="230">
        <v>0</v>
      </c>
      <c r="AH23" s="230">
        <v>0</v>
      </c>
      <c r="AI23" s="230">
        <v>0</v>
      </c>
      <c r="AJ23" s="230">
        <v>0</v>
      </c>
      <c r="AK23" s="230">
        <v>0</v>
      </c>
      <c r="AL23" s="230">
        <v>0</v>
      </c>
      <c r="AM23" s="230">
        <v>0</v>
      </c>
      <c r="AN23" s="230">
        <v>0</v>
      </c>
      <c r="AO23" s="230">
        <v>0</v>
      </c>
      <c r="AP23" s="230">
        <v>0</v>
      </c>
      <c r="AQ23" s="230">
        <v>0</v>
      </c>
      <c r="AR23" s="230">
        <v>0</v>
      </c>
      <c r="AS23" s="230">
        <v>0</v>
      </c>
      <c r="AT23" s="230">
        <v>0</v>
      </c>
      <c r="AU23" s="230">
        <v>0</v>
      </c>
      <c r="AV23" s="230">
        <v>0</v>
      </c>
      <c r="AW23" s="230">
        <v>0</v>
      </c>
    </row>
    <row r="24" spans="3:49" x14ac:dyDescent="0.3">
      <c r="C24" s="230">
        <v>27</v>
      </c>
      <c r="D24" s="230">
        <v>4</v>
      </c>
      <c r="E24" s="230">
        <v>6</v>
      </c>
      <c r="F24" s="230">
        <v>276788</v>
      </c>
      <c r="G24" s="230">
        <v>44400</v>
      </c>
      <c r="H24" s="230">
        <v>0</v>
      </c>
      <c r="I24" s="230">
        <v>4239</v>
      </c>
      <c r="J24" s="230">
        <v>7310</v>
      </c>
      <c r="K24" s="230">
        <v>73699</v>
      </c>
      <c r="L24" s="230">
        <v>0</v>
      </c>
      <c r="M24" s="230">
        <v>0</v>
      </c>
      <c r="N24" s="230">
        <v>0</v>
      </c>
      <c r="O24" s="230">
        <v>0</v>
      </c>
      <c r="P24" s="230">
        <v>30359</v>
      </c>
      <c r="Q24" s="230">
        <v>22726</v>
      </c>
      <c r="R24" s="230">
        <v>34061</v>
      </c>
      <c r="S24" s="230">
        <v>0</v>
      </c>
      <c r="T24" s="230">
        <v>0</v>
      </c>
      <c r="U24" s="230">
        <v>0</v>
      </c>
      <c r="V24" s="230">
        <v>0</v>
      </c>
      <c r="W24" s="230">
        <v>0</v>
      </c>
      <c r="X24" s="230">
        <v>0</v>
      </c>
      <c r="Y24" s="230">
        <v>0</v>
      </c>
      <c r="Z24" s="230">
        <v>0</v>
      </c>
      <c r="AA24" s="230">
        <v>0</v>
      </c>
      <c r="AB24" s="230">
        <v>0</v>
      </c>
      <c r="AC24" s="230">
        <v>0</v>
      </c>
      <c r="AD24" s="230">
        <v>0</v>
      </c>
      <c r="AE24" s="230">
        <v>0</v>
      </c>
      <c r="AF24" s="230">
        <v>0</v>
      </c>
      <c r="AG24" s="230">
        <v>0</v>
      </c>
      <c r="AH24" s="230">
        <v>51084</v>
      </c>
      <c r="AI24" s="230">
        <v>0</v>
      </c>
      <c r="AJ24" s="230">
        <v>0</v>
      </c>
      <c r="AK24" s="230">
        <v>0</v>
      </c>
      <c r="AL24" s="230">
        <v>0</v>
      </c>
      <c r="AM24" s="230">
        <v>0</v>
      </c>
      <c r="AN24" s="230">
        <v>0</v>
      </c>
      <c r="AO24" s="230">
        <v>0</v>
      </c>
      <c r="AP24" s="230">
        <v>0</v>
      </c>
      <c r="AQ24" s="230">
        <v>0</v>
      </c>
      <c r="AR24" s="230">
        <v>0</v>
      </c>
      <c r="AS24" s="230">
        <v>0</v>
      </c>
      <c r="AT24" s="230">
        <v>0</v>
      </c>
      <c r="AU24" s="230">
        <v>0</v>
      </c>
      <c r="AV24" s="230">
        <v>0</v>
      </c>
      <c r="AW24" s="230">
        <v>8910</v>
      </c>
    </row>
    <row r="25" spans="3:49" x14ac:dyDescent="0.3">
      <c r="C25" s="230">
        <v>27</v>
      </c>
      <c r="D25" s="230">
        <v>4</v>
      </c>
      <c r="E25" s="230">
        <v>11</v>
      </c>
      <c r="F25" s="230">
        <v>1978.3715012722646</v>
      </c>
      <c r="G25" s="230">
        <v>0</v>
      </c>
      <c r="H25" s="230">
        <v>0</v>
      </c>
      <c r="I25" s="230">
        <v>0</v>
      </c>
      <c r="J25" s="230">
        <v>1145.0381679389313</v>
      </c>
      <c r="K25" s="230">
        <v>0</v>
      </c>
      <c r="L25" s="230">
        <v>0</v>
      </c>
      <c r="M25" s="230">
        <v>0</v>
      </c>
      <c r="N25" s="230">
        <v>0</v>
      </c>
      <c r="O25" s="230">
        <v>833.33333333333337</v>
      </c>
      <c r="P25" s="230">
        <v>0</v>
      </c>
      <c r="Q25" s="230">
        <v>0</v>
      </c>
      <c r="R25" s="230">
        <v>0</v>
      </c>
      <c r="S25" s="230">
        <v>0</v>
      </c>
      <c r="T25" s="230">
        <v>0</v>
      </c>
      <c r="U25" s="230">
        <v>0</v>
      </c>
      <c r="V25" s="230">
        <v>0</v>
      </c>
      <c r="W25" s="230">
        <v>0</v>
      </c>
      <c r="X25" s="230">
        <v>0</v>
      </c>
      <c r="Y25" s="230">
        <v>0</v>
      </c>
      <c r="Z25" s="230">
        <v>0</v>
      </c>
      <c r="AA25" s="230">
        <v>0</v>
      </c>
      <c r="AB25" s="230">
        <v>0</v>
      </c>
      <c r="AC25" s="230">
        <v>0</v>
      </c>
      <c r="AD25" s="230">
        <v>0</v>
      </c>
      <c r="AE25" s="230">
        <v>0</v>
      </c>
      <c r="AF25" s="230">
        <v>0</v>
      </c>
      <c r="AG25" s="230">
        <v>0</v>
      </c>
      <c r="AH25" s="230">
        <v>0</v>
      </c>
      <c r="AI25" s="230">
        <v>0</v>
      </c>
      <c r="AJ25" s="230">
        <v>0</v>
      </c>
      <c r="AK25" s="230">
        <v>0</v>
      </c>
      <c r="AL25" s="230">
        <v>0</v>
      </c>
      <c r="AM25" s="230">
        <v>0</v>
      </c>
      <c r="AN25" s="230">
        <v>0</v>
      </c>
      <c r="AO25" s="230">
        <v>0</v>
      </c>
      <c r="AP25" s="230">
        <v>0</v>
      </c>
      <c r="AQ25" s="230">
        <v>0</v>
      </c>
      <c r="AR25" s="230">
        <v>0</v>
      </c>
      <c r="AS25" s="230">
        <v>0</v>
      </c>
      <c r="AT25" s="230">
        <v>0</v>
      </c>
      <c r="AU25" s="230">
        <v>0</v>
      </c>
      <c r="AV25" s="230">
        <v>0</v>
      </c>
      <c r="AW25" s="230">
        <v>0</v>
      </c>
    </row>
    <row r="26" spans="3:49" x14ac:dyDescent="0.3">
      <c r="C26" s="230">
        <v>27</v>
      </c>
      <c r="D26" s="230">
        <v>5</v>
      </c>
      <c r="E26" s="230">
        <v>1</v>
      </c>
      <c r="F26" s="230">
        <v>8.1999999999999993</v>
      </c>
      <c r="G26" s="230">
        <v>0</v>
      </c>
      <c r="H26" s="230">
        <v>0</v>
      </c>
      <c r="I26" s="230">
        <v>0.1</v>
      </c>
      <c r="J26" s="230">
        <v>0.2</v>
      </c>
      <c r="K26" s="230">
        <v>1.9</v>
      </c>
      <c r="L26" s="230">
        <v>0</v>
      </c>
      <c r="M26" s="230">
        <v>0</v>
      </c>
      <c r="N26" s="230">
        <v>0</v>
      </c>
      <c r="O26" s="230">
        <v>0</v>
      </c>
      <c r="P26" s="230">
        <v>1.5</v>
      </c>
      <c r="Q26" s="230">
        <v>1</v>
      </c>
      <c r="R26" s="230">
        <v>1</v>
      </c>
      <c r="S26" s="230">
        <v>0</v>
      </c>
      <c r="T26" s="230">
        <v>0</v>
      </c>
      <c r="U26" s="230">
        <v>0</v>
      </c>
      <c r="V26" s="230">
        <v>0</v>
      </c>
      <c r="W26" s="230">
        <v>0</v>
      </c>
      <c r="X26" s="230">
        <v>0</v>
      </c>
      <c r="Y26" s="230">
        <v>0</v>
      </c>
      <c r="Z26" s="230">
        <v>0</v>
      </c>
      <c r="AA26" s="230">
        <v>0</v>
      </c>
      <c r="AB26" s="230">
        <v>0</v>
      </c>
      <c r="AC26" s="230">
        <v>0</v>
      </c>
      <c r="AD26" s="230">
        <v>0</v>
      </c>
      <c r="AE26" s="230">
        <v>0</v>
      </c>
      <c r="AF26" s="230">
        <v>0</v>
      </c>
      <c r="AG26" s="230">
        <v>0</v>
      </c>
      <c r="AH26" s="230">
        <v>2</v>
      </c>
      <c r="AI26" s="230">
        <v>0</v>
      </c>
      <c r="AJ26" s="230">
        <v>0</v>
      </c>
      <c r="AK26" s="230">
        <v>0</v>
      </c>
      <c r="AL26" s="230">
        <v>0</v>
      </c>
      <c r="AM26" s="230">
        <v>0</v>
      </c>
      <c r="AN26" s="230">
        <v>0</v>
      </c>
      <c r="AO26" s="230">
        <v>0</v>
      </c>
      <c r="AP26" s="230">
        <v>0</v>
      </c>
      <c r="AQ26" s="230">
        <v>0</v>
      </c>
      <c r="AR26" s="230">
        <v>0</v>
      </c>
      <c r="AS26" s="230">
        <v>0</v>
      </c>
      <c r="AT26" s="230">
        <v>0</v>
      </c>
      <c r="AU26" s="230">
        <v>0</v>
      </c>
      <c r="AV26" s="230">
        <v>0</v>
      </c>
      <c r="AW26" s="230">
        <v>0.5</v>
      </c>
    </row>
    <row r="27" spans="3:49" x14ac:dyDescent="0.3">
      <c r="C27" s="230">
        <v>27</v>
      </c>
      <c r="D27" s="230">
        <v>5</v>
      </c>
      <c r="E27" s="230">
        <v>2</v>
      </c>
      <c r="F27" s="230">
        <v>1286.5</v>
      </c>
      <c r="G27" s="230">
        <v>0</v>
      </c>
      <c r="H27" s="230">
        <v>0</v>
      </c>
      <c r="I27" s="230">
        <v>20</v>
      </c>
      <c r="J27" s="230">
        <v>40</v>
      </c>
      <c r="K27" s="230">
        <v>272</v>
      </c>
      <c r="L27" s="230">
        <v>0</v>
      </c>
      <c r="M27" s="230">
        <v>0</v>
      </c>
      <c r="N27" s="230">
        <v>0</v>
      </c>
      <c r="O27" s="230">
        <v>0</v>
      </c>
      <c r="P27" s="230">
        <v>220</v>
      </c>
      <c r="Q27" s="230">
        <v>160</v>
      </c>
      <c r="R27" s="230">
        <v>176</v>
      </c>
      <c r="S27" s="230">
        <v>0</v>
      </c>
      <c r="T27" s="230">
        <v>0</v>
      </c>
      <c r="U27" s="230">
        <v>0</v>
      </c>
      <c r="V27" s="230">
        <v>0</v>
      </c>
      <c r="W27" s="230">
        <v>0</v>
      </c>
      <c r="X27" s="230">
        <v>0</v>
      </c>
      <c r="Y27" s="230">
        <v>0</v>
      </c>
      <c r="Z27" s="230">
        <v>0</v>
      </c>
      <c r="AA27" s="230">
        <v>0</v>
      </c>
      <c r="AB27" s="230">
        <v>0</v>
      </c>
      <c r="AC27" s="230">
        <v>0</v>
      </c>
      <c r="AD27" s="230">
        <v>0</v>
      </c>
      <c r="AE27" s="230">
        <v>0</v>
      </c>
      <c r="AF27" s="230">
        <v>0</v>
      </c>
      <c r="AG27" s="230">
        <v>0</v>
      </c>
      <c r="AH27" s="230">
        <v>310.5</v>
      </c>
      <c r="AI27" s="230">
        <v>0</v>
      </c>
      <c r="AJ27" s="230">
        <v>0</v>
      </c>
      <c r="AK27" s="230">
        <v>0</v>
      </c>
      <c r="AL27" s="230">
        <v>0</v>
      </c>
      <c r="AM27" s="230">
        <v>0</v>
      </c>
      <c r="AN27" s="230">
        <v>0</v>
      </c>
      <c r="AO27" s="230">
        <v>0</v>
      </c>
      <c r="AP27" s="230">
        <v>0</v>
      </c>
      <c r="AQ27" s="230">
        <v>0</v>
      </c>
      <c r="AR27" s="230">
        <v>0</v>
      </c>
      <c r="AS27" s="230">
        <v>0</v>
      </c>
      <c r="AT27" s="230">
        <v>0</v>
      </c>
      <c r="AU27" s="230">
        <v>0</v>
      </c>
      <c r="AV27" s="230">
        <v>0</v>
      </c>
      <c r="AW27" s="230">
        <v>88</v>
      </c>
    </row>
    <row r="28" spans="3:49" x14ac:dyDescent="0.3">
      <c r="C28" s="230">
        <v>27</v>
      </c>
      <c r="D28" s="230">
        <v>5</v>
      </c>
      <c r="E28" s="230">
        <v>5</v>
      </c>
      <c r="F28" s="230">
        <v>161</v>
      </c>
      <c r="G28" s="230">
        <v>161</v>
      </c>
      <c r="H28" s="230">
        <v>0</v>
      </c>
      <c r="I28" s="230">
        <v>0</v>
      </c>
      <c r="J28" s="230">
        <v>0</v>
      </c>
      <c r="K28" s="230">
        <v>0</v>
      </c>
      <c r="L28" s="230">
        <v>0</v>
      </c>
      <c r="M28" s="230">
        <v>0</v>
      </c>
      <c r="N28" s="230">
        <v>0</v>
      </c>
      <c r="O28" s="230">
        <v>0</v>
      </c>
      <c r="P28" s="230">
        <v>0</v>
      </c>
      <c r="Q28" s="230">
        <v>0</v>
      </c>
      <c r="R28" s="230">
        <v>0</v>
      </c>
      <c r="S28" s="230">
        <v>0</v>
      </c>
      <c r="T28" s="230">
        <v>0</v>
      </c>
      <c r="U28" s="230">
        <v>0</v>
      </c>
      <c r="V28" s="230">
        <v>0</v>
      </c>
      <c r="W28" s="230">
        <v>0</v>
      </c>
      <c r="X28" s="230">
        <v>0</v>
      </c>
      <c r="Y28" s="230">
        <v>0</v>
      </c>
      <c r="Z28" s="230">
        <v>0</v>
      </c>
      <c r="AA28" s="230">
        <v>0</v>
      </c>
      <c r="AB28" s="230">
        <v>0</v>
      </c>
      <c r="AC28" s="230">
        <v>0</v>
      </c>
      <c r="AD28" s="230">
        <v>0</v>
      </c>
      <c r="AE28" s="230">
        <v>0</v>
      </c>
      <c r="AF28" s="230">
        <v>0</v>
      </c>
      <c r="AG28" s="230">
        <v>0</v>
      </c>
      <c r="AH28" s="230">
        <v>0</v>
      </c>
      <c r="AI28" s="230">
        <v>0</v>
      </c>
      <c r="AJ28" s="230">
        <v>0</v>
      </c>
      <c r="AK28" s="230">
        <v>0</v>
      </c>
      <c r="AL28" s="230">
        <v>0</v>
      </c>
      <c r="AM28" s="230">
        <v>0</v>
      </c>
      <c r="AN28" s="230">
        <v>0</v>
      </c>
      <c r="AO28" s="230">
        <v>0</v>
      </c>
      <c r="AP28" s="230">
        <v>0</v>
      </c>
      <c r="AQ28" s="230">
        <v>0</v>
      </c>
      <c r="AR28" s="230">
        <v>0</v>
      </c>
      <c r="AS28" s="230">
        <v>0</v>
      </c>
      <c r="AT28" s="230">
        <v>0</v>
      </c>
      <c r="AU28" s="230">
        <v>0</v>
      </c>
      <c r="AV28" s="230">
        <v>0</v>
      </c>
      <c r="AW28" s="230">
        <v>0</v>
      </c>
    </row>
    <row r="29" spans="3:49" x14ac:dyDescent="0.3">
      <c r="C29" s="230">
        <v>27</v>
      </c>
      <c r="D29" s="230">
        <v>5</v>
      </c>
      <c r="E29" s="230">
        <v>6</v>
      </c>
      <c r="F29" s="230">
        <v>321024</v>
      </c>
      <c r="G29" s="230">
        <v>48300</v>
      </c>
      <c r="H29" s="230">
        <v>0</v>
      </c>
      <c r="I29" s="230">
        <v>4239</v>
      </c>
      <c r="J29" s="230">
        <v>7310</v>
      </c>
      <c r="K29" s="230">
        <v>105830</v>
      </c>
      <c r="L29" s="230">
        <v>0</v>
      </c>
      <c r="M29" s="230">
        <v>0</v>
      </c>
      <c r="N29" s="230">
        <v>0</v>
      </c>
      <c r="O29" s="230">
        <v>0</v>
      </c>
      <c r="P29" s="230">
        <v>34482</v>
      </c>
      <c r="Q29" s="230">
        <v>22730</v>
      </c>
      <c r="R29" s="230">
        <v>36820</v>
      </c>
      <c r="S29" s="230">
        <v>0</v>
      </c>
      <c r="T29" s="230">
        <v>0</v>
      </c>
      <c r="U29" s="230">
        <v>0</v>
      </c>
      <c r="V29" s="230">
        <v>0</v>
      </c>
      <c r="W29" s="230">
        <v>0</v>
      </c>
      <c r="X29" s="230">
        <v>0</v>
      </c>
      <c r="Y29" s="230">
        <v>0</v>
      </c>
      <c r="Z29" s="230">
        <v>0</v>
      </c>
      <c r="AA29" s="230">
        <v>0</v>
      </c>
      <c r="AB29" s="230">
        <v>0</v>
      </c>
      <c r="AC29" s="230">
        <v>0</v>
      </c>
      <c r="AD29" s="230">
        <v>0</v>
      </c>
      <c r="AE29" s="230">
        <v>0</v>
      </c>
      <c r="AF29" s="230">
        <v>0</v>
      </c>
      <c r="AG29" s="230">
        <v>0</v>
      </c>
      <c r="AH29" s="230">
        <v>51903</v>
      </c>
      <c r="AI29" s="230">
        <v>0</v>
      </c>
      <c r="AJ29" s="230">
        <v>0</v>
      </c>
      <c r="AK29" s="230">
        <v>0</v>
      </c>
      <c r="AL29" s="230">
        <v>0</v>
      </c>
      <c r="AM29" s="230">
        <v>0</v>
      </c>
      <c r="AN29" s="230">
        <v>0</v>
      </c>
      <c r="AO29" s="230">
        <v>0</v>
      </c>
      <c r="AP29" s="230">
        <v>0</v>
      </c>
      <c r="AQ29" s="230">
        <v>0</v>
      </c>
      <c r="AR29" s="230">
        <v>0</v>
      </c>
      <c r="AS29" s="230">
        <v>0</v>
      </c>
      <c r="AT29" s="230">
        <v>0</v>
      </c>
      <c r="AU29" s="230">
        <v>0</v>
      </c>
      <c r="AV29" s="230">
        <v>0</v>
      </c>
      <c r="AW29" s="230">
        <v>9410</v>
      </c>
    </row>
    <row r="30" spans="3:49" x14ac:dyDescent="0.3">
      <c r="C30" s="230">
        <v>27</v>
      </c>
      <c r="D30" s="230">
        <v>5</v>
      </c>
      <c r="E30" s="230">
        <v>11</v>
      </c>
      <c r="F30" s="230">
        <v>1978.3715012722646</v>
      </c>
      <c r="G30" s="230">
        <v>0</v>
      </c>
      <c r="H30" s="230">
        <v>0</v>
      </c>
      <c r="I30" s="230">
        <v>0</v>
      </c>
      <c r="J30" s="230">
        <v>1145.0381679389313</v>
      </c>
      <c r="K30" s="230">
        <v>0</v>
      </c>
      <c r="L30" s="230">
        <v>0</v>
      </c>
      <c r="M30" s="230">
        <v>0</v>
      </c>
      <c r="N30" s="230">
        <v>0</v>
      </c>
      <c r="O30" s="230">
        <v>833.33333333333337</v>
      </c>
      <c r="P30" s="230">
        <v>0</v>
      </c>
      <c r="Q30" s="230">
        <v>0</v>
      </c>
      <c r="R30" s="230">
        <v>0</v>
      </c>
      <c r="S30" s="230">
        <v>0</v>
      </c>
      <c r="T30" s="230">
        <v>0</v>
      </c>
      <c r="U30" s="230">
        <v>0</v>
      </c>
      <c r="V30" s="230">
        <v>0</v>
      </c>
      <c r="W30" s="230">
        <v>0</v>
      </c>
      <c r="X30" s="230">
        <v>0</v>
      </c>
      <c r="Y30" s="230">
        <v>0</v>
      </c>
      <c r="Z30" s="230">
        <v>0</v>
      </c>
      <c r="AA30" s="230">
        <v>0</v>
      </c>
      <c r="AB30" s="230">
        <v>0</v>
      </c>
      <c r="AC30" s="230">
        <v>0</v>
      </c>
      <c r="AD30" s="230">
        <v>0</v>
      </c>
      <c r="AE30" s="230">
        <v>0</v>
      </c>
      <c r="AF30" s="230">
        <v>0</v>
      </c>
      <c r="AG30" s="230">
        <v>0</v>
      </c>
      <c r="AH30" s="230">
        <v>0</v>
      </c>
      <c r="AI30" s="230">
        <v>0</v>
      </c>
      <c r="AJ30" s="230">
        <v>0</v>
      </c>
      <c r="AK30" s="230">
        <v>0</v>
      </c>
      <c r="AL30" s="230">
        <v>0</v>
      </c>
      <c r="AM30" s="230">
        <v>0</v>
      </c>
      <c r="AN30" s="230">
        <v>0</v>
      </c>
      <c r="AO30" s="230">
        <v>0</v>
      </c>
      <c r="AP30" s="230">
        <v>0</v>
      </c>
      <c r="AQ30" s="230">
        <v>0</v>
      </c>
      <c r="AR30" s="230">
        <v>0</v>
      </c>
      <c r="AS30" s="230">
        <v>0</v>
      </c>
      <c r="AT30" s="230">
        <v>0</v>
      </c>
      <c r="AU30" s="230">
        <v>0</v>
      </c>
      <c r="AV30" s="230">
        <v>0</v>
      </c>
      <c r="AW30" s="230">
        <v>0</v>
      </c>
    </row>
    <row r="31" spans="3:49" x14ac:dyDescent="0.3">
      <c r="C31" s="230">
        <v>27</v>
      </c>
      <c r="D31" s="230">
        <v>6</v>
      </c>
      <c r="E31" s="230">
        <v>1</v>
      </c>
      <c r="F31" s="230">
        <v>8.1999999999999993</v>
      </c>
      <c r="G31" s="230">
        <v>0</v>
      </c>
      <c r="H31" s="230">
        <v>0</v>
      </c>
      <c r="I31" s="230">
        <v>0.1</v>
      </c>
      <c r="J31" s="230">
        <v>0.2</v>
      </c>
      <c r="K31" s="230">
        <v>1.9</v>
      </c>
      <c r="L31" s="230">
        <v>0</v>
      </c>
      <c r="M31" s="230">
        <v>0</v>
      </c>
      <c r="N31" s="230">
        <v>0</v>
      </c>
      <c r="O31" s="230">
        <v>0</v>
      </c>
      <c r="P31" s="230">
        <v>1.5</v>
      </c>
      <c r="Q31" s="230">
        <v>1</v>
      </c>
      <c r="R31" s="230">
        <v>1</v>
      </c>
      <c r="S31" s="230">
        <v>0</v>
      </c>
      <c r="T31" s="230">
        <v>0</v>
      </c>
      <c r="U31" s="230">
        <v>0</v>
      </c>
      <c r="V31" s="230">
        <v>0</v>
      </c>
      <c r="W31" s="230">
        <v>0</v>
      </c>
      <c r="X31" s="230">
        <v>0</v>
      </c>
      <c r="Y31" s="230">
        <v>0</v>
      </c>
      <c r="Z31" s="230">
        <v>0</v>
      </c>
      <c r="AA31" s="230">
        <v>0</v>
      </c>
      <c r="AB31" s="230">
        <v>0</v>
      </c>
      <c r="AC31" s="230">
        <v>0</v>
      </c>
      <c r="AD31" s="230">
        <v>0</v>
      </c>
      <c r="AE31" s="230">
        <v>0</v>
      </c>
      <c r="AF31" s="230">
        <v>0</v>
      </c>
      <c r="AG31" s="230">
        <v>0</v>
      </c>
      <c r="AH31" s="230">
        <v>2</v>
      </c>
      <c r="AI31" s="230">
        <v>0</v>
      </c>
      <c r="AJ31" s="230">
        <v>0</v>
      </c>
      <c r="AK31" s="230">
        <v>0</v>
      </c>
      <c r="AL31" s="230">
        <v>0</v>
      </c>
      <c r="AM31" s="230">
        <v>0</v>
      </c>
      <c r="AN31" s="230">
        <v>0</v>
      </c>
      <c r="AO31" s="230">
        <v>0</v>
      </c>
      <c r="AP31" s="230">
        <v>0</v>
      </c>
      <c r="AQ31" s="230">
        <v>0</v>
      </c>
      <c r="AR31" s="230">
        <v>0</v>
      </c>
      <c r="AS31" s="230">
        <v>0</v>
      </c>
      <c r="AT31" s="230">
        <v>0</v>
      </c>
      <c r="AU31" s="230">
        <v>0</v>
      </c>
      <c r="AV31" s="230">
        <v>0</v>
      </c>
      <c r="AW31" s="230">
        <v>0.5</v>
      </c>
    </row>
    <row r="32" spans="3:49" x14ac:dyDescent="0.3">
      <c r="C32" s="230">
        <v>27</v>
      </c>
      <c r="D32" s="230">
        <v>6</v>
      </c>
      <c r="E32" s="230">
        <v>2</v>
      </c>
      <c r="F32" s="230">
        <v>1287.5</v>
      </c>
      <c r="G32" s="230">
        <v>0</v>
      </c>
      <c r="H32" s="230">
        <v>0</v>
      </c>
      <c r="I32" s="230">
        <v>16</v>
      </c>
      <c r="J32" s="230">
        <v>32</v>
      </c>
      <c r="K32" s="230">
        <v>280</v>
      </c>
      <c r="L32" s="230">
        <v>0</v>
      </c>
      <c r="M32" s="230">
        <v>0</v>
      </c>
      <c r="N32" s="230">
        <v>0</v>
      </c>
      <c r="O32" s="230">
        <v>0</v>
      </c>
      <c r="P32" s="230">
        <v>248</v>
      </c>
      <c r="Q32" s="230">
        <v>168</v>
      </c>
      <c r="R32" s="230">
        <v>138.5</v>
      </c>
      <c r="S32" s="230">
        <v>0</v>
      </c>
      <c r="T32" s="230">
        <v>0</v>
      </c>
      <c r="U32" s="230">
        <v>0</v>
      </c>
      <c r="V32" s="230">
        <v>0</v>
      </c>
      <c r="W32" s="230">
        <v>0</v>
      </c>
      <c r="X32" s="230">
        <v>0</v>
      </c>
      <c r="Y32" s="230">
        <v>0</v>
      </c>
      <c r="Z32" s="230">
        <v>0</v>
      </c>
      <c r="AA32" s="230">
        <v>0</v>
      </c>
      <c r="AB32" s="230">
        <v>0</v>
      </c>
      <c r="AC32" s="230">
        <v>0</v>
      </c>
      <c r="AD32" s="230">
        <v>0</v>
      </c>
      <c r="AE32" s="230">
        <v>0</v>
      </c>
      <c r="AF32" s="230">
        <v>0</v>
      </c>
      <c r="AG32" s="230">
        <v>0</v>
      </c>
      <c r="AH32" s="230">
        <v>317</v>
      </c>
      <c r="AI32" s="230">
        <v>0</v>
      </c>
      <c r="AJ32" s="230">
        <v>0</v>
      </c>
      <c r="AK32" s="230">
        <v>0</v>
      </c>
      <c r="AL32" s="230">
        <v>0</v>
      </c>
      <c r="AM32" s="230">
        <v>0</v>
      </c>
      <c r="AN32" s="230">
        <v>0</v>
      </c>
      <c r="AO32" s="230">
        <v>0</v>
      </c>
      <c r="AP32" s="230">
        <v>0</v>
      </c>
      <c r="AQ32" s="230">
        <v>0</v>
      </c>
      <c r="AR32" s="230">
        <v>0</v>
      </c>
      <c r="AS32" s="230">
        <v>0</v>
      </c>
      <c r="AT32" s="230">
        <v>0</v>
      </c>
      <c r="AU32" s="230">
        <v>0</v>
      </c>
      <c r="AV32" s="230">
        <v>0</v>
      </c>
      <c r="AW32" s="230">
        <v>88</v>
      </c>
    </row>
    <row r="33" spans="3:49" x14ac:dyDescent="0.3">
      <c r="C33" s="230">
        <v>27</v>
      </c>
      <c r="D33" s="230">
        <v>6</v>
      </c>
      <c r="E33" s="230">
        <v>5</v>
      </c>
      <c r="F33" s="230">
        <v>151</v>
      </c>
      <c r="G33" s="230">
        <v>151</v>
      </c>
      <c r="H33" s="230">
        <v>0</v>
      </c>
      <c r="I33" s="230">
        <v>0</v>
      </c>
      <c r="J33" s="230">
        <v>0</v>
      </c>
      <c r="K33" s="230">
        <v>0</v>
      </c>
      <c r="L33" s="230">
        <v>0</v>
      </c>
      <c r="M33" s="230">
        <v>0</v>
      </c>
      <c r="N33" s="230">
        <v>0</v>
      </c>
      <c r="O33" s="230">
        <v>0</v>
      </c>
      <c r="P33" s="230">
        <v>0</v>
      </c>
      <c r="Q33" s="230">
        <v>0</v>
      </c>
      <c r="R33" s="230">
        <v>0</v>
      </c>
      <c r="S33" s="230">
        <v>0</v>
      </c>
      <c r="T33" s="230">
        <v>0</v>
      </c>
      <c r="U33" s="230">
        <v>0</v>
      </c>
      <c r="V33" s="230">
        <v>0</v>
      </c>
      <c r="W33" s="230">
        <v>0</v>
      </c>
      <c r="X33" s="230">
        <v>0</v>
      </c>
      <c r="Y33" s="230">
        <v>0</v>
      </c>
      <c r="Z33" s="230">
        <v>0</v>
      </c>
      <c r="AA33" s="230">
        <v>0</v>
      </c>
      <c r="AB33" s="230">
        <v>0</v>
      </c>
      <c r="AC33" s="230">
        <v>0</v>
      </c>
      <c r="AD33" s="230">
        <v>0</v>
      </c>
      <c r="AE33" s="230">
        <v>0</v>
      </c>
      <c r="AF33" s="230">
        <v>0</v>
      </c>
      <c r="AG33" s="230">
        <v>0</v>
      </c>
      <c r="AH33" s="230">
        <v>0</v>
      </c>
      <c r="AI33" s="230">
        <v>0</v>
      </c>
      <c r="AJ33" s="230">
        <v>0</v>
      </c>
      <c r="AK33" s="230">
        <v>0</v>
      </c>
      <c r="AL33" s="230">
        <v>0</v>
      </c>
      <c r="AM33" s="230">
        <v>0</v>
      </c>
      <c r="AN33" s="230">
        <v>0</v>
      </c>
      <c r="AO33" s="230">
        <v>0</v>
      </c>
      <c r="AP33" s="230">
        <v>0</v>
      </c>
      <c r="AQ33" s="230">
        <v>0</v>
      </c>
      <c r="AR33" s="230">
        <v>0</v>
      </c>
      <c r="AS33" s="230">
        <v>0</v>
      </c>
      <c r="AT33" s="230">
        <v>0</v>
      </c>
      <c r="AU33" s="230">
        <v>0</v>
      </c>
      <c r="AV33" s="230">
        <v>0</v>
      </c>
      <c r="AW33" s="230">
        <v>0</v>
      </c>
    </row>
    <row r="34" spans="3:49" x14ac:dyDescent="0.3">
      <c r="C34" s="230">
        <v>27</v>
      </c>
      <c r="D34" s="230">
        <v>6</v>
      </c>
      <c r="E34" s="230">
        <v>6</v>
      </c>
      <c r="F34" s="230">
        <v>324676</v>
      </c>
      <c r="G34" s="230">
        <v>45300</v>
      </c>
      <c r="H34" s="230">
        <v>0</v>
      </c>
      <c r="I34" s="230">
        <v>4239</v>
      </c>
      <c r="J34" s="230">
        <v>5787</v>
      </c>
      <c r="K34" s="230">
        <v>104538</v>
      </c>
      <c r="L34" s="230">
        <v>0</v>
      </c>
      <c r="M34" s="230">
        <v>0</v>
      </c>
      <c r="N34" s="230">
        <v>0</v>
      </c>
      <c r="O34" s="230">
        <v>0</v>
      </c>
      <c r="P34" s="230">
        <v>40945</v>
      </c>
      <c r="Q34" s="230">
        <v>24761</v>
      </c>
      <c r="R34" s="230">
        <v>37650</v>
      </c>
      <c r="S34" s="230">
        <v>0</v>
      </c>
      <c r="T34" s="230">
        <v>0</v>
      </c>
      <c r="U34" s="230">
        <v>0</v>
      </c>
      <c r="V34" s="230">
        <v>0</v>
      </c>
      <c r="W34" s="230">
        <v>0</v>
      </c>
      <c r="X34" s="230">
        <v>0</v>
      </c>
      <c r="Y34" s="230">
        <v>0</v>
      </c>
      <c r="Z34" s="230">
        <v>0</v>
      </c>
      <c r="AA34" s="230">
        <v>0</v>
      </c>
      <c r="AB34" s="230">
        <v>0</v>
      </c>
      <c r="AC34" s="230">
        <v>0</v>
      </c>
      <c r="AD34" s="230">
        <v>0</v>
      </c>
      <c r="AE34" s="230">
        <v>0</v>
      </c>
      <c r="AF34" s="230">
        <v>0</v>
      </c>
      <c r="AG34" s="230">
        <v>0</v>
      </c>
      <c r="AH34" s="230">
        <v>52046</v>
      </c>
      <c r="AI34" s="230">
        <v>0</v>
      </c>
      <c r="AJ34" s="230">
        <v>0</v>
      </c>
      <c r="AK34" s="230">
        <v>0</v>
      </c>
      <c r="AL34" s="230">
        <v>0</v>
      </c>
      <c r="AM34" s="230">
        <v>0</v>
      </c>
      <c r="AN34" s="230">
        <v>0</v>
      </c>
      <c r="AO34" s="230">
        <v>0</v>
      </c>
      <c r="AP34" s="230">
        <v>0</v>
      </c>
      <c r="AQ34" s="230">
        <v>0</v>
      </c>
      <c r="AR34" s="230">
        <v>0</v>
      </c>
      <c r="AS34" s="230">
        <v>0</v>
      </c>
      <c r="AT34" s="230">
        <v>0</v>
      </c>
      <c r="AU34" s="230">
        <v>0</v>
      </c>
      <c r="AV34" s="230">
        <v>0</v>
      </c>
      <c r="AW34" s="230">
        <v>9410</v>
      </c>
    </row>
    <row r="35" spans="3:49" x14ac:dyDescent="0.3">
      <c r="C35" s="230">
        <v>27</v>
      </c>
      <c r="D35" s="230">
        <v>6</v>
      </c>
      <c r="E35" s="230">
        <v>10</v>
      </c>
      <c r="F35" s="230">
        <v>4000</v>
      </c>
      <c r="G35" s="230">
        <v>0</v>
      </c>
      <c r="H35" s="230">
        <v>0</v>
      </c>
      <c r="I35" s="230">
        <v>0</v>
      </c>
      <c r="J35" s="230">
        <v>0</v>
      </c>
      <c r="K35" s="230">
        <v>0</v>
      </c>
      <c r="L35" s="230">
        <v>0</v>
      </c>
      <c r="M35" s="230">
        <v>0</v>
      </c>
      <c r="N35" s="230">
        <v>0</v>
      </c>
      <c r="O35" s="230">
        <v>4000</v>
      </c>
      <c r="P35" s="230">
        <v>0</v>
      </c>
      <c r="Q35" s="230">
        <v>0</v>
      </c>
      <c r="R35" s="230">
        <v>0</v>
      </c>
      <c r="S35" s="230">
        <v>0</v>
      </c>
      <c r="T35" s="230">
        <v>0</v>
      </c>
      <c r="U35" s="230">
        <v>0</v>
      </c>
      <c r="V35" s="230">
        <v>0</v>
      </c>
      <c r="W35" s="230">
        <v>0</v>
      </c>
      <c r="X35" s="230">
        <v>0</v>
      </c>
      <c r="Y35" s="230">
        <v>0</v>
      </c>
      <c r="Z35" s="230">
        <v>0</v>
      </c>
      <c r="AA35" s="230">
        <v>0</v>
      </c>
      <c r="AB35" s="230">
        <v>0</v>
      </c>
      <c r="AC35" s="230">
        <v>0</v>
      </c>
      <c r="AD35" s="230">
        <v>0</v>
      </c>
      <c r="AE35" s="230">
        <v>0</v>
      </c>
      <c r="AF35" s="230">
        <v>0</v>
      </c>
      <c r="AG35" s="230">
        <v>0</v>
      </c>
      <c r="AH35" s="230">
        <v>0</v>
      </c>
      <c r="AI35" s="230">
        <v>0</v>
      </c>
      <c r="AJ35" s="230">
        <v>0</v>
      </c>
      <c r="AK35" s="230">
        <v>0</v>
      </c>
      <c r="AL35" s="230">
        <v>0</v>
      </c>
      <c r="AM35" s="230">
        <v>0</v>
      </c>
      <c r="AN35" s="230">
        <v>0</v>
      </c>
      <c r="AO35" s="230">
        <v>0</v>
      </c>
      <c r="AP35" s="230">
        <v>0</v>
      </c>
      <c r="AQ35" s="230">
        <v>0</v>
      </c>
      <c r="AR35" s="230">
        <v>0</v>
      </c>
      <c r="AS35" s="230">
        <v>0</v>
      </c>
      <c r="AT35" s="230">
        <v>0</v>
      </c>
      <c r="AU35" s="230">
        <v>0</v>
      </c>
      <c r="AV35" s="230">
        <v>0</v>
      </c>
      <c r="AW35" s="230">
        <v>0</v>
      </c>
    </row>
    <row r="36" spans="3:49" x14ac:dyDescent="0.3">
      <c r="C36" s="230">
        <v>27</v>
      </c>
      <c r="D36" s="230">
        <v>6</v>
      </c>
      <c r="E36" s="230">
        <v>11</v>
      </c>
      <c r="F36" s="230">
        <v>1978.3715012722646</v>
      </c>
      <c r="G36" s="230">
        <v>0</v>
      </c>
      <c r="H36" s="230">
        <v>0</v>
      </c>
      <c r="I36" s="230">
        <v>0</v>
      </c>
      <c r="J36" s="230">
        <v>1145.0381679389313</v>
      </c>
      <c r="K36" s="230">
        <v>0</v>
      </c>
      <c r="L36" s="230">
        <v>0</v>
      </c>
      <c r="M36" s="230">
        <v>0</v>
      </c>
      <c r="N36" s="230">
        <v>0</v>
      </c>
      <c r="O36" s="230">
        <v>833.33333333333337</v>
      </c>
      <c r="P36" s="230">
        <v>0</v>
      </c>
      <c r="Q36" s="230">
        <v>0</v>
      </c>
      <c r="R36" s="230">
        <v>0</v>
      </c>
      <c r="S36" s="230">
        <v>0</v>
      </c>
      <c r="T36" s="230">
        <v>0</v>
      </c>
      <c r="U36" s="230">
        <v>0</v>
      </c>
      <c r="V36" s="230">
        <v>0</v>
      </c>
      <c r="W36" s="230">
        <v>0</v>
      </c>
      <c r="X36" s="230">
        <v>0</v>
      </c>
      <c r="Y36" s="230">
        <v>0</v>
      </c>
      <c r="Z36" s="230">
        <v>0</v>
      </c>
      <c r="AA36" s="230">
        <v>0</v>
      </c>
      <c r="AB36" s="230">
        <v>0</v>
      </c>
      <c r="AC36" s="230">
        <v>0</v>
      </c>
      <c r="AD36" s="230">
        <v>0</v>
      </c>
      <c r="AE36" s="230">
        <v>0</v>
      </c>
      <c r="AF36" s="230">
        <v>0</v>
      </c>
      <c r="AG36" s="230">
        <v>0</v>
      </c>
      <c r="AH36" s="230">
        <v>0</v>
      </c>
      <c r="AI36" s="230">
        <v>0</v>
      </c>
      <c r="AJ36" s="230">
        <v>0</v>
      </c>
      <c r="AK36" s="230">
        <v>0</v>
      </c>
      <c r="AL36" s="230">
        <v>0</v>
      </c>
      <c r="AM36" s="230">
        <v>0</v>
      </c>
      <c r="AN36" s="230">
        <v>0</v>
      </c>
      <c r="AO36" s="230">
        <v>0</v>
      </c>
      <c r="AP36" s="230">
        <v>0</v>
      </c>
      <c r="AQ36" s="230">
        <v>0</v>
      </c>
      <c r="AR36" s="230">
        <v>0</v>
      </c>
      <c r="AS36" s="230">
        <v>0</v>
      </c>
      <c r="AT36" s="230">
        <v>0</v>
      </c>
      <c r="AU36" s="230">
        <v>0</v>
      </c>
      <c r="AV36" s="230">
        <v>0</v>
      </c>
      <c r="AW36" s="230">
        <v>0</v>
      </c>
    </row>
    <row r="37" spans="3:49" x14ac:dyDescent="0.3">
      <c r="C37" s="230">
        <v>27</v>
      </c>
      <c r="D37" s="230">
        <v>7</v>
      </c>
      <c r="E37" s="230">
        <v>1</v>
      </c>
      <c r="F37" s="230">
        <v>8</v>
      </c>
      <c r="G37" s="230">
        <v>0</v>
      </c>
      <c r="H37" s="230">
        <v>0</v>
      </c>
      <c r="I37" s="230">
        <v>0.1</v>
      </c>
      <c r="J37" s="230">
        <v>0</v>
      </c>
      <c r="K37" s="230">
        <v>1.9</v>
      </c>
      <c r="L37" s="230">
        <v>0</v>
      </c>
      <c r="M37" s="230">
        <v>0</v>
      </c>
      <c r="N37" s="230">
        <v>0</v>
      </c>
      <c r="O37" s="230">
        <v>0</v>
      </c>
      <c r="P37" s="230">
        <v>1.5</v>
      </c>
      <c r="Q37" s="230">
        <v>1</v>
      </c>
      <c r="R37" s="230">
        <v>1</v>
      </c>
      <c r="S37" s="230">
        <v>0</v>
      </c>
      <c r="T37" s="230">
        <v>0</v>
      </c>
      <c r="U37" s="230">
        <v>0</v>
      </c>
      <c r="V37" s="230">
        <v>0</v>
      </c>
      <c r="W37" s="230">
        <v>0</v>
      </c>
      <c r="X37" s="230">
        <v>0</v>
      </c>
      <c r="Y37" s="230">
        <v>0</v>
      </c>
      <c r="Z37" s="230">
        <v>0</v>
      </c>
      <c r="AA37" s="230">
        <v>0</v>
      </c>
      <c r="AB37" s="230">
        <v>0</v>
      </c>
      <c r="AC37" s="230">
        <v>0</v>
      </c>
      <c r="AD37" s="230">
        <v>0</v>
      </c>
      <c r="AE37" s="230">
        <v>0</v>
      </c>
      <c r="AF37" s="230">
        <v>0</v>
      </c>
      <c r="AG37" s="230">
        <v>0</v>
      </c>
      <c r="AH37" s="230">
        <v>2</v>
      </c>
      <c r="AI37" s="230">
        <v>0</v>
      </c>
      <c r="AJ37" s="230">
        <v>0</v>
      </c>
      <c r="AK37" s="230">
        <v>0</v>
      </c>
      <c r="AL37" s="230">
        <v>0</v>
      </c>
      <c r="AM37" s="230">
        <v>0</v>
      </c>
      <c r="AN37" s="230">
        <v>0</v>
      </c>
      <c r="AO37" s="230">
        <v>0</v>
      </c>
      <c r="AP37" s="230">
        <v>0</v>
      </c>
      <c r="AQ37" s="230">
        <v>0</v>
      </c>
      <c r="AR37" s="230">
        <v>0</v>
      </c>
      <c r="AS37" s="230">
        <v>0</v>
      </c>
      <c r="AT37" s="230">
        <v>0</v>
      </c>
      <c r="AU37" s="230">
        <v>0</v>
      </c>
      <c r="AV37" s="230">
        <v>0</v>
      </c>
      <c r="AW37" s="230">
        <v>0.5</v>
      </c>
    </row>
    <row r="38" spans="3:49" x14ac:dyDescent="0.3">
      <c r="C38" s="230">
        <v>27</v>
      </c>
      <c r="D38" s="230">
        <v>7</v>
      </c>
      <c r="E38" s="230">
        <v>2</v>
      </c>
      <c r="F38" s="230">
        <v>950</v>
      </c>
      <c r="G38" s="230">
        <v>0</v>
      </c>
      <c r="H38" s="230">
        <v>0</v>
      </c>
      <c r="I38" s="230">
        <v>12</v>
      </c>
      <c r="J38" s="230">
        <v>0</v>
      </c>
      <c r="K38" s="230">
        <v>216</v>
      </c>
      <c r="L38" s="230">
        <v>0</v>
      </c>
      <c r="M38" s="230">
        <v>0</v>
      </c>
      <c r="N38" s="230">
        <v>0</v>
      </c>
      <c r="O38" s="230">
        <v>0</v>
      </c>
      <c r="P38" s="230">
        <v>166</v>
      </c>
      <c r="Q38" s="230">
        <v>120</v>
      </c>
      <c r="R38" s="230">
        <v>160</v>
      </c>
      <c r="S38" s="230">
        <v>0</v>
      </c>
      <c r="T38" s="230">
        <v>0</v>
      </c>
      <c r="U38" s="230">
        <v>0</v>
      </c>
      <c r="V38" s="230">
        <v>0</v>
      </c>
      <c r="W38" s="230">
        <v>0</v>
      </c>
      <c r="X38" s="230">
        <v>0</v>
      </c>
      <c r="Y38" s="230">
        <v>0</v>
      </c>
      <c r="Z38" s="230">
        <v>0</v>
      </c>
      <c r="AA38" s="230">
        <v>0</v>
      </c>
      <c r="AB38" s="230">
        <v>0</v>
      </c>
      <c r="AC38" s="230">
        <v>0</v>
      </c>
      <c r="AD38" s="230">
        <v>0</v>
      </c>
      <c r="AE38" s="230">
        <v>0</v>
      </c>
      <c r="AF38" s="230">
        <v>0</v>
      </c>
      <c r="AG38" s="230">
        <v>0</v>
      </c>
      <c r="AH38" s="230">
        <v>196</v>
      </c>
      <c r="AI38" s="230">
        <v>0</v>
      </c>
      <c r="AJ38" s="230">
        <v>0</v>
      </c>
      <c r="AK38" s="230">
        <v>0</v>
      </c>
      <c r="AL38" s="230">
        <v>0</v>
      </c>
      <c r="AM38" s="230">
        <v>0</v>
      </c>
      <c r="AN38" s="230">
        <v>0</v>
      </c>
      <c r="AO38" s="230">
        <v>0</v>
      </c>
      <c r="AP38" s="230">
        <v>0</v>
      </c>
      <c r="AQ38" s="230">
        <v>0</v>
      </c>
      <c r="AR38" s="230">
        <v>0</v>
      </c>
      <c r="AS38" s="230">
        <v>0</v>
      </c>
      <c r="AT38" s="230">
        <v>0</v>
      </c>
      <c r="AU38" s="230">
        <v>0</v>
      </c>
      <c r="AV38" s="230">
        <v>0</v>
      </c>
      <c r="AW38" s="230">
        <v>80</v>
      </c>
    </row>
    <row r="39" spans="3:49" x14ac:dyDescent="0.3">
      <c r="C39" s="230">
        <v>27</v>
      </c>
      <c r="D39" s="230">
        <v>7</v>
      </c>
      <c r="E39" s="230">
        <v>5</v>
      </c>
      <c r="F39" s="230">
        <v>89</v>
      </c>
      <c r="G39" s="230">
        <v>89</v>
      </c>
      <c r="H39" s="230">
        <v>0</v>
      </c>
      <c r="I39" s="230">
        <v>0</v>
      </c>
      <c r="J39" s="230">
        <v>0</v>
      </c>
      <c r="K39" s="230">
        <v>0</v>
      </c>
      <c r="L39" s="230">
        <v>0</v>
      </c>
      <c r="M39" s="230">
        <v>0</v>
      </c>
      <c r="N39" s="230">
        <v>0</v>
      </c>
      <c r="O39" s="230">
        <v>0</v>
      </c>
      <c r="P39" s="230">
        <v>0</v>
      </c>
      <c r="Q39" s="230">
        <v>0</v>
      </c>
      <c r="R39" s="230">
        <v>0</v>
      </c>
      <c r="S39" s="230">
        <v>0</v>
      </c>
      <c r="T39" s="230">
        <v>0</v>
      </c>
      <c r="U39" s="230">
        <v>0</v>
      </c>
      <c r="V39" s="230">
        <v>0</v>
      </c>
      <c r="W39" s="230">
        <v>0</v>
      </c>
      <c r="X39" s="230">
        <v>0</v>
      </c>
      <c r="Y39" s="230">
        <v>0</v>
      </c>
      <c r="Z39" s="230">
        <v>0</v>
      </c>
      <c r="AA39" s="230">
        <v>0</v>
      </c>
      <c r="AB39" s="230">
        <v>0</v>
      </c>
      <c r="AC39" s="230">
        <v>0</v>
      </c>
      <c r="AD39" s="230">
        <v>0</v>
      </c>
      <c r="AE39" s="230">
        <v>0</v>
      </c>
      <c r="AF39" s="230">
        <v>0</v>
      </c>
      <c r="AG39" s="230">
        <v>0</v>
      </c>
      <c r="AH39" s="230">
        <v>0</v>
      </c>
      <c r="AI39" s="230">
        <v>0</v>
      </c>
      <c r="AJ39" s="230">
        <v>0</v>
      </c>
      <c r="AK39" s="230">
        <v>0</v>
      </c>
      <c r="AL39" s="230">
        <v>0</v>
      </c>
      <c r="AM39" s="230">
        <v>0</v>
      </c>
      <c r="AN39" s="230">
        <v>0</v>
      </c>
      <c r="AO39" s="230">
        <v>0</v>
      </c>
      <c r="AP39" s="230">
        <v>0</v>
      </c>
      <c r="AQ39" s="230">
        <v>0</v>
      </c>
      <c r="AR39" s="230">
        <v>0</v>
      </c>
      <c r="AS39" s="230">
        <v>0</v>
      </c>
      <c r="AT39" s="230">
        <v>0</v>
      </c>
      <c r="AU39" s="230">
        <v>0</v>
      </c>
      <c r="AV39" s="230">
        <v>0</v>
      </c>
      <c r="AW39" s="230">
        <v>0</v>
      </c>
    </row>
    <row r="40" spans="3:49" x14ac:dyDescent="0.3">
      <c r="C40" s="230">
        <v>27</v>
      </c>
      <c r="D40" s="230">
        <v>7</v>
      </c>
      <c r="E40" s="230">
        <v>6</v>
      </c>
      <c r="F40" s="230">
        <v>484654</v>
      </c>
      <c r="G40" s="230">
        <v>26700</v>
      </c>
      <c r="H40" s="230">
        <v>0</v>
      </c>
      <c r="I40" s="230">
        <v>5359</v>
      </c>
      <c r="J40" s="230">
        <v>0</v>
      </c>
      <c r="K40" s="230">
        <v>225982</v>
      </c>
      <c r="L40" s="230">
        <v>0</v>
      </c>
      <c r="M40" s="230">
        <v>0</v>
      </c>
      <c r="N40" s="230">
        <v>0</v>
      </c>
      <c r="O40" s="230">
        <v>0</v>
      </c>
      <c r="P40" s="230">
        <v>53829</v>
      </c>
      <c r="Q40" s="230">
        <v>30100</v>
      </c>
      <c r="R40" s="230">
        <v>61691</v>
      </c>
      <c r="S40" s="230">
        <v>0</v>
      </c>
      <c r="T40" s="230">
        <v>0</v>
      </c>
      <c r="U40" s="230">
        <v>0</v>
      </c>
      <c r="V40" s="230">
        <v>0</v>
      </c>
      <c r="W40" s="230">
        <v>0</v>
      </c>
      <c r="X40" s="230">
        <v>0</v>
      </c>
      <c r="Y40" s="230">
        <v>0</v>
      </c>
      <c r="Z40" s="230">
        <v>0</v>
      </c>
      <c r="AA40" s="230">
        <v>0</v>
      </c>
      <c r="AB40" s="230">
        <v>0</v>
      </c>
      <c r="AC40" s="230">
        <v>0</v>
      </c>
      <c r="AD40" s="230">
        <v>0</v>
      </c>
      <c r="AE40" s="230">
        <v>0</v>
      </c>
      <c r="AF40" s="230">
        <v>0</v>
      </c>
      <c r="AG40" s="230">
        <v>0</v>
      </c>
      <c r="AH40" s="230">
        <v>68931</v>
      </c>
      <c r="AI40" s="230">
        <v>0</v>
      </c>
      <c r="AJ40" s="230">
        <v>0</v>
      </c>
      <c r="AK40" s="230">
        <v>0</v>
      </c>
      <c r="AL40" s="230">
        <v>0</v>
      </c>
      <c r="AM40" s="230">
        <v>0</v>
      </c>
      <c r="AN40" s="230">
        <v>0</v>
      </c>
      <c r="AO40" s="230">
        <v>0</v>
      </c>
      <c r="AP40" s="230">
        <v>0</v>
      </c>
      <c r="AQ40" s="230">
        <v>0</v>
      </c>
      <c r="AR40" s="230">
        <v>0</v>
      </c>
      <c r="AS40" s="230">
        <v>0</v>
      </c>
      <c r="AT40" s="230">
        <v>0</v>
      </c>
      <c r="AU40" s="230">
        <v>0</v>
      </c>
      <c r="AV40" s="230">
        <v>0</v>
      </c>
      <c r="AW40" s="230">
        <v>12062</v>
      </c>
    </row>
    <row r="41" spans="3:49" x14ac:dyDescent="0.3">
      <c r="C41" s="230">
        <v>27</v>
      </c>
      <c r="D41" s="230">
        <v>7</v>
      </c>
      <c r="E41" s="230">
        <v>9</v>
      </c>
      <c r="F41" s="230">
        <v>185342</v>
      </c>
      <c r="G41" s="230">
        <v>0</v>
      </c>
      <c r="H41" s="230">
        <v>0</v>
      </c>
      <c r="I41" s="230">
        <v>1201</v>
      </c>
      <c r="J41" s="230">
        <v>0</v>
      </c>
      <c r="K41" s="230">
        <v>119203</v>
      </c>
      <c r="L41" s="230">
        <v>0</v>
      </c>
      <c r="M41" s="230">
        <v>0</v>
      </c>
      <c r="N41" s="230">
        <v>0</v>
      </c>
      <c r="O41" s="230">
        <v>0</v>
      </c>
      <c r="P41" s="230">
        <v>13718</v>
      </c>
      <c r="Q41" s="230">
        <v>5798</v>
      </c>
      <c r="R41" s="230">
        <v>24972</v>
      </c>
      <c r="S41" s="230">
        <v>0</v>
      </c>
      <c r="T41" s="230">
        <v>0</v>
      </c>
      <c r="U41" s="230">
        <v>0</v>
      </c>
      <c r="V41" s="230">
        <v>0</v>
      </c>
      <c r="W41" s="230">
        <v>0</v>
      </c>
      <c r="X41" s="230">
        <v>0</v>
      </c>
      <c r="Y41" s="230">
        <v>0</v>
      </c>
      <c r="Z41" s="230">
        <v>0</v>
      </c>
      <c r="AA41" s="230">
        <v>0</v>
      </c>
      <c r="AB41" s="230">
        <v>0</v>
      </c>
      <c r="AC41" s="230">
        <v>0</v>
      </c>
      <c r="AD41" s="230">
        <v>0</v>
      </c>
      <c r="AE41" s="230">
        <v>0</v>
      </c>
      <c r="AF41" s="230">
        <v>0</v>
      </c>
      <c r="AG41" s="230">
        <v>0</v>
      </c>
      <c r="AH41" s="230">
        <v>17777</v>
      </c>
      <c r="AI41" s="230">
        <v>0</v>
      </c>
      <c r="AJ41" s="230">
        <v>0</v>
      </c>
      <c r="AK41" s="230">
        <v>0</v>
      </c>
      <c r="AL41" s="230">
        <v>0</v>
      </c>
      <c r="AM41" s="230">
        <v>0</v>
      </c>
      <c r="AN41" s="230">
        <v>0</v>
      </c>
      <c r="AO41" s="230">
        <v>0</v>
      </c>
      <c r="AP41" s="230">
        <v>0</v>
      </c>
      <c r="AQ41" s="230">
        <v>0</v>
      </c>
      <c r="AR41" s="230">
        <v>0</v>
      </c>
      <c r="AS41" s="230">
        <v>0</v>
      </c>
      <c r="AT41" s="230">
        <v>0</v>
      </c>
      <c r="AU41" s="230">
        <v>0</v>
      </c>
      <c r="AV41" s="230">
        <v>0</v>
      </c>
      <c r="AW41" s="230">
        <v>2673</v>
      </c>
    </row>
    <row r="42" spans="3:49" x14ac:dyDescent="0.3">
      <c r="C42" s="230">
        <v>27</v>
      </c>
      <c r="D42" s="230">
        <v>7</v>
      </c>
      <c r="E42" s="230">
        <v>10</v>
      </c>
      <c r="F42" s="230">
        <v>10400</v>
      </c>
      <c r="G42" s="230">
        <v>0</v>
      </c>
      <c r="H42" s="230">
        <v>0</v>
      </c>
      <c r="I42" s="230">
        <v>0</v>
      </c>
      <c r="J42" s="230">
        <v>0</v>
      </c>
      <c r="K42" s="230">
        <v>0</v>
      </c>
      <c r="L42" s="230">
        <v>0</v>
      </c>
      <c r="M42" s="230">
        <v>0</v>
      </c>
      <c r="N42" s="230">
        <v>0</v>
      </c>
      <c r="O42" s="230">
        <v>10400</v>
      </c>
      <c r="P42" s="230">
        <v>0</v>
      </c>
      <c r="Q42" s="230">
        <v>0</v>
      </c>
      <c r="R42" s="230">
        <v>0</v>
      </c>
      <c r="S42" s="230">
        <v>0</v>
      </c>
      <c r="T42" s="230">
        <v>0</v>
      </c>
      <c r="U42" s="230">
        <v>0</v>
      </c>
      <c r="V42" s="230">
        <v>0</v>
      </c>
      <c r="W42" s="230">
        <v>0</v>
      </c>
      <c r="X42" s="230">
        <v>0</v>
      </c>
      <c r="Y42" s="230">
        <v>0</v>
      </c>
      <c r="Z42" s="230">
        <v>0</v>
      </c>
      <c r="AA42" s="230">
        <v>0</v>
      </c>
      <c r="AB42" s="230">
        <v>0</v>
      </c>
      <c r="AC42" s="230">
        <v>0</v>
      </c>
      <c r="AD42" s="230">
        <v>0</v>
      </c>
      <c r="AE42" s="230">
        <v>0</v>
      </c>
      <c r="AF42" s="230">
        <v>0</v>
      </c>
      <c r="AG42" s="230">
        <v>0</v>
      </c>
      <c r="AH42" s="230">
        <v>0</v>
      </c>
      <c r="AI42" s="230">
        <v>0</v>
      </c>
      <c r="AJ42" s="230">
        <v>0</v>
      </c>
      <c r="AK42" s="230">
        <v>0</v>
      </c>
      <c r="AL42" s="230">
        <v>0</v>
      </c>
      <c r="AM42" s="230">
        <v>0</v>
      </c>
      <c r="AN42" s="230">
        <v>0</v>
      </c>
      <c r="AO42" s="230">
        <v>0</v>
      </c>
      <c r="AP42" s="230">
        <v>0</v>
      </c>
      <c r="AQ42" s="230">
        <v>0</v>
      </c>
      <c r="AR42" s="230">
        <v>0</v>
      </c>
      <c r="AS42" s="230">
        <v>0</v>
      </c>
      <c r="AT42" s="230">
        <v>0</v>
      </c>
      <c r="AU42" s="230">
        <v>0</v>
      </c>
      <c r="AV42" s="230">
        <v>0</v>
      </c>
      <c r="AW42" s="230">
        <v>0</v>
      </c>
    </row>
    <row r="43" spans="3:49" x14ac:dyDescent="0.3">
      <c r="C43" s="230">
        <v>27</v>
      </c>
      <c r="D43" s="230">
        <v>7</v>
      </c>
      <c r="E43" s="230">
        <v>11</v>
      </c>
      <c r="F43" s="230">
        <v>1978.3715012722646</v>
      </c>
      <c r="G43" s="230">
        <v>0</v>
      </c>
      <c r="H43" s="230">
        <v>0</v>
      </c>
      <c r="I43" s="230">
        <v>0</v>
      </c>
      <c r="J43" s="230">
        <v>1145.0381679389313</v>
      </c>
      <c r="K43" s="230">
        <v>0</v>
      </c>
      <c r="L43" s="230">
        <v>0</v>
      </c>
      <c r="M43" s="230">
        <v>0</v>
      </c>
      <c r="N43" s="230">
        <v>0</v>
      </c>
      <c r="O43" s="230">
        <v>833.33333333333337</v>
      </c>
      <c r="P43" s="230">
        <v>0</v>
      </c>
      <c r="Q43" s="230">
        <v>0</v>
      </c>
      <c r="R43" s="230">
        <v>0</v>
      </c>
      <c r="S43" s="230">
        <v>0</v>
      </c>
      <c r="T43" s="230">
        <v>0</v>
      </c>
      <c r="U43" s="230">
        <v>0</v>
      </c>
      <c r="V43" s="230">
        <v>0</v>
      </c>
      <c r="W43" s="230">
        <v>0</v>
      </c>
      <c r="X43" s="230">
        <v>0</v>
      </c>
      <c r="Y43" s="230">
        <v>0</v>
      </c>
      <c r="Z43" s="230">
        <v>0</v>
      </c>
      <c r="AA43" s="230">
        <v>0</v>
      </c>
      <c r="AB43" s="230">
        <v>0</v>
      </c>
      <c r="AC43" s="230">
        <v>0</v>
      </c>
      <c r="AD43" s="230">
        <v>0</v>
      </c>
      <c r="AE43" s="230">
        <v>0</v>
      </c>
      <c r="AF43" s="230">
        <v>0</v>
      </c>
      <c r="AG43" s="230">
        <v>0</v>
      </c>
      <c r="AH43" s="230">
        <v>0</v>
      </c>
      <c r="AI43" s="230">
        <v>0</v>
      </c>
      <c r="AJ43" s="230">
        <v>0</v>
      </c>
      <c r="AK43" s="230">
        <v>0</v>
      </c>
      <c r="AL43" s="230">
        <v>0</v>
      </c>
      <c r="AM43" s="230">
        <v>0</v>
      </c>
      <c r="AN43" s="230">
        <v>0</v>
      </c>
      <c r="AO43" s="230">
        <v>0</v>
      </c>
      <c r="AP43" s="230">
        <v>0</v>
      </c>
      <c r="AQ43" s="230">
        <v>0</v>
      </c>
      <c r="AR43" s="230">
        <v>0</v>
      </c>
      <c r="AS43" s="230">
        <v>0</v>
      </c>
      <c r="AT43" s="230">
        <v>0</v>
      </c>
      <c r="AU43" s="230">
        <v>0</v>
      </c>
      <c r="AV43" s="230">
        <v>0</v>
      </c>
      <c r="AW43" s="230">
        <v>0</v>
      </c>
    </row>
    <row r="44" spans="3:49" x14ac:dyDescent="0.3">
      <c r="C44" s="230">
        <v>27</v>
      </c>
      <c r="D44" s="230">
        <v>8</v>
      </c>
      <c r="E44" s="230">
        <v>1</v>
      </c>
      <c r="F44" s="230">
        <v>8.4</v>
      </c>
      <c r="G44" s="230">
        <v>0</v>
      </c>
      <c r="H44" s="230">
        <v>0</v>
      </c>
      <c r="I44" s="230">
        <v>0.1</v>
      </c>
      <c r="J44" s="230">
        <v>0</v>
      </c>
      <c r="K44" s="230">
        <v>1.3</v>
      </c>
      <c r="L44" s="230">
        <v>0</v>
      </c>
      <c r="M44" s="230">
        <v>0</v>
      </c>
      <c r="N44" s="230">
        <v>0</v>
      </c>
      <c r="O44" s="230">
        <v>0</v>
      </c>
      <c r="P44" s="230">
        <v>1.5</v>
      </c>
      <c r="Q44" s="230">
        <v>1</v>
      </c>
      <c r="R44" s="230">
        <v>1</v>
      </c>
      <c r="S44" s="230">
        <v>0</v>
      </c>
      <c r="T44" s="230">
        <v>0</v>
      </c>
      <c r="U44" s="230">
        <v>0</v>
      </c>
      <c r="V44" s="230">
        <v>0</v>
      </c>
      <c r="W44" s="230">
        <v>0</v>
      </c>
      <c r="X44" s="230">
        <v>0</v>
      </c>
      <c r="Y44" s="230">
        <v>0</v>
      </c>
      <c r="Z44" s="230">
        <v>0</v>
      </c>
      <c r="AA44" s="230">
        <v>0</v>
      </c>
      <c r="AB44" s="230">
        <v>0</v>
      </c>
      <c r="AC44" s="230">
        <v>0</v>
      </c>
      <c r="AD44" s="230">
        <v>0</v>
      </c>
      <c r="AE44" s="230">
        <v>0</v>
      </c>
      <c r="AF44" s="230">
        <v>0</v>
      </c>
      <c r="AG44" s="230">
        <v>0</v>
      </c>
      <c r="AH44" s="230">
        <v>2</v>
      </c>
      <c r="AI44" s="230">
        <v>0</v>
      </c>
      <c r="AJ44" s="230">
        <v>0</v>
      </c>
      <c r="AK44" s="230">
        <v>0</v>
      </c>
      <c r="AL44" s="230">
        <v>0</v>
      </c>
      <c r="AM44" s="230">
        <v>1</v>
      </c>
      <c r="AN44" s="230">
        <v>0</v>
      </c>
      <c r="AO44" s="230">
        <v>0</v>
      </c>
      <c r="AP44" s="230">
        <v>0</v>
      </c>
      <c r="AQ44" s="230">
        <v>0</v>
      </c>
      <c r="AR44" s="230">
        <v>0</v>
      </c>
      <c r="AS44" s="230">
        <v>0</v>
      </c>
      <c r="AT44" s="230">
        <v>0</v>
      </c>
      <c r="AU44" s="230">
        <v>0</v>
      </c>
      <c r="AV44" s="230">
        <v>0</v>
      </c>
      <c r="AW44" s="230">
        <v>0.5</v>
      </c>
    </row>
    <row r="45" spans="3:49" x14ac:dyDescent="0.3">
      <c r="C45" s="230">
        <v>27</v>
      </c>
      <c r="D45" s="230">
        <v>8</v>
      </c>
      <c r="E45" s="230">
        <v>2</v>
      </c>
      <c r="F45" s="230">
        <v>1258</v>
      </c>
      <c r="G45" s="230">
        <v>0</v>
      </c>
      <c r="H45" s="230">
        <v>0</v>
      </c>
      <c r="I45" s="230">
        <v>12</v>
      </c>
      <c r="J45" s="230">
        <v>0</v>
      </c>
      <c r="K45" s="230">
        <v>222</v>
      </c>
      <c r="L45" s="230">
        <v>0</v>
      </c>
      <c r="M45" s="230">
        <v>0</v>
      </c>
      <c r="N45" s="230">
        <v>0</v>
      </c>
      <c r="O45" s="230">
        <v>0</v>
      </c>
      <c r="P45" s="230">
        <v>241.5</v>
      </c>
      <c r="Q45" s="230">
        <v>129</v>
      </c>
      <c r="R45" s="230">
        <v>72</v>
      </c>
      <c r="S45" s="230">
        <v>0</v>
      </c>
      <c r="T45" s="230">
        <v>0</v>
      </c>
      <c r="U45" s="230">
        <v>0</v>
      </c>
      <c r="V45" s="230">
        <v>0</v>
      </c>
      <c r="W45" s="230">
        <v>0</v>
      </c>
      <c r="X45" s="230">
        <v>0</v>
      </c>
      <c r="Y45" s="230">
        <v>0</v>
      </c>
      <c r="Z45" s="230">
        <v>0</v>
      </c>
      <c r="AA45" s="230">
        <v>0</v>
      </c>
      <c r="AB45" s="230">
        <v>0</v>
      </c>
      <c r="AC45" s="230">
        <v>0</v>
      </c>
      <c r="AD45" s="230">
        <v>0</v>
      </c>
      <c r="AE45" s="230">
        <v>0</v>
      </c>
      <c r="AF45" s="230">
        <v>0</v>
      </c>
      <c r="AG45" s="230">
        <v>0</v>
      </c>
      <c r="AH45" s="230">
        <v>340</v>
      </c>
      <c r="AI45" s="230">
        <v>0</v>
      </c>
      <c r="AJ45" s="230">
        <v>0</v>
      </c>
      <c r="AK45" s="230">
        <v>0</v>
      </c>
      <c r="AL45" s="230">
        <v>0</v>
      </c>
      <c r="AM45" s="230">
        <v>181.5</v>
      </c>
      <c r="AN45" s="230">
        <v>0</v>
      </c>
      <c r="AO45" s="230">
        <v>0</v>
      </c>
      <c r="AP45" s="230">
        <v>0</v>
      </c>
      <c r="AQ45" s="230">
        <v>0</v>
      </c>
      <c r="AR45" s="230">
        <v>0</v>
      </c>
      <c r="AS45" s="230">
        <v>0</v>
      </c>
      <c r="AT45" s="230">
        <v>0</v>
      </c>
      <c r="AU45" s="230">
        <v>0</v>
      </c>
      <c r="AV45" s="230">
        <v>0</v>
      </c>
      <c r="AW45" s="230">
        <v>60</v>
      </c>
    </row>
    <row r="46" spans="3:49" x14ac:dyDescent="0.3">
      <c r="C46" s="230">
        <v>27</v>
      </c>
      <c r="D46" s="230">
        <v>8</v>
      </c>
      <c r="E46" s="230">
        <v>5</v>
      </c>
      <c r="F46" s="230">
        <v>225</v>
      </c>
      <c r="G46" s="230">
        <v>225</v>
      </c>
      <c r="H46" s="230">
        <v>0</v>
      </c>
      <c r="I46" s="230">
        <v>0</v>
      </c>
      <c r="J46" s="230">
        <v>0</v>
      </c>
      <c r="K46" s="230">
        <v>0</v>
      </c>
      <c r="L46" s="230">
        <v>0</v>
      </c>
      <c r="M46" s="230">
        <v>0</v>
      </c>
      <c r="N46" s="230">
        <v>0</v>
      </c>
      <c r="O46" s="230">
        <v>0</v>
      </c>
      <c r="P46" s="230">
        <v>0</v>
      </c>
      <c r="Q46" s="230">
        <v>0</v>
      </c>
      <c r="R46" s="230">
        <v>0</v>
      </c>
      <c r="S46" s="230">
        <v>0</v>
      </c>
      <c r="T46" s="230">
        <v>0</v>
      </c>
      <c r="U46" s="230">
        <v>0</v>
      </c>
      <c r="V46" s="230">
        <v>0</v>
      </c>
      <c r="W46" s="230">
        <v>0</v>
      </c>
      <c r="X46" s="230">
        <v>0</v>
      </c>
      <c r="Y46" s="230">
        <v>0</v>
      </c>
      <c r="Z46" s="230">
        <v>0</v>
      </c>
      <c r="AA46" s="230">
        <v>0</v>
      </c>
      <c r="AB46" s="230">
        <v>0</v>
      </c>
      <c r="AC46" s="230">
        <v>0</v>
      </c>
      <c r="AD46" s="230">
        <v>0</v>
      </c>
      <c r="AE46" s="230">
        <v>0</v>
      </c>
      <c r="AF46" s="230">
        <v>0</v>
      </c>
      <c r="AG46" s="230">
        <v>0</v>
      </c>
      <c r="AH46" s="230">
        <v>0</v>
      </c>
      <c r="AI46" s="230">
        <v>0</v>
      </c>
      <c r="AJ46" s="230">
        <v>0</v>
      </c>
      <c r="AK46" s="230">
        <v>0</v>
      </c>
      <c r="AL46" s="230">
        <v>0</v>
      </c>
      <c r="AM46" s="230">
        <v>0</v>
      </c>
      <c r="AN46" s="230">
        <v>0</v>
      </c>
      <c r="AO46" s="230">
        <v>0</v>
      </c>
      <c r="AP46" s="230">
        <v>0</v>
      </c>
      <c r="AQ46" s="230">
        <v>0</v>
      </c>
      <c r="AR46" s="230">
        <v>0</v>
      </c>
      <c r="AS46" s="230">
        <v>0</v>
      </c>
      <c r="AT46" s="230">
        <v>0</v>
      </c>
      <c r="AU46" s="230">
        <v>0</v>
      </c>
      <c r="AV46" s="230">
        <v>0</v>
      </c>
      <c r="AW46" s="230">
        <v>0</v>
      </c>
    </row>
    <row r="47" spans="3:49" x14ac:dyDescent="0.3">
      <c r="C47" s="230">
        <v>27</v>
      </c>
      <c r="D47" s="230">
        <v>8</v>
      </c>
      <c r="E47" s="230">
        <v>6</v>
      </c>
      <c r="F47" s="230">
        <v>325363</v>
      </c>
      <c r="G47" s="230">
        <v>67500</v>
      </c>
      <c r="H47" s="230">
        <v>0</v>
      </c>
      <c r="I47" s="230">
        <v>4500</v>
      </c>
      <c r="J47" s="230">
        <v>0</v>
      </c>
      <c r="K47" s="230">
        <v>83288</v>
      </c>
      <c r="L47" s="230">
        <v>0</v>
      </c>
      <c r="M47" s="230">
        <v>0</v>
      </c>
      <c r="N47" s="230">
        <v>0</v>
      </c>
      <c r="O47" s="230">
        <v>0</v>
      </c>
      <c r="P47" s="230">
        <v>40855</v>
      </c>
      <c r="Q47" s="230">
        <v>24924</v>
      </c>
      <c r="R47" s="230">
        <v>27602</v>
      </c>
      <c r="S47" s="230">
        <v>0</v>
      </c>
      <c r="T47" s="230">
        <v>0</v>
      </c>
      <c r="U47" s="230">
        <v>0</v>
      </c>
      <c r="V47" s="230">
        <v>0</v>
      </c>
      <c r="W47" s="230">
        <v>0</v>
      </c>
      <c r="X47" s="230">
        <v>0</v>
      </c>
      <c r="Y47" s="230">
        <v>0</v>
      </c>
      <c r="Z47" s="230">
        <v>0</v>
      </c>
      <c r="AA47" s="230">
        <v>0</v>
      </c>
      <c r="AB47" s="230">
        <v>0</v>
      </c>
      <c r="AC47" s="230">
        <v>0</v>
      </c>
      <c r="AD47" s="230">
        <v>0</v>
      </c>
      <c r="AE47" s="230">
        <v>0</v>
      </c>
      <c r="AF47" s="230">
        <v>0</v>
      </c>
      <c r="AG47" s="230">
        <v>0</v>
      </c>
      <c r="AH47" s="230">
        <v>52293</v>
      </c>
      <c r="AI47" s="230">
        <v>0</v>
      </c>
      <c r="AJ47" s="230">
        <v>0</v>
      </c>
      <c r="AK47" s="230">
        <v>0</v>
      </c>
      <c r="AL47" s="230">
        <v>0</v>
      </c>
      <c r="AM47" s="230">
        <v>14851</v>
      </c>
      <c r="AN47" s="230">
        <v>0</v>
      </c>
      <c r="AO47" s="230">
        <v>0</v>
      </c>
      <c r="AP47" s="230">
        <v>0</v>
      </c>
      <c r="AQ47" s="230">
        <v>0</v>
      </c>
      <c r="AR47" s="230">
        <v>0</v>
      </c>
      <c r="AS47" s="230">
        <v>0</v>
      </c>
      <c r="AT47" s="230">
        <v>0</v>
      </c>
      <c r="AU47" s="230">
        <v>0</v>
      </c>
      <c r="AV47" s="230">
        <v>0</v>
      </c>
      <c r="AW47" s="230">
        <v>9550</v>
      </c>
    </row>
    <row r="48" spans="3:49" x14ac:dyDescent="0.3">
      <c r="C48" s="230">
        <v>27</v>
      </c>
      <c r="D48" s="230">
        <v>8</v>
      </c>
      <c r="E48" s="230">
        <v>11</v>
      </c>
      <c r="F48" s="230">
        <v>1978.3715012722646</v>
      </c>
      <c r="G48" s="230">
        <v>0</v>
      </c>
      <c r="H48" s="230">
        <v>0</v>
      </c>
      <c r="I48" s="230">
        <v>0</v>
      </c>
      <c r="J48" s="230">
        <v>1145.0381679389313</v>
      </c>
      <c r="K48" s="230">
        <v>0</v>
      </c>
      <c r="L48" s="230">
        <v>0</v>
      </c>
      <c r="M48" s="230">
        <v>0</v>
      </c>
      <c r="N48" s="230">
        <v>0</v>
      </c>
      <c r="O48" s="230">
        <v>833.33333333333337</v>
      </c>
      <c r="P48" s="230">
        <v>0</v>
      </c>
      <c r="Q48" s="230">
        <v>0</v>
      </c>
      <c r="R48" s="230">
        <v>0</v>
      </c>
      <c r="S48" s="230">
        <v>0</v>
      </c>
      <c r="T48" s="230">
        <v>0</v>
      </c>
      <c r="U48" s="230">
        <v>0</v>
      </c>
      <c r="V48" s="230">
        <v>0</v>
      </c>
      <c r="W48" s="230">
        <v>0</v>
      </c>
      <c r="X48" s="230">
        <v>0</v>
      </c>
      <c r="Y48" s="230">
        <v>0</v>
      </c>
      <c r="Z48" s="230">
        <v>0</v>
      </c>
      <c r="AA48" s="230">
        <v>0</v>
      </c>
      <c r="AB48" s="230">
        <v>0</v>
      </c>
      <c r="AC48" s="230">
        <v>0</v>
      </c>
      <c r="AD48" s="230">
        <v>0</v>
      </c>
      <c r="AE48" s="230">
        <v>0</v>
      </c>
      <c r="AF48" s="230">
        <v>0</v>
      </c>
      <c r="AG48" s="230">
        <v>0</v>
      </c>
      <c r="AH48" s="230">
        <v>0</v>
      </c>
      <c r="AI48" s="230">
        <v>0</v>
      </c>
      <c r="AJ48" s="230">
        <v>0</v>
      </c>
      <c r="AK48" s="230">
        <v>0</v>
      </c>
      <c r="AL48" s="230">
        <v>0</v>
      </c>
      <c r="AM48" s="230">
        <v>0</v>
      </c>
      <c r="AN48" s="230">
        <v>0</v>
      </c>
      <c r="AO48" s="230">
        <v>0</v>
      </c>
      <c r="AP48" s="230">
        <v>0</v>
      </c>
      <c r="AQ48" s="230">
        <v>0</v>
      </c>
      <c r="AR48" s="230">
        <v>0</v>
      </c>
      <c r="AS48" s="230">
        <v>0</v>
      </c>
      <c r="AT48" s="230">
        <v>0</v>
      </c>
      <c r="AU48" s="230">
        <v>0</v>
      </c>
      <c r="AV48" s="230">
        <v>0</v>
      </c>
      <c r="AW48" s="230">
        <v>0</v>
      </c>
    </row>
    <row r="49" spans="3:49" x14ac:dyDescent="0.3">
      <c r="C49" s="230">
        <v>27</v>
      </c>
      <c r="D49" s="230">
        <v>9</v>
      </c>
      <c r="E49" s="230">
        <v>1</v>
      </c>
      <c r="F49" s="230">
        <v>9</v>
      </c>
      <c r="G49" s="230">
        <v>0</v>
      </c>
      <c r="H49" s="230">
        <v>0</v>
      </c>
      <c r="I49" s="230">
        <v>0.1</v>
      </c>
      <c r="J49" s="230">
        <v>0</v>
      </c>
      <c r="K49" s="230">
        <v>1.9</v>
      </c>
      <c r="L49" s="230">
        <v>0</v>
      </c>
      <c r="M49" s="230">
        <v>0</v>
      </c>
      <c r="N49" s="230">
        <v>0</v>
      </c>
      <c r="O49" s="230">
        <v>0</v>
      </c>
      <c r="P49" s="230">
        <v>1.5</v>
      </c>
      <c r="Q49" s="230">
        <v>1</v>
      </c>
      <c r="R49" s="230">
        <v>1</v>
      </c>
      <c r="S49" s="230">
        <v>0</v>
      </c>
      <c r="T49" s="230">
        <v>0</v>
      </c>
      <c r="U49" s="230">
        <v>0</v>
      </c>
      <c r="V49" s="230">
        <v>0</v>
      </c>
      <c r="W49" s="230">
        <v>0</v>
      </c>
      <c r="X49" s="230">
        <v>0</v>
      </c>
      <c r="Y49" s="230">
        <v>0</v>
      </c>
      <c r="Z49" s="230">
        <v>0</v>
      </c>
      <c r="AA49" s="230">
        <v>0</v>
      </c>
      <c r="AB49" s="230">
        <v>0</v>
      </c>
      <c r="AC49" s="230">
        <v>0</v>
      </c>
      <c r="AD49" s="230">
        <v>0</v>
      </c>
      <c r="AE49" s="230">
        <v>0</v>
      </c>
      <c r="AF49" s="230">
        <v>0</v>
      </c>
      <c r="AG49" s="230">
        <v>0</v>
      </c>
      <c r="AH49" s="230">
        <v>2</v>
      </c>
      <c r="AI49" s="230">
        <v>0</v>
      </c>
      <c r="AJ49" s="230">
        <v>0</v>
      </c>
      <c r="AK49" s="230">
        <v>0</v>
      </c>
      <c r="AL49" s="230">
        <v>0</v>
      </c>
      <c r="AM49" s="230">
        <v>1</v>
      </c>
      <c r="AN49" s="230">
        <v>0</v>
      </c>
      <c r="AO49" s="230">
        <v>0</v>
      </c>
      <c r="AP49" s="230">
        <v>0</v>
      </c>
      <c r="AQ49" s="230">
        <v>0</v>
      </c>
      <c r="AR49" s="230">
        <v>0</v>
      </c>
      <c r="AS49" s="230">
        <v>0</v>
      </c>
      <c r="AT49" s="230">
        <v>0</v>
      </c>
      <c r="AU49" s="230">
        <v>0</v>
      </c>
      <c r="AV49" s="230">
        <v>0</v>
      </c>
      <c r="AW49" s="230">
        <v>0.5</v>
      </c>
    </row>
    <row r="50" spans="3:49" x14ac:dyDescent="0.3">
      <c r="C50" s="230">
        <v>27</v>
      </c>
      <c r="D50" s="230">
        <v>9</v>
      </c>
      <c r="E50" s="230">
        <v>2</v>
      </c>
      <c r="F50" s="230">
        <v>1387</v>
      </c>
      <c r="G50" s="230">
        <v>0</v>
      </c>
      <c r="H50" s="230">
        <v>0</v>
      </c>
      <c r="I50" s="230">
        <v>16</v>
      </c>
      <c r="J50" s="230">
        <v>0</v>
      </c>
      <c r="K50" s="230">
        <v>301</v>
      </c>
      <c r="L50" s="230">
        <v>0</v>
      </c>
      <c r="M50" s="230">
        <v>0</v>
      </c>
      <c r="N50" s="230">
        <v>0</v>
      </c>
      <c r="O50" s="230">
        <v>0</v>
      </c>
      <c r="P50" s="230">
        <v>174</v>
      </c>
      <c r="Q50" s="230">
        <v>168</v>
      </c>
      <c r="R50" s="230">
        <v>136</v>
      </c>
      <c r="S50" s="230">
        <v>0</v>
      </c>
      <c r="T50" s="230">
        <v>0</v>
      </c>
      <c r="U50" s="230">
        <v>0</v>
      </c>
      <c r="V50" s="230">
        <v>0</v>
      </c>
      <c r="W50" s="230">
        <v>0</v>
      </c>
      <c r="X50" s="230">
        <v>0</v>
      </c>
      <c r="Y50" s="230">
        <v>0</v>
      </c>
      <c r="Z50" s="230">
        <v>0</v>
      </c>
      <c r="AA50" s="230">
        <v>0</v>
      </c>
      <c r="AB50" s="230">
        <v>0</v>
      </c>
      <c r="AC50" s="230">
        <v>0</v>
      </c>
      <c r="AD50" s="230">
        <v>0</v>
      </c>
      <c r="AE50" s="230">
        <v>0</v>
      </c>
      <c r="AF50" s="230">
        <v>0</v>
      </c>
      <c r="AG50" s="230">
        <v>0</v>
      </c>
      <c r="AH50" s="230">
        <v>332</v>
      </c>
      <c r="AI50" s="230">
        <v>0</v>
      </c>
      <c r="AJ50" s="230">
        <v>0</v>
      </c>
      <c r="AK50" s="230">
        <v>0</v>
      </c>
      <c r="AL50" s="230">
        <v>0</v>
      </c>
      <c r="AM50" s="230">
        <v>176</v>
      </c>
      <c r="AN50" s="230">
        <v>0</v>
      </c>
      <c r="AO50" s="230">
        <v>0</v>
      </c>
      <c r="AP50" s="230">
        <v>0</v>
      </c>
      <c r="AQ50" s="230">
        <v>0</v>
      </c>
      <c r="AR50" s="230">
        <v>0</v>
      </c>
      <c r="AS50" s="230">
        <v>0</v>
      </c>
      <c r="AT50" s="230">
        <v>0</v>
      </c>
      <c r="AU50" s="230">
        <v>0</v>
      </c>
      <c r="AV50" s="230">
        <v>0</v>
      </c>
      <c r="AW50" s="230">
        <v>84</v>
      </c>
    </row>
    <row r="51" spans="3:49" x14ac:dyDescent="0.3">
      <c r="C51" s="230">
        <v>27</v>
      </c>
      <c r="D51" s="230">
        <v>9</v>
      </c>
      <c r="E51" s="230">
        <v>5</v>
      </c>
      <c r="F51" s="230">
        <v>201</v>
      </c>
      <c r="G51" s="230">
        <v>201</v>
      </c>
      <c r="H51" s="230">
        <v>0</v>
      </c>
      <c r="I51" s="230">
        <v>0</v>
      </c>
      <c r="J51" s="230">
        <v>0</v>
      </c>
      <c r="K51" s="230">
        <v>0</v>
      </c>
      <c r="L51" s="230">
        <v>0</v>
      </c>
      <c r="M51" s="230">
        <v>0</v>
      </c>
      <c r="N51" s="230">
        <v>0</v>
      </c>
      <c r="O51" s="230">
        <v>0</v>
      </c>
      <c r="P51" s="230">
        <v>0</v>
      </c>
      <c r="Q51" s="230">
        <v>0</v>
      </c>
      <c r="R51" s="230">
        <v>0</v>
      </c>
      <c r="S51" s="230">
        <v>0</v>
      </c>
      <c r="T51" s="230">
        <v>0</v>
      </c>
      <c r="U51" s="230">
        <v>0</v>
      </c>
      <c r="V51" s="230">
        <v>0</v>
      </c>
      <c r="W51" s="230">
        <v>0</v>
      </c>
      <c r="X51" s="230">
        <v>0</v>
      </c>
      <c r="Y51" s="230">
        <v>0</v>
      </c>
      <c r="Z51" s="230">
        <v>0</v>
      </c>
      <c r="AA51" s="230">
        <v>0</v>
      </c>
      <c r="AB51" s="230">
        <v>0</v>
      </c>
      <c r="AC51" s="230">
        <v>0</v>
      </c>
      <c r="AD51" s="230">
        <v>0</v>
      </c>
      <c r="AE51" s="230">
        <v>0</v>
      </c>
      <c r="AF51" s="230">
        <v>0</v>
      </c>
      <c r="AG51" s="230">
        <v>0</v>
      </c>
      <c r="AH51" s="230">
        <v>0</v>
      </c>
      <c r="AI51" s="230">
        <v>0</v>
      </c>
      <c r="AJ51" s="230">
        <v>0</v>
      </c>
      <c r="AK51" s="230">
        <v>0</v>
      </c>
      <c r="AL51" s="230">
        <v>0</v>
      </c>
      <c r="AM51" s="230">
        <v>0</v>
      </c>
      <c r="AN51" s="230">
        <v>0</v>
      </c>
      <c r="AO51" s="230">
        <v>0</v>
      </c>
      <c r="AP51" s="230">
        <v>0</v>
      </c>
      <c r="AQ51" s="230">
        <v>0</v>
      </c>
      <c r="AR51" s="230">
        <v>0</v>
      </c>
      <c r="AS51" s="230">
        <v>0</v>
      </c>
      <c r="AT51" s="230">
        <v>0</v>
      </c>
      <c r="AU51" s="230">
        <v>0</v>
      </c>
      <c r="AV51" s="230">
        <v>0</v>
      </c>
      <c r="AW51" s="230">
        <v>0</v>
      </c>
    </row>
    <row r="52" spans="3:49" x14ac:dyDescent="0.3">
      <c r="C52" s="230">
        <v>27</v>
      </c>
      <c r="D52" s="230">
        <v>9</v>
      </c>
      <c r="E52" s="230">
        <v>6</v>
      </c>
      <c r="F52" s="230">
        <v>344688</v>
      </c>
      <c r="G52" s="230">
        <v>60300</v>
      </c>
      <c r="H52" s="230">
        <v>0</v>
      </c>
      <c r="I52" s="230">
        <v>4344</v>
      </c>
      <c r="J52" s="230">
        <v>0</v>
      </c>
      <c r="K52" s="230">
        <v>108019</v>
      </c>
      <c r="L52" s="230">
        <v>0</v>
      </c>
      <c r="M52" s="230">
        <v>0</v>
      </c>
      <c r="N52" s="230">
        <v>0</v>
      </c>
      <c r="O52" s="230">
        <v>0</v>
      </c>
      <c r="P52" s="230">
        <v>34085</v>
      </c>
      <c r="Q52" s="230">
        <v>24855</v>
      </c>
      <c r="R52" s="230">
        <v>36714</v>
      </c>
      <c r="S52" s="230">
        <v>0</v>
      </c>
      <c r="T52" s="230">
        <v>0</v>
      </c>
      <c r="U52" s="230">
        <v>0</v>
      </c>
      <c r="V52" s="230">
        <v>0</v>
      </c>
      <c r="W52" s="230">
        <v>0</v>
      </c>
      <c r="X52" s="230">
        <v>0</v>
      </c>
      <c r="Y52" s="230">
        <v>0</v>
      </c>
      <c r="Z52" s="230">
        <v>0</v>
      </c>
      <c r="AA52" s="230">
        <v>0</v>
      </c>
      <c r="AB52" s="230">
        <v>0</v>
      </c>
      <c r="AC52" s="230">
        <v>0</v>
      </c>
      <c r="AD52" s="230">
        <v>0</v>
      </c>
      <c r="AE52" s="230">
        <v>0</v>
      </c>
      <c r="AF52" s="230">
        <v>0</v>
      </c>
      <c r="AG52" s="230">
        <v>0</v>
      </c>
      <c r="AH52" s="230">
        <v>52111</v>
      </c>
      <c r="AI52" s="230">
        <v>0</v>
      </c>
      <c r="AJ52" s="230">
        <v>0</v>
      </c>
      <c r="AK52" s="230">
        <v>0</v>
      </c>
      <c r="AL52" s="230">
        <v>0</v>
      </c>
      <c r="AM52" s="230">
        <v>14850</v>
      </c>
      <c r="AN52" s="230">
        <v>0</v>
      </c>
      <c r="AO52" s="230">
        <v>0</v>
      </c>
      <c r="AP52" s="230">
        <v>0</v>
      </c>
      <c r="AQ52" s="230">
        <v>0</v>
      </c>
      <c r="AR52" s="230">
        <v>0</v>
      </c>
      <c r="AS52" s="230">
        <v>0</v>
      </c>
      <c r="AT52" s="230">
        <v>0</v>
      </c>
      <c r="AU52" s="230">
        <v>0</v>
      </c>
      <c r="AV52" s="230">
        <v>0</v>
      </c>
      <c r="AW52" s="230">
        <v>9410</v>
      </c>
    </row>
    <row r="53" spans="3:49" x14ac:dyDescent="0.3">
      <c r="C53" s="230">
        <v>27</v>
      </c>
      <c r="D53" s="230">
        <v>9</v>
      </c>
      <c r="E53" s="230">
        <v>11</v>
      </c>
      <c r="F53" s="230">
        <v>1978.3715012722646</v>
      </c>
      <c r="G53" s="230">
        <v>0</v>
      </c>
      <c r="H53" s="230">
        <v>0</v>
      </c>
      <c r="I53" s="230">
        <v>0</v>
      </c>
      <c r="J53" s="230">
        <v>1145.0381679389313</v>
      </c>
      <c r="K53" s="230">
        <v>0</v>
      </c>
      <c r="L53" s="230">
        <v>0</v>
      </c>
      <c r="M53" s="230">
        <v>0</v>
      </c>
      <c r="N53" s="230">
        <v>0</v>
      </c>
      <c r="O53" s="230">
        <v>833.33333333333337</v>
      </c>
      <c r="P53" s="230">
        <v>0</v>
      </c>
      <c r="Q53" s="230">
        <v>0</v>
      </c>
      <c r="R53" s="230">
        <v>0</v>
      </c>
      <c r="S53" s="230">
        <v>0</v>
      </c>
      <c r="T53" s="230">
        <v>0</v>
      </c>
      <c r="U53" s="230">
        <v>0</v>
      </c>
      <c r="V53" s="230">
        <v>0</v>
      </c>
      <c r="W53" s="230">
        <v>0</v>
      </c>
      <c r="X53" s="230">
        <v>0</v>
      </c>
      <c r="Y53" s="230">
        <v>0</v>
      </c>
      <c r="Z53" s="230">
        <v>0</v>
      </c>
      <c r="AA53" s="230">
        <v>0</v>
      </c>
      <c r="AB53" s="230">
        <v>0</v>
      </c>
      <c r="AC53" s="230">
        <v>0</v>
      </c>
      <c r="AD53" s="230">
        <v>0</v>
      </c>
      <c r="AE53" s="230">
        <v>0</v>
      </c>
      <c r="AF53" s="230">
        <v>0</v>
      </c>
      <c r="AG53" s="230">
        <v>0</v>
      </c>
      <c r="AH53" s="230">
        <v>0</v>
      </c>
      <c r="AI53" s="230">
        <v>0</v>
      </c>
      <c r="AJ53" s="230">
        <v>0</v>
      </c>
      <c r="AK53" s="230">
        <v>0</v>
      </c>
      <c r="AL53" s="230">
        <v>0</v>
      </c>
      <c r="AM53" s="230">
        <v>0</v>
      </c>
      <c r="AN53" s="230">
        <v>0</v>
      </c>
      <c r="AO53" s="230">
        <v>0</v>
      </c>
      <c r="AP53" s="230">
        <v>0</v>
      </c>
      <c r="AQ53" s="230">
        <v>0</v>
      </c>
      <c r="AR53" s="230">
        <v>0</v>
      </c>
      <c r="AS53" s="230">
        <v>0</v>
      </c>
      <c r="AT53" s="230">
        <v>0</v>
      </c>
      <c r="AU53" s="230">
        <v>0</v>
      </c>
      <c r="AV53" s="230">
        <v>0</v>
      </c>
      <c r="AW53" s="230">
        <v>0</v>
      </c>
    </row>
    <row r="54" spans="3:49" x14ac:dyDescent="0.3">
      <c r="C54" s="230">
        <v>27</v>
      </c>
      <c r="D54" s="230">
        <v>10</v>
      </c>
      <c r="E54" s="230">
        <v>1</v>
      </c>
      <c r="F54" s="230">
        <v>9</v>
      </c>
      <c r="G54" s="230">
        <v>0</v>
      </c>
      <c r="H54" s="230">
        <v>0</v>
      </c>
      <c r="I54" s="230">
        <v>0.1</v>
      </c>
      <c r="J54" s="230">
        <v>0</v>
      </c>
      <c r="K54" s="230">
        <v>1.9</v>
      </c>
      <c r="L54" s="230">
        <v>0</v>
      </c>
      <c r="M54" s="230">
        <v>0</v>
      </c>
      <c r="N54" s="230">
        <v>0</v>
      </c>
      <c r="O54" s="230">
        <v>0</v>
      </c>
      <c r="P54" s="230">
        <v>1.5</v>
      </c>
      <c r="Q54" s="230">
        <v>1</v>
      </c>
      <c r="R54" s="230">
        <v>1</v>
      </c>
      <c r="S54" s="230">
        <v>0</v>
      </c>
      <c r="T54" s="230">
        <v>0</v>
      </c>
      <c r="U54" s="230">
        <v>0</v>
      </c>
      <c r="V54" s="230">
        <v>0</v>
      </c>
      <c r="W54" s="230">
        <v>0</v>
      </c>
      <c r="X54" s="230">
        <v>0</v>
      </c>
      <c r="Y54" s="230">
        <v>0</v>
      </c>
      <c r="Z54" s="230">
        <v>0</v>
      </c>
      <c r="AA54" s="230">
        <v>0</v>
      </c>
      <c r="AB54" s="230">
        <v>0</v>
      </c>
      <c r="AC54" s="230">
        <v>0</v>
      </c>
      <c r="AD54" s="230">
        <v>0</v>
      </c>
      <c r="AE54" s="230">
        <v>0</v>
      </c>
      <c r="AF54" s="230">
        <v>0</v>
      </c>
      <c r="AG54" s="230">
        <v>0</v>
      </c>
      <c r="AH54" s="230">
        <v>2</v>
      </c>
      <c r="AI54" s="230">
        <v>0</v>
      </c>
      <c r="AJ54" s="230">
        <v>0</v>
      </c>
      <c r="AK54" s="230">
        <v>0</v>
      </c>
      <c r="AL54" s="230">
        <v>0</v>
      </c>
      <c r="AM54" s="230">
        <v>1</v>
      </c>
      <c r="AN54" s="230">
        <v>0</v>
      </c>
      <c r="AO54" s="230">
        <v>0</v>
      </c>
      <c r="AP54" s="230">
        <v>0</v>
      </c>
      <c r="AQ54" s="230">
        <v>0</v>
      </c>
      <c r="AR54" s="230">
        <v>0</v>
      </c>
      <c r="AS54" s="230">
        <v>0</v>
      </c>
      <c r="AT54" s="230">
        <v>0</v>
      </c>
      <c r="AU54" s="230">
        <v>0</v>
      </c>
      <c r="AV54" s="230">
        <v>0</v>
      </c>
      <c r="AW54" s="230">
        <v>0.5</v>
      </c>
    </row>
    <row r="55" spans="3:49" x14ac:dyDescent="0.3">
      <c r="C55" s="230">
        <v>27</v>
      </c>
      <c r="D55" s="230">
        <v>10</v>
      </c>
      <c r="E55" s="230">
        <v>2</v>
      </c>
      <c r="F55" s="230">
        <v>1399.1</v>
      </c>
      <c r="G55" s="230">
        <v>0</v>
      </c>
      <c r="H55" s="230">
        <v>0</v>
      </c>
      <c r="I55" s="230">
        <v>16</v>
      </c>
      <c r="J55" s="230">
        <v>0</v>
      </c>
      <c r="K55" s="230">
        <v>296.60000000000002</v>
      </c>
      <c r="L55" s="230">
        <v>0</v>
      </c>
      <c r="M55" s="230">
        <v>0</v>
      </c>
      <c r="N55" s="230">
        <v>0</v>
      </c>
      <c r="O55" s="230">
        <v>0</v>
      </c>
      <c r="P55" s="230">
        <v>193.5</v>
      </c>
      <c r="Q55" s="230">
        <v>155</v>
      </c>
      <c r="R55" s="230">
        <v>165</v>
      </c>
      <c r="S55" s="230">
        <v>0</v>
      </c>
      <c r="T55" s="230">
        <v>0</v>
      </c>
      <c r="U55" s="230">
        <v>0</v>
      </c>
      <c r="V55" s="230">
        <v>0</v>
      </c>
      <c r="W55" s="230">
        <v>0</v>
      </c>
      <c r="X55" s="230">
        <v>0</v>
      </c>
      <c r="Y55" s="230">
        <v>0</v>
      </c>
      <c r="Z55" s="230">
        <v>0</v>
      </c>
      <c r="AA55" s="230">
        <v>0</v>
      </c>
      <c r="AB55" s="230">
        <v>0</v>
      </c>
      <c r="AC55" s="230">
        <v>0</v>
      </c>
      <c r="AD55" s="230">
        <v>0</v>
      </c>
      <c r="AE55" s="230">
        <v>0</v>
      </c>
      <c r="AF55" s="230">
        <v>0</v>
      </c>
      <c r="AG55" s="230">
        <v>0</v>
      </c>
      <c r="AH55" s="230">
        <v>333</v>
      </c>
      <c r="AI55" s="230">
        <v>0</v>
      </c>
      <c r="AJ55" s="230">
        <v>0</v>
      </c>
      <c r="AK55" s="230">
        <v>0</v>
      </c>
      <c r="AL55" s="230">
        <v>0</v>
      </c>
      <c r="AM55" s="230">
        <v>160</v>
      </c>
      <c r="AN55" s="230">
        <v>0</v>
      </c>
      <c r="AO55" s="230">
        <v>0</v>
      </c>
      <c r="AP55" s="230">
        <v>0</v>
      </c>
      <c r="AQ55" s="230">
        <v>0</v>
      </c>
      <c r="AR55" s="230">
        <v>0</v>
      </c>
      <c r="AS55" s="230">
        <v>0</v>
      </c>
      <c r="AT55" s="230">
        <v>0</v>
      </c>
      <c r="AU55" s="230">
        <v>0</v>
      </c>
      <c r="AV55" s="230">
        <v>0</v>
      </c>
      <c r="AW55" s="230">
        <v>80</v>
      </c>
    </row>
    <row r="56" spans="3:49" x14ac:dyDescent="0.3">
      <c r="C56" s="230">
        <v>27</v>
      </c>
      <c r="D56" s="230">
        <v>10</v>
      </c>
      <c r="E56" s="230">
        <v>5</v>
      </c>
      <c r="F56" s="230">
        <v>118</v>
      </c>
      <c r="G56" s="230">
        <v>118</v>
      </c>
      <c r="H56" s="230">
        <v>0</v>
      </c>
      <c r="I56" s="230">
        <v>0</v>
      </c>
      <c r="J56" s="230">
        <v>0</v>
      </c>
      <c r="K56" s="230">
        <v>0</v>
      </c>
      <c r="L56" s="230">
        <v>0</v>
      </c>
      <c r="M56" s="230">
        <v>0</v>
      </c>
      <c r="N56" s="230">
        <v>0</v>
      </c>
      <c r="O56" s="230">
        <v>0</v>
      </c>
      <c r="P56" s="230">
        <v>0</v>
      </c>
      <c r="Q56" s="230">
        <v>0</v>
      </c>
      <c r="R56" s="230">
        <v>0</v>
      </c>
      <c r="S56" s="230">
        <v>0</v>
      </c>
      <c r="T56" s="230">
        <v>0</v>
      </c>
      <c r="U56" s="230">
        <v>0</v>
      </c>
      <c r="V56" s="230">
        <v>0</v>
      </c>
      <c r="W56" s="230">
        <v>0</v>
      </c>
      <c r="X56" s="230">
        <v>0</v>
      </c>
      <c r="Y56" s="230">
        <v>0</v>
      </c>
      <c r="Z56" s="230">
        <v>0</v>
      </c>
      <c r="AA56" s="230">
        <v>0</v>
      </c>
      <c r="AB56" s="230">
        <v>0</v>
      </c>
      <c r="AC56" s="230">
        <v>0</v>
      </c>
      <c r="AD56" s="230">
        <v>0</v>
      </c>
      <c r="AE56" s="230">
        <v>0</v>
      </c>
      <c r="AF56" s="230">
        <v>0</v>
      </c>
      <c r="AG56" s="230">
        <v>0</v>
      </c>
      <c r="AH56" s="230">
        <v>0</v>
      </c>
      <c r="AI56" s="230">
        <v>0</v>
      </c>
      <c r="AJ56" s="230">
        <v>0</v>
      </c>
      <c r="AK56" s="230">
        <v>0</v>
      </c>
      <c r="AL56" s="230">
        <v>0</v>
      </c>
      <c r="AM56" s="230">
        <v>0</v>
      </c>
      <c r="AN56" s="230">
        <v>0</v>
      </c>
      <c r="AO56" s="230">
        <v>0</v>
      </c>
      <c r="AP56" s="230">
        <v>0</v>
      </c>
      <c r="AQ56" s="230">
        <v>0</v>
      </c>
      <c r="AR56" s="230">
        <v>0</v>
      </c>
      <c r="AS56" s="230">
        <v>0</v>
      </c>
      <c r="AT56" s="230">
        <v>0</v>
      </c>
      <c r="AU56" s="230">
        <v>0</v>
      </c>
      <c r="AV56" s="230">
        <v>0</v>
      </c>
      <c r="AW56" s="230">
        <v>0</v>
      </c>
    </row>
    <row r="57" spans="3:49" x14ac:dyDescent="0.3">
      <c r="C57" s="230">
        <v>27</v>
      </c>
      <c r="D57" s="230">
        <v>10</v>
      </c>
      <c r="E57" s="230">
        <v>6</v>
      </c>
      <c r="F57" s="230">
        <v>323810</v>
      </c>
      <c r="G57" s="230">
        <v>35400</v>
      </c>
      <c r="H57" s="230">
        <v>0</v>
      </c>
      <c r="I57" s="230">
        <v>4344</v>
      </c>
      <c r="J57" s="230">
        <v>0</v>
      </c>
      <c r="K57" s="230">
        <v>108368</v>
      </c>
      <c r="L57" s="230">
        <v>0</v>
      </c>
      <c r="M57" s="230">
        <v>0</v>
      </c>
      <c r="N57" s="230">
        <v>0</v>
      </c>
      <c r="O57" s="230">
        <v>0</v>
      </c>
      <c r="P57" s="230">
        <v>36810</v>
      </c>
      <c r="Q57" s="230">
        <v>25724</v>
      </c>
      <c r="R57" s="230">
        <v>36869</v>
      </c>
      <c r="S57" s="230">
        <v>0</v>
      </c>
      <c r="T57" s="230">
        <v>0</v>
      </c>
      <c r="U57" s="230">
        <v>0</v>
      </c>
      <c r="V57" s="230">
        <v>0</v>
      </c>
      <c r="W57" s="230">
        <v>0</v>
      </c>
      <c r="X57" s="230">
        <v>0</v>
      </c>
      <c r="Y57" s="230">
        <v>0</v>
      </c>
      <c r="Z57" s="230">
        <v>0</v>
      </c>
      <c r="AA57" s="230">
        <v>0</v>
      </c>
      <c r="AB57" s="230">
        <v>0</v>
      </c>
      <c r="AC57" s="230">
        <v>0</v>
      </c>
      <c r="AD57" s="230">
        <v>0</v>
      </c>
      <c r="AE57" s="230">
        <v>0</v>
      </c>
      <c r="AF57" s="230">
        <v>0</v>
      </c>
      <c r="AG57" s="230">
        <v>0</v>
      </c>
      <c r="AH57" s="230">
        <v>52080</v>
      </c>
      <c r="AI57" s="230">
        <v>0</v>
      </c>
      <c r="AJ57" s="230">
        <v>0</v>
      </c>
      <c r="AK57" s="230">
        <v>0</v>
      </c>
      <c r="AL57" s="230">
        <v>0</v>
      </c>
      <c r="AM57" s="230">
        <v>14803</v>
      </c>
      <c r="AN57" s="230">
        <v>0</v>
      </c>
      <c r="AO57" s="230">
        <v>0</v>
      </c>
      <c r="AP57" s="230">
        <v>0</v>
      </c>
      <c r="AQ57" s="230">
        <v>0</v>
      </c>
      <c r="AR57" s="230">
        <v>0</v>
      </c>
      <c r="AS57" s="230">
        <v>0</v>
      </c>
      <c r="AT57" s="230">
        <v>0</v>
      </c>
      <c r="AU57" s="230">
        <v>0</v>
      </c>
      <c r="AV57" s="230">
        <v>0</v>
      </c>
      <c r="AW57" s="230">
        <v>9412</v>
      </c>
    </row>
    <row r="58" spans="3:49" x14ac:dyDescent="0.3">
      <c r="C58" s="230">
        <v>27</v>
      </c>
      <c r="D58" s="230">
        <v>10</v>
      </c>
      <c r="E58" s="230">
        <v>11</v>
      </c>
      <c r="F58" s="230">
        <v>1978.3715012722646</v>
      </c>
      <c r="G58" s="230">
        <v>0</v>
      </c>
      <c r="H58" s="230">
        <v>0</v>
      </c>
      <c r="I58" s="230">
        <v>0</v>
      </c>
      <c r="J58" s="230">
        <v>1145.0381679389313</v>
      </c>
      <c r="K58" s="230">
        <v>0</v>
      </c>
      <c r="L58" s="230">
        <v>0</v>
      </c>
      <c r="M58" s="230">
        <v>0</v>
      </c>
      <c r="N58" s="230">
        <v>0</v>
      </c>
      <c r="O58" s="230">
        <v>833.33333333333337</v>
      </c>
      <c r="P58" s="230">
        <v>0</v>
      </c>
      <c r="Q58" s="230">
        <v>0</v>
      </c>
      <c r="R58" s="230">
        <v>0</v>
      </c>
      <c r="S58" s="230">
        <v>0</v>
      </c>
      <c r="T58" s="230">
        <v>0</v>
      </c>
      <c r="U58" s="230">
        <v>0</v>
      </c>
      <c r="V58" s="230">
        <v>0</v>
      </c>
      <c r="W58" s="230">
        <v>0</v>
      </c>
      <c r="X58" s="230">
        <v>0</v>
      </c>
      <c r="Y58" s="230">
        <v>0</v>
      </c>
      <c r="Z58" s="230">
        <v>0</v>
      </c>
      <c r="AA58" s="230">
        <v>0</v>
      </c>
      <c r="AB58" s="230">
        <v>0</v>
      </c>
      <c r="AC58" s="230">
        <v>0</v>
      </c>
      <c r="AD58" s="230">
        <v>0</v>
      </c>
      <c r="AE58" s="230">
        <v>0</v>
      </c>
      <c r="AF58" s="230">
        <v>0</v>
      </c>
      <c r="AG58" s="230">
        <v>0</v>
      </c>
      <c r="AH58" s="230">
        <v>0</v>
      </c>
      <c r="AI58" s="230">
        <v>0</v>
      </c>
      <c r="AJ58" s="230">
        <v>0</v>
      </c>
      <c r="AK58" s="230">
        <v>0</v>
      </c>
      <c r="AL58" s="230">
        <v>0</v>
      </c>
      <c r="AM58" s="230">
        <v>0</v>
      </c>
      <c r="AN58" s="230">
        <v>0</v>
      </c>
      <c r="AO58" s="230">
        <v>0</v>
      </c>
      <c r="AP58" s="230">
        <v>0</v>
      </c>
      <c r="AQ58" s="230">
        <v>0</v>
      </c>
      <c r="AR58" s="230">
        <v>0</v>
      </c>
      <c r="AS58" s="230">
        <v>0</v>
      </c>
      <c r="AT58" s="230">
        <v>0</v>
      </c>
      <c r="AU58" s="230">
        <v>0</v>
      </c>
      <c r="AV58" s="230">
        <v>0</v>
      </c>
      <c r="AW58" s="230">
        <v>0</v>
      </c>
    </row>
    <row r="59" spans="3:49" x14ac:dyDescent="0.3">
      <c r="C59" s="230">
        <v>27</v>
      </c>
      <c r="D59" s="230">
        <v>11</v>
      </c>
      <c r="E59" s="230">
        <v>1</v>
      </c>
      <c r="F59" s="230">
        <v>9</v>
      </c>
      <c r="G59" s="230">
        <v>0</v>
      </c>
      <c r="H59" s="230">
        <v>0</v>
      </c>
      <c r="I59" s="230">
        <v>0.1</v>
      </c>
      <c r="J59" s="230">
        <v>0</v>
      </c>
      <c r="K59" s="230">
        <v>1.9</v>
      </c>
      <c r="L59" s="230">
        <v>0</v>
      </c>
      <c r="M59" s="230">
        <v>0</v>
      </c>
      <c r="N59" s="230">
        <v>0</v>
      </c>
      <c r="O59" s="230">
        <v>0</v>
      </c>
      <c r="P59" s="230">
        <v>1.5</v>
      </c>
      <c r="Q59" s="230">
        <v>1</v>
      </c>
      <c r="R59" s="230">
        <v>1</v>
      </c>
      <c r="S59" s="230">
        <v>0</v>
      </c>
      <c r="T59" s="230">
        <v>0</v>
      </c>
      <c r="U59" s="230">
        <v>0</v>
      </c>
      <c r="V59" s="230">
        <v>0</v>
      </c>
      <c r="W59" s="230">
        <v>0</v>
      </c>
      <c r="X59" s="230">
        <v>0</v>
      </c>
      <c r="Y59" s="230">
        <v>0</v>
      </c>
      <c r="Z59" s="230">
        <v>0</v>
      </c>
      <c r="AA59" s="230">
        <v>0</v>
      </c>
      <c r="AB59" s="230">
        <v>0</v>
      </c>
      <c r="AC59" s="230">
        <v>0</v>
      </c>
      <c r="AD59" s="230">
        <v>0</v>
      </c>
      <c r="AE59" s="230">
        <v>0</v>
      </c>
      <c r="AF59" s="230">
        <v>0</v>
      </c>
      <c r="AG59" s="230">
        <v>0</v>
      </c>
      <c r="AH59" s="230">
        <v>2</v>
      </c>
      <c r="AI59" s="230">
        <v>0</v>
      </c>
      <c r="AJ59" s="230">
        <v>0</v>
      </c>
      <c r="AK59" s="230">
        <v>0</v>
      </c>
      <c r="AL59" s="230">
        <v>0</v>
      </c>
      <c r="AM59" s="230">
        <v>1</v>
      </c>
      <c r="AN59" s="230">
        <v>0</v>
      </c>
      <c r="AO59" s="230">
        <v>0</v>
      </c>
      <c r="AP59" s="230">
        <v>0</v>
      </c>
      <c r="AQ59" s="230">
        <v>0</v>
      </c>
      <c r="AR59" s="230">
        <v>0</v>
      </c>
      <c r="AS59" s="230">
        <v>0</v>
      </c>
      <c r="AT59" s="230">
        <v>0</v>
      </c>
      <c r="AU59" s="230">
        <v>0</v>
      </c>
      <c r="AV59" s="230">
        <v>0</v>
      </c>
      <c r="AW59" s="230">
        <v>0.5</v>
      </c>
    </row>
    <row r="60" spans="3:49" x14ac:dyDescent="0.3">
      <c r="C60" s="230">
        <v>27</v>
      </c>
      <c r="D60" s="230">
        <v>11</v>
      </c>
      <c r="E60" s="230">
        <v>2</v>
      </c>
      <c r="F60" s="230">
        <v>1485.5</v>
      </c>
      <c r="G60" s="230">
        <v>0</v>
      </c>
      <c r="H60" s="230">
        <v>0</v>
      </c>
      <c r="I60" s="230">
        <v>20</v>
      </c>
      <c r="J60" s="230">
        <v>0</v>
      </c>
      <c r="K60" s="230">
        <v>292</v>
      </c>
      <c r="L60" s="230">
        <v>0</v>
      </c>
      <c r="M60" s="230">
        <v>0</v>
      </c>
      <c r="N60" s="230">
        <v>0</v>
      </c>
      <c r="O60" s="230">
        <v>0</v>
      </c>
      <c r="P60" s="230">
        <v>253.5</v>
      </c>
      <c r="Q60" s="230">
        <v>156</v>
      </c>
      <c r="R60" s="230">
        <v>176</v>
      </c>
      <c r="S60" s="230">
        <v>0</v>
      </c>
      <c r="T60" s="230">
        <v>0</v>
      </c>
      <c r="U60" s="230">
        <v>0</v>
      </c>
      <c r="V60" s="230">
        <v>0</v>
      </c>
      <c r="W60" s="230">
        <v>0</v>
      </c>
      <c r="X60" s="230">
        <v>0</v>
      </c>
      <c r="Y60" s="230">
        <v>0</v>
      </c>
      <c r="Z60" s="230">
        <v>0</v>
      </c>
      <c r="AA60" s="230">
        <v>0</v>
      </c>
      <c r="AB60" s="230">
        <v>0</v>
      </c>
      <c r="AC60" s="230">
        <v>0</v>
      </c>
      <c r="AD60" s="230">
        <v>0</v>
      </c>
      <c r="AE60" s="230">
        <v>0</v>
      </c>
      <c r="AF60" s="230">
        <v>0</v>
      </c>
      <c r="AG60" s="230">
        <v>0</v>
      </c>
      <c r="AH60" s="230">
        <v>336</v>
      </c>
      <c r="AI60" s="230">
        <v>0</v>
      </c>
      <c r="AJ60" s="230">
        <v>0</v>
      </c>
      <c r="AK60" s="230">
        <v>0</v>
      </c>
      <c r="AL60" s="230">
        <v>0</v>
      </c>
      <c r="AM60" s="230">
        <v>168</v>
      </c>
      <c r="AN60" s="230">
        <v>0</v>
      </c>
      <c r="AO60" s="230">
        <v>0</v>
      </c>
      <c r="AP60" s="230">
        <v>0</v>
      </c>
      <c r="AQ60" s="230">
        <v>0</v>
      </c>
      <c r="AR60" s="230">
        <v>0</v>
      </c>
      <c r="AS60" s="230">
        <v>0</v>
      </c>
      <c r="AT60" s="230">
        <v>0</v>
      </c>
      <c r="AU60" s="230">
        <v>0</v>
      </c>
      <c r="AV60" s="230">
        <v>0</v>
      </c>
      <c r="AW60" s="230">
        <v>84</v>
      </c>
    </row>
    <row r="61" spans="3:49" x14ac:dyDescent="0.3">
      <c r="C61" s="230">
        <v>27</v>
      </c>
      <c r="D61" s="230">
        <v>11</v>
      </c>
      <c r="E61" s="230">
        <v>5</v>
      </c>
      <c r="F61" s="230">
        <v>171</v>
      </c>
      <c r="G61" s="230">
        <v>171</v>
      </c>
      <c r="H61" s="230">
        <v>0</v>
      </c>
      <c r="I61" s="230">
        <v>0</v>
      </c>
      <c r="J61" s="230">
        <v>0</v>
      </c>
      <c r="K61" s="230">
        <v>0</v>
      </c>
      <c r="L61" s="230">
        <v>0</v>
      </c>
      <c r="M61" s="230">
        <v>0</v>
      </c>
      <c r="N61" s="230">
        <v>0</v>
      </c>
      <c r="O61" s="230">
        <v>0</v>
      </c>
      <c r="P61" s="230">
        <v>0</v>
      </c>
      <c r="Q61" s="230">
        <v>0</v>
      </c>
      <c r="R61" s="230">
        <v>0</v>
      </c>
      <c r="S61" s="230">
        <v>0</v>
      </c>
      <c r="T61" s="230">
        <v>0</v>
      </c>
      <c r="U61" s="230">
        <v>0</v>
      </c>
      <c r="V61" s="230">
        <v>0</v>
      </c>
      <c r="W61" s="230">
        <v>0</v>
      </c>
      <c r="X61" s="230">
        <v>0</v>
      </c>
      <c r="Y61" s="230">
        <v>0</v>
      </c>
      <c r="Z61" s="230">
        <v>0</v>
      </c>
      <c r="AA61" s="230">
        <v>0</v>
      </c>
      <c r="AB61" s="230">
        <v>0</v>
      </c>
      <c r="AC61" s="230">
        <v>0</v>
      </c>
      <c r="AD61" s="230">
        <v>0</v>
      </c>
      <c r="AE61" s="230">
        <v>0</v>
      </c>
      <c r="AF61" s="230">
        <v>0</v>
      </c>
      <c r="AG61" s="230">
        <v>0</v>
      </c>
      <c r="AH61" s="230">
        <v>0</v>
      </c>
      <c r="AI61" s="230">
        <v>0</v>
      </c>
      <c r="AJ61" s="230">
        <v>0</v>
      </c>
      <c r="AK61" s="230">
        <v>0</v>
      </c>
      <c r="AL61" s="230">
        <v>0</v>
      </c>
      <c r="AM61" s="230">
        <v>0</v>
      </c>
      <c r="AN61" s="230">
        <v>0</v>
      </c>
      <c r="AO61" s="230">
        <v>0</v>
      </c>
      <c r="AP61" s="230">
        <v>0</v>
      </c>
      <c r="AQ61" s="230">
        <v>0</v>
      </c>
      <c r="AR61" s="230">
        <v>0</v>
      </c>
      <c r="AS61" s="230">
        <v>0</v>
      </c>
      <c r="AT61" s="230">
        <v>0</v>
      </c>
      <c r="AU61" s="230">
        <v>0</v>
      </c>
      <c r="AV61" s="230">
        <v>0</v>
      </c>
      <c r="AW61" s="230">
        <v>0</v>
      </c>
    </row>
    <row r="62" spans="3:49" x14ac:dyDescent="0.3">
      <c r="C62" s="230">
        <v>27</v>
      </c>
      <c r="D62" s="230">
        <v>11</v>
      </c>
      <c r="E62" s="230">
        <v>6</v>
      </c>
      <c r="F62" s="230">
        <v>444083</v>
      </c>
      <c r="G62" s="230">
        <v>51300</v>
      </c>
      <c r="H62" s="230">
        <v>0</v>
      </c>
      <c r="I62" s="230">
        <v>5621</v>
      </c>
      <c r="J62" s="230">
        <v>0</v>
      </c>
      <c r="K62" s="230">
        <v>133175</v>
      </c>
      <c r="L62" s="230">
        <v>0</v>
      </c>
      <c r="M62" s="230">
        <v>0</v>
      </c>
      <c r="N62" s="230">
        <v>0</v>
      </c>
      <c r="O62" s="230">
        <v>0</v>
      </c>
      <c r="P62" s="230">
        <v>54070</v>
      </c>
      <c r="Q62" s="230">
        <v>34926</v>
      </c>
      <c r="R62" s="230">
        <v>61792</v>
      </c>
      <c r="S62" s="230">
        <v>0</v>
      </c>
      <c r="T62" s="230">
        <v>0</v>
      </c>
      <c r="U62" s="230">
        <v>0</v>
      </c>
      <c r="V62" s="230">
        <v>0</v>
      </c>
      <c r="W62" s="230">
        <v>0</v>
      </c>
      <c r="X62" s="230">
        <v>0</v>
      </c>
      <c r="Y62" s="230">
        <v>0</v>
      </c>
      <c r="Z62" s="230">
        <v>0</v>
      </c>
      <c r="AA62" s="230">
        <v>0</v>
      </c>
      <c r="AB62" s="230">
        <v>0</v>
      </c>
      <c r="AC62" s="230">
        <v>0</v>
      </c>
      <c r="AD62" s="230">
        <v>0</v>
      </c>
      <c r="AE62" s="230">
        <v>0</v>
      </c>
      <c r="AF62" s="230">
        <v>0</v>
      </c>
      <c r="AG62" s="230">
        <v>0</v>
      </c>
      <c r="AH62" s="230">
        <v>72338</v>
      </c>
      <c r="AI62" s="230">
        <v>0</v>
      </c>
      <c r="AJ62" s="230">
        <v>0</v>
      </c>
      <c r="AK62" s="230">
        <v>0</v>
      </c>
      <c r="AL62" s="230">
        <v>0</v>
      </c>
      <c r="AM62" s="230">
        <v>19290</v>
      </c>
      <c r="AN62" s="230">
        <v>0</v>
      </c>
      <c r="AO62" s="230">
        <v>0</v>
      </c>
      <c r="AP62" s="230">
        <v>0</v>
      </c>
      <c r="AQ62" s="230">
        <v>0</v>
      </c>
      <c r="AR62" s="230">
        <v>0</v>
      </c>
      <c r="AS62" s="230">
        <v>0</v>
      </c>
      <c r="AT62" s="230">
        <v>0</v>
      </c>
      <c r="AU62" s="230">
        <v>0</v>
      </c>
      <c r="AV62" s="230">
        <v>0</v>
      </c>
      <c r="AW62" s="230">
        <v>11571</v>
      </c>
    </row>
    <row r="63" spans="3:49" x14ac:dyDescent="0.3">
      <c r="C63" s="230">
        <v>27</v>
      </c>
      <c r="D63" s="230">
        <v>11</v>
      </c>
      <c r="E63" s="230">
        <v>9</v>
      </c>
      <c r="F63" s="230">
        <v>89639</v>
      </c>
      <c r="G63" s="230">
        <v>0</v>
      </c>
      <c r="H63" s="230">
        <v>0</v>
      </c>
      <c r="I63" s="230">
        <v>1277</v>
      </c>
      <c r="J63" s="230">
        <v>0</v>
      </c>
      <c r="K63" s="230">
        <v>15693</v>
      </c>
      <c r="L63" s="230">
        <v>0</v>
      </c>
      <c r="M63" s="230">
        <v>0</v>
      </c>
      <c r="N63" s="230">
        <v>0</v>
      </c>
      <c r="O63" s="230">
        <v>0</v>
      </c>
      <c r="P63" s="230">
        <v>13404</v>
      </c>
      <c r="Q63" s="230">
        <v>9108</v>
      </c>
      <c r="R63" s="230">
        <v>24972</v>
      </c>
      <c r="S63" s="230">
        <v>0</v>
      </c>
      <c r="T63" s="230">
        <v>0</v>
      </c>
      <c r="U63" s="230">
        <v>0</v>
      </c>
      <c r="V63" s="230">
        <v>0</v>
      </c>
      <c r="W63" s="230">
        <v>0</v>
      </c>
      <c r="X63" s="230">
        <v>0</v>
      </c>
      <c r="Y63" s="230">
        <v>0</v>
      </c>
      <c r="Z63" s="230">
        <v>0</v>
      </c>
      <c r="AA63" s="230">
        <v>0</v>
      </c>
      <c r="AB63" s="230">
        <v>0</v>
      </c>
      <c r="AC63" s="230">
        <v>0</v>
      </c>
      <c r="AD63" s="230">
        <v>0</v>
      </c>
      <c r="AE63" s="230">
        <v>0</v>
      </c>
      <c r="AF63" s="230">
        <v>0</v>
      </c>
      <c r="AG63" s="230">
        <v>0</v>
      </c>
      <c r="AH63" s="230">
        <v>18592</v>
      </c>
      <c r="AI63" s="230">
        <v>0</v>
      </c>
      <c r="AJ63" s="230">
        <v>0</v>
      </c>
      <c r="AK63" s="230">
        <v>0</v>
      </c>
      <c r="AL63" s="230">
        <v>0</v>
      </c>
      <c r="AM63" s="230">
        <v>4455</v>
      </c>
      <c r="AN63" s="230">
        <v>0</v>
      </c>
      <c r="AO63" s="230">
        <v>0</v>
      </c>
      <c r="AP63" s="230">
        <v>0</v>
      </c>
      <c r="AQ63" s="230">
        <v>0</v>
      </c>
      <c r="AR63" s="230">
        <v>0</v>
      </c>
      <c r="AS63" s="230">
        <v>0</v>
      </c>
      <c r="AT63" s="230">
        <v>0</v>
      </c>
      <c r="AU63" s="230">
        <v>0</v>
      </c>
      <c r="AV63" s="230">
        <v>0</v>
      </c>
      <c r="AW63" s="230">
        <v>2138</v>
      </c>
    </row>
    <row r="64" spans="3:49" x14ac:dyDescent="0.3">
      <c r="C64" s="230">
        <v>27</v>
      </c>
      <c r="D64" s="230">
        <v>11</v>
      </c>
      <c r="E64" s="230">
        <v>11</v>
      </c>
      <c r="F64" s="230">
        <v>1978.3715012722646</v>
      </c>
      <c r="G64" s="230">
        <v>0</v>
      </c>
      <c r="H64" s="230">
        <v>0</v>
      </c>
      <c r="I64" s="230">
        <v>0</v>
      </c>
      <c r="J64" s="230">
        <v>1145.0381679389313</v>
      </c>
      <c r="K64" s="230">
        <v>0</v>
      </c>
      <c r="L64" s="230">
        <v>0</v>
      </c>
      <c r="M64" s="230">
        <v>0</v>
      </c>
      <c r="N64" s="230">
        <v>0</v>
      </c>
      <c r="O64" s="230">
        <v>833.33333333333337</v>
      </c>
      <c r="P64" s="230">
        <v>0</v>
      </c>
      <c r="Q64" s="230">
        <v>0</v>
      </c>
      <c r="R64" s="230">
        <v>0</v>
      </c>
      <c r="S64" s="230">
        <v>0</v>
      </c>
      <c r="T64" s="230">
        <v>0</v>
      </c>
      <c r="U64" s="230">
        <v>0</v>
      </c>
      <c r="V64" s="230">
        <v>0</v>
      </c>
      <c r="W64" s="230">
        <v>0</v>
      </c>
      <c r="X64" s="230">
        <v>0</v>
      </c>
      <c r="Y64" s="230">
        <v>0</v>
      </c>
      <c r="Z64" s="230">
        <v>0</v>
      </c>
      <c r="AA64" s="230">
        <v>0</v>
      </c>
      <c r="AB64" s="230">
        <v>0</v>
      </c>
      <c r="AC64" s="230">
        <v>0</v>
      </c>
      <c r="AD64" s="230">
        <v>0</v>
      </c>
      <c r="AE64" s="230">
        <v>0</v>
      </c>
      <c r="AF64" s="230">
        <v>0</v>
      </c>
      <c r="AG64" s="230">
        <v>0</v>
      </c>
      <c r="AH64" s="230">
        <v>0</v>
      </c>
      <c r="AI64" s="230">
        <v>0</v>
      </c>
      <c r="AJ64" s="230">
        <v>0</v>
      </c>
      <c r="AK64" s="230">
        <v>0</v>
      </c>
      <c r="AL64" s="230">
        <v>0</v>
      </c>
      <c r="AM64" s="230">
        <v>0</v>
      </c>
      <c r="AN64" s="230">
        <v>0</v>
      </c>
      <c r="AO64" s="230">
        <v>0</v>
      </c>
      <c r="AP64" s="230">
        <v>0</v>
      </c>
      <c r="AQ64" s="230">
        <v>0</v>
      </c>
      <c r="AR64" s="230">
        <v>0</v>
      </c>
      <c r="AS64" s="230">
        <v>0</v>
      </c>
      <c r="AT64" s="230">
        <v>0</v>
      </c>
      <c r="AU64" s="230">
        <v>0</v>
      </c>
      <c r="AV64" s="230">
        <v>0</v>
      </c>
      <c r="AW64" s="230">
        <v>0</v>
      </c>
    </row>
    <row r="65" spans="3:49" x14ac:dyDescent="0.3">
      <c r="C65" s="230">
        <v>27</v>
      </c>
      <c r="D65" s="230">
        <v>12</v>
      </c>
      <c r="E65" s="230">
        <v>1</v>
      </c>
      <c r="F65" s="230">
        <v>9</v>
      </c>
      <c r="G65" s="230">
        <v>0</v>
      </c>
      <c r="H65" s="230">
        <v>0</v>
      </c>
      <c r="I65" s="230">
        <v>0.1</v>
      </c>
      <c r="J65" s="230">
        <v>0</v>
      </c>
      <c r="K65" s="230">
        <v>1.9</v>
      </c>
      <c r="L65" s="230">
        <v>0</v>
      </c>
      <c r="M65" s="230">
        <v>0</v>
      </c>
      <c r="N65" s="230">
        <v>0</v>
      </c>
      <c r="O65" s="230">
        <v>0</v>
      </c>
      <c r="P65" s="230">
        <v>1.5</v>
      </c>
      <c r="Q65" s="230">
        <v>1</v>
      </c>
      <c r="R65" s="230">
        <v>1</v>
      </c>
      <c r="S65" s="230">
        <v>0</v>
      </c>
      <c r="T65" s="230">
        <v>0</v>
      </c>
      <c r="U65" s="230">
        <v>0</v>
      </c>
      <c r="V65" s="230">
        <v>0</v>
      </c>
      <c r="W65" s="230">
        <v>0</v>
      </c>
      <c r="X65" s="230">
        <v>0</v>
      </c>
      <c r="Y65" s="230">
        <v>0</v>
      </c>
      <c r="Z65" s="230">
        <v>0</v>
      </c>
      <c r="AA65" s="230">
        <v>0</v>
      </c>
      <c r="AB65" s="230">
        <v>0</v>
      </c>
      <c r="AC65" s="230">
        <v>0</v>
      </c>
      <c r="AD65" s="230">
        <v>0</v>
      </c>
      <c r="AE65" s="230">
        <v>0</v>
      </c>
      <c r="AF65" s="230">
        <v>0</v>
      </c>
      <c r="AG65" s="230">
        <v>0</v>
      </c>
      <c r="AH65" s="230">
        <v>2</v>
      </c>
      <c r="AI65" s="230">
        <v>0</v>
      </c>
      <c r="AJ65" s="230">
        <v>0</v>
      </c>
      <c r="AK65" s="230">
        <v>0</v>
      </c>
      <c r="AL65" s="230">
        <v>0</v>
      </c>
      <c r="AM65" s="230">
        <v>1</v>
      </c>
      <c r="AN65" s="230">
        <v>0</v>
      </c>
      <c r="AO65" s="230">
        <v>0</v>
      </c>
      <c r="AP65" s="230">
        <v>0</v>
      </c>
      <c r="AQ65" s="230">
        <v>0</v>
      </c>
      <c r="AR65" s="230">
        <v>0</v>
      </c>
      <c r="AS65" s="230">
        <v>0</v>
      </c>
      <c r="AT65" s="230">
        <v>0</v>
      </c>
      <c r="AU65" s="230">
        <v>0</v>
      </c>
      <c r="AV65" s="230">
        <v>0</v>
      </c>
      <c r="AW65" s="230">
        <v>0.5</v>
      </c>
    </row>
    <row r="66" spans="3:49" x14ac:dyDescent="0.3">
      <c r="C66" s="230">
        <v>27</v>
      </c>
      <c r="D66" s="230">
        <v>12</v>
      </c>
      <c r="E66" s="230">
        <v>2</v>
      </c>
      <c r="F66" s="230">
        <v>1198.5</v>
      </c>
      <c r="G66" s="230">
        <v>0</v>
      </c>
      <c r="H66" s="230">
        <v>0</v>
      </c>
      <c r="I66" s="230">
        <v>12</v>
      </c>
      <c r="J66" s="230">
        <v>0</v>
      </c>
      <c r="K66" s="230">
        <v>252</v>
      </c>
      <c r="L66" s="230">
        <v>0</v>
      </c>
      <c r="M66" s="230">
        <v>0</v>
      </c>
      <c r="N66" s="230">
        <v>0</v>
      </c>
      <c r="O66" s="230">
        <v>0</v>
      </c>
      <c r="P66" s="230">
        <v>170.5</v>
      </c>
      <c r="Q66" s="230">
        <v>118.75</v>
      </c>
      <c r="R66" s="230">
        <v>167</v>
      </c>
      <c r="S66" s="230">
        <v>0</v>
      </c>
      <c r="T66" s="230">
        <v>0</v>
      </c>
      <c r="U66" s="230">
        <v>0</v>
      </c>
      <c r="V66" s="230">
        <v>0</v>
      </c>
      <c r="W66" s="230">
        <v>0</v>
      </c>
      <c r="X66" s="230">
        <v>0</v>
      </c>
      <c r="Y66" s="230">
        <v>0</v>
      </c>
      <c r="Z66" s="230">
        <v>0</v>
      </c>
      <c r="AA66" s="230">
        <v>0</v>
      </c>
      <c r="AB66" s="230">
        <v>0</v>
      </c>
      <c r="AC66" s="230">
        <v>0</v>
      </c>
      <c r="AD66" s="230">
        <v>0</v>
      </c>
      <c r="AE66" s="230">
        <v>0</v>
      </c>
      <c r="AF66" s="230">
        <v>0</v>
      </c>
      <c r="AG66" s="230">
        <v>0</v>
      </c>
      <c r="AH66" s="230">
        <v>290.25</v>
      </c>
      <c r="AI66" s="230">
        <v>0</v>
      </c>
      <c r="AJ66" s="230">
        <v>0</v>
      </c>
      <c r="AK66" s="230">
        <v>0</v>
      </c>
      <c r="AL66" s="230">
        <v>0</v>
      </c>
      <c r="AM66" s="230">
        <v>120</v>
      </c>
      <c r="AN66" s="230">
        <v>0</v>
      </c>
      <c r="AO66" s="230">
        <v>0</v>
      </c>
      <c r="AP66" s="230">
        <v>0</v>
      </c>
      <c r="AQ66" s="230">
        <v>0</v>
      </c>
      <c r="AR66" s="230">
        <v>0</v>
      </c>
      <c r="AS66" s="230">
        <v>0</v>
      </c>
      <c r="AT66" s="230">
        <v>0</v>
      </c>
      <c r="AU66" s="230">
        <v>0</v>
      </c>
      <c r="AV66" s="230">
        <v>0</v>
      </c>
      <c r="AW66" s="230">
        <v>68</v>
      </c>
    </row>
    <row r="67" spans="3:49" x14ac:dyDescent="0.3">
      <c r="C67" s="230">
        <v>27</v>
      </c>
      <c r="D67" s="230">
        <v>12</v>
      </c>
      <c r="E67" s="230">
        <v>5</v>
      </c>
      <c r="F67" s="230">
        <v>172</v>
      </c>
      <c r="G67" s="230">
        <v>172</v>
      </c>
      <c r="H67" s="230">
        <v>0</v>
      </c>
      <c r="I67" s="230">
        <v>0</v>
      </c>
      <c r="J67" s="230">
        <v>0</v>
      </c>
      <c r="K67" s="230">
        <v>0</v>
      </c>
      <c r="L67" s="230">
        <v>0</v>
      </c>
      <c r="M67" s="230">
        <v>0</v>
      </c>
      <c r="N67" s="230">
        <v>0</v>
      </c>
      <c r="O67" s="230">
        <v>0</v>
      </c>
      <c r="P67" s="230">
        <v>0</v>
      </c>
      <c r="Q67" s="230">
        <v>0</v>
      </c>
      <c r="R67" s="230">
        <v>0</v>
      </c>
      <c r="S67" s="230">
        <v>0</v>
      </c>
      <c r="T67" s="230">
        <v>0</v>
      </c>
      <c r="U67" s="230">
        <v>0</v>
      </c>
      <c r="V67" s="230">
        <v>0</v>
      </c>
      <c r="W67" s="230">
        <v>0</v>
      </c>
      <c r="X67" s="230">
        <v>0</v>
      </c>
      <c r="Y67" s="230">
        <v>0</v>
      </c>
      <c r="Z67" s="230">
        <v>0</v>
      </c>
      <c r="AA67" s="230">
        <v>0</v>
      </c>
      <c r="AB67" s="230">
        <v>0</v>
      </c>
      <c r="AC67" s="230">
        <v>0</v>
      </c>
      <c r="AD67" s="230">
        <v>0</v>
      </c>
      <c r="AE67" s="230">
        <v>0</v>
      </c>
      <c r="AF67" s="230">
        <v>0</v>
      </c>
      <c r="AG67" s="230">
        <v>0</v>
      </c>
      <c r="AH67" s="230">
        <v>0</v>
      </c>
      <c r="AI67" s="230">
        <v>0</v>
      </c>
      <c r="AJ67" s="230">
        <v>0</v>
      </c>
      <c r="AK67" s="230">
        <v>0</v>
      </c>
      <c r="AL67" s="230">
        <v>0</v>
      </c>
      <c r="AM67" s="230">
        <v>0</v>
      </c>
      <c r="AN67" s="230">
        <v>0</v>
      </c>
      <c r="AO67" s="230">
        <v>0</v>
      </c>
      <c r="AP67" s="230">
        <v>0</v>
      </c>
      <c r="AQ67" s="230">
        <v>0</v>
      </c>
      <c r="AR67" s="230">
        <v>0</v>
      </c>
      <c r="AS67" s="230">
        <v>0</v>
      </c>
      <c r="AT67" s="230">
        <v>0</v>
      </c>
      <c r="AU67" s="230">
        <v>0</v>
      </c>
      <c r="AV67" s="230">
        <v>0</v>
      </c>
      <c r="AW67" s="230">
        <v>0</v>
      </c>
    </row>
    <row r="68" spans="3:49" x14ac:dyDescent="0.3">
      <c r="C68" s="230">
        <v>27</v>
      </c>
      <c r="D68" s="230">
        <v>12</v>
      </c>
      <c r="E68" s="230">
        <v>6</v>
      </c>
      <c r="F68" s="230">
        <v>492348</v>
      </c>
      <c r="G68" s="230">
        <v>51600</v>
      </c>
      <c r="H68" s="230">
        <v>0</v>
      </c>
      <c r="I68" s="230">
        <v>4911</v>
      </c>
      <c r="J68" s="230">
        <v>0</v>
      </c>
      <c r="K68" s="230">
        <v>214175</v>
      </c>
      <c r="L68" s="230">
        <v>0</v>
      </c>
      <c r="M68" s="230">
        <v>0</v>
      </c>
      <c r="N68" s="230">
        <v>0</v>
      </c>
      <c r="O68" s="230">
        <v>0</v>
      </c>
      <c r="P68" s="230">
        <v>50321</v>
      </c>
      <c r="Q68" s="230">
        <v>30831</v>
      </c>
      <c r="R68" s="230">
        <v>43056</v>
      </c>
      <c r="S68" s="230">
        <v>0</v>
      </c>
      <c r="T68" s="230">
        <v>0</v>
      </c>
      <c r="U68" s="230">
        <v>0</v>
      </c>
      <c r="V68" s="230">
        <v>0</v>
      </c>
      <c r="W68" s="230">
        <v>0</v>
      </c>
      <c r="X68" s="230">
        <v>0</v>
      </c>
      <c r="Y68" s="230">
        <v>0</v>
      </c>
      <c r="Z68" s="230">
        <v>0</v>
      </c>
      <c r="AA68" s="230">
        <v>0</v>
      </c>
      <c r="AB68" s="230">
        <v>0</v>
      </c>
      <c r="AC68" s="230">
        <v>0</v>
      </c>
      <c r="AD68" s="230">
        <v>0</v>
      </c>
      <c r="AE68" s="230">
        <v>0</v>
      </c>
      <c r="AF68" s="230">
        <v>0</v>
      </c>
      <c r="AG68" s="230">
        <v>0</v>
      </c>
      <c r="AH68" s="230">
        <v>66017</v>
      </c>
      <c r="AI68" s="230">
        <v>0</v>
      </c>
      <c r="AJ68" s="230">
        <v>0</v>
      </c>
      <c r="AK68" s="230">
        <v>0</v>
      </c>
      <c r="AL68" s="230">
        <v>0</v>
      </c>
      <c r="AM68" s="230">
        <v>17245</v>
      </c>
      <c r="AN68" s="230">
        <v>0</v>
      </c>
      <c r="AO68" s="230">
        <v>0</v>
      </c>
      <c r="AP68" s="230">
        <v>0</v>
      </c>
      <c r="AQ68" s="230">
        <v>0</v>
      </c>
      <c r="AR68" s="230">
        <v>0</v>
      </c>
      <c r="AS68" s="230">
        <v>0</v>
      </c>
      <c r="AT68" s="230">
        <v>0</v>
      </c>
      <c r="AU68" s="230">
        <v>0</v>
      </c>
      <c r="AV68" s="230">
        <v>0</v>
      </c>
      <c r="AW68" s="230">
        <v>14192</v>
      </c>
    </row>
    <row r="69" spans="3:49" x14ac:dyDescent="0.3">
      <c r="C69" s="230">
        <v>27</v>
      </c>
      <c r="D69" s="230">
        <v>12</v>
      </c>
      <c r="E69" s="230">
        <v>9</v>
      </c>
      <c r="F69" s="230">
        <v>140270</v>
      </c>
      <c r="G69" s="230">
        <v>0</v>
      </c>
      <c r="H69" s="230">
        <v>0</v>
      </c>
      <c r="I69" s="230">
        <v>600</v>
      </c>
      <c r="J69" s="230">
        <v>0</v>
      </c>
      <c r="K69" s="230">
        <v>101351</v>
      </c>
      <c r="L69" s="230">
        <v>0</v>
      </c>
      <c r="M69" s="230">
        <v>0</v>
      </c>
      <c r="N69" s="230">
        <v>0</v>
      </c>
      <c r="O69" s="230">
        <v>0</v>
      </c>
      <c r="P69" s="230">
        <v>9000</v>
      </c>
      <c r="Q69" s="230">
        <v>5000</v>
      </c>
      <c r="R69" s="230">
        <v>6000</v>
      </c>
      <c r="S69" s="230">
        <v>0</v>
      </c>
      <c r="T69" s="230">
        <v>0</v>
      </c>
      <c r="U69" s="230">
        <v>0</v>
      </c>
      <c r="V69" s="230">
        <v>0</v>
      </c>
      <c r="W69" s="230">
        <v>0</v>
      </c>
      <c r="X69" s="230">
        <v>0</v>
      </c>
      <c r="Y69" s="230">
        <v>0</v>
      </c>
      <c r="Z69" s="230">
        <v>0</v>
      </c>
      <c r="AA69" s="230">
        <v>0</v>
      </c>
      <c r="AB69" s="230">
        <v>0</v>
      </c>
      <c r="AC69" s="230">
        <v>0</v>
      </c>
      <c r="AD69" s="230">
        <v>0</v>
      </c>
      <c r="AE69" s="230">
        <v>0</v>
      </c>
      <c r="AF69" s="230">
        <v>0</v>
      </c>
      <c r="AG69" s="230">
        <v>0</v>
      </c>
      <c r="AH69" s="230">
        <v>12000</v>
      </c>
      <c r="AI69" s="230">
        <v>0</v>
      </c>
      <c r="AJ69" s="230">
        <v>0</v>
      </c>
      <c r="AK69" s="230">
        <v>0</v>
      </c>
      <c r="AL69" s="230">
        <v>0</v>
      </c>
      <c r="AM69" s="230">
        <v>2500</v>
      </c>
      <c r="AN69" s="230">
        <v>0</v>
      </c>
      <c r="AO69" s="230">
        <v>0</v>
      </c>
      <c r="AP69" s="230">
        <v>0</v>
      </c>
      <c r="AQ69" s="230">
        <v>0</v>
      </c>
      <c r="AR69" s="230">
        <v>0</v>
      </c>
      <c r="AS69" s="230">
        <v>0</v>
      </c>
      <c r="AT69" s="230">
        <v>0</v>
      </c>
      <c r="AU69" s="230">
        <v>0</v>
      </c>
      <c r="AV69" s="230">
        <v>0</v>
      </c>
      <c r="AW69" s="230">
        <v>3819</v>
      </c>
    </row>
    <row r="70" spans="3:49" x14ac:dyDescent="0.3">
      <c r="C70" s="230">
        <v>27</v>
      </c>
      <c r="D70" s="230">
        <v>12</v>
      </c>
      <c r="E70" s="230">
        <v>11</v>
      </c>
      <c r="F70" s="230">
        <v>1978.3715012722646</v>
      </c>
      <c r="G70" s="230">
        <v>0</v>
      </c>
      <c r="H70" s="230">
        <v>0</v>
      </c>
      <c r="I70" s="230">
        <v>0</v>
      </c>
      <c r="J70" s="230">
        <v>1145.0381679389313</v>
      </c>
      <c r="K70" s="230">
        <v>0</v>
      </c>
      <c r="L70" s="230">
        <v>0</v>
      </c>
      <c r="M70" s="230">
        <v>0</v>
      </c>
      <c r="N70" s="230">
        <v>0</v>
      </c>
      <c r="O70" s="230">
        <v>833.33333333333337</v>
      </c>
      <c r="P70" s="230">
        <v>0</v>
      </c>
      <c r="Q70" s="230">
        <v>0</v>
      </c>
      <c r="R70" s="230">
        <v>0</v>
      </c>
      <c r="S70" s="230">
        <v>0</v>
      </c>
      <c r="T70" s="230">
        <v>0</v>
      </c>
      <c r="U70" s="230">
        <v>0</v>
      </c>
      <c r="V70" s="230">
        <v>0</v>
      </c>
      <c r="W70" s="230">
        <v>0</v>
      </c>
      <c r="X70" s="230">
        <v>0</v>
      </c>
      <c r="Y70" s="230">
        <v>0</v>
      </c>
      <c r="Z70" s="230">
        <v>0</v>
      </c>
      <c r="AA70" s="230">
        <v>0</v>
      </c>
      <c r="AB70" s="230">
        <v>0</v>
      </c>
      <c r="AC70" s="230">
        <v>0</v>
      </c>
      <c r="AD70" s="230">
        <v>0</v>
      </c>
      <c r="AE70" s="230">
        <v>0</v>
      </c>
      <c r="AF70" s="230">
        <v>0</v>
      </c>
      <c r="AG70" s="230">
        <v>0</v>
      </c>
      <c r="AH70" s="230">
        <v>0</v>
      </c>
      <c r="AI70" s="230">
        <v>0</v>
      </c>
      <c r="AJ70" s="230">
        <v>0</v>
      </c>
      <c r="AK70" s="230">
        <v>0</v>
      </c>
      <c r="AL70" s="230">
        <v>0</v>
      </c>
      <c r="AM70" s="230">
        <v>0</v>
      </c>
      <c r="AN70" s="230">
        <v>0</v>
      </c>
      <c r="AO70" s="230">
        <v>0</v>
      </c>
      <c r="AP70" s="230">
        <v>0</v>
      </c>
      <c r="AQ70" s="230">
        <v>0</v>
      </c>
      <c r="AR70" s="230">
        <v>0</v>
      </c>
      <c r="AS70" s="230">
        <v>0</v>
      </c>
      <c r="AT70" s="230">
        <v>0</v>
      </c>
      <c r="AU70" s="230">
        <v>0</v>
      </c>
      <c r="AV70" s="230">
        <v>0</v>
      </c>
      <c r="AW70" s="23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6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5.4414062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0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0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0" customWidth="1"/>
    <col min="20" max="16384" width="8.88671875" style="130"/>
  </cols>
  <sheetData>
    <row r="1" spans="1:19" ht="18.600000000000001" customHeight="1" thickBot="1" x14ac:dyDescent="0.4">
      <c r="A1" s="397" t="s">
        <v>2466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</row>
    <row r="2" spans="1:19" ht="14.4" customHeight="1" thickBot="1" x14ac:dyDescent="0.35">
      <c r="A2" s="234" t="s">
        <v>257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14.4" customHeight="1" thickBot="1" x14ac:dyDescent="0.35">
      <c r="A3" s="220" t="s">
        <v>128</v>
      </c>
      <c r="B3" s="221">
        <f>SUBTOTAL(9,B6:B1048576)/2</f>
        <v>2082566</v>
      </c>
      <c r="C3" s="222">
        <f t="shared" ref="C3:R3" si="0">SUBTOTAL(9,C6:C1048576)</f>
        <v>7</v>
      </c>
      <c r="D3" s="222">
        <f>SUBTOTAL(9,D6:D1048576)/2</f>
        <v>3551090.1500000013</v>
      </c>
      <c r="E3" s="222">
        <f t="shared" si="0"/>
        <v>9.5849233897707684</v>
      </c>
      <c r="F3" s="222">
        <f>SUBTOTAL(9,F6:F1048576)/2</f>
        <v>4943271.0200000042</v>
      </c>
      <c r="G3" s="223">
        <f>IF(B3&lt;&gt;0,F3/B3,"")</f>
        <v>2.3736443502870999</v>
      </c>
      <c r="H3" s="224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5" t="str">
        <f>IF(H3&lt;&gt;0,L3/H3,"")</f>
        <v/>
      </c>
      <c r="N3" s="221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IF(N3&lt;&gt;0,R3/N3,"")</f>
        <v/>
      </c>
    </row>
    <row r="4" spans="1:19" ht="14.4" customHeight="1" x14ac:dyDescent="0.3">
      <c r="A4" s="398" t="s">
        <v>226</v>
      </c>
      <c r="B4" s="399" t="s">
        <v>99</v>
      </c>
      <c r="C4" s="400"/>
      <c r="D4" s="400"/>
      <c r="E4" s="400"/>
      <c r="F4" s="400"/>
      <c r="G4" s="401"/>
      <c r="H4" s="399" t="s">
        <v>100</v>
      </c>
      <c r="I4" s="400"/>
      <c r="J4" s="400"/>
      <c r="K4" s="400"/>
      <c r="L4" s="400"/>
      <c r="M4" s="401"/>
      <c r="N4" s="399" t="s">
        <v>101</v>
      </c>
      <c r="O4" s="400"/>
      <c r="P4" s="400"/>
      <c r="Q4" s="400"/>
      <c r="R4" s="400"/>
      <c r="S4" s="401"/>
    </row>
    <row r="5" spans="1:19" ht="14.4" customHeight="1" thickBot="1" x14ac:dyDescent="0.35">
      <c r="A5" s="612"/>
      <c r="B5" s="613">
        <v>2014</v>
      </c>
      <c r="C5" s="614"/>
      <c r="D5" s="614">
        <v>2015</v>
      </c>
      <c r="E5" s="614"/>
      <c r="F5" s="614">
        <v>2016</v>
      </c>
      <c r="G5" s="615" t="s">
        <v>2</v>
      </c>
      <c r="H5" s="613">
        <v>2014</v>
      </c>
      <c r="I5" s="614"/>
      <c r="J5" s="614">
        <v>2015</v>
      </c>
      <c r="K5" s="614"/>
      <c r="L5" s="614">
        <v>2016</v>
      </c>
      <c r="M5" s="615" t="s">
        <v>2</v>
      </c>
      <c r="N5" s="613">
        <v>2014</v>
      </c>
      <c r="O5" s="614"/>
      <c r="P5" s="614">
        <v>2015</v>
      </c>
      <c r="Q5" s="614"/>
      <c r="R5" s="614">
        <v>2016</v>
      </c>
      <c r="S5" s="615" t="s">
        <v>2</v>
      </c>
    </row>
    <row r="6" spans="1:19" ht="14.4" customHeight="1" x14ac:dyDescent="0.3">
      <c r="A6" s="569" t="s">
        <v>2460</v>
      </c>
      <c r="B6" s="616">
        <v>714982</v>
      </c>
      <c r="C6" s="538">
        <v>1</v>
      </c>
      <c r="D6" s="616">
        <v>1679480.8300000012</v>
      </c>
      <c r="E6" s="538">
        <v>2.3489833730079934</v>
      </c>
      <c r="F6" s="616">
        <v>1641274.4200000023</v>
      </c>
      <c r="G6" s="543">
        <v>2.295546489282251</v>
      </c>
      <c r="H6" s="616"/>
      <c r="I6" s="538"/>
      <c r="J6" s="616"/>
      <c r="K6" s="538"/>
      <c r="L6" s="616"/>
      <c r="M6" s="543"/>
      <c r="N6" s="616"/>
      <c r="O6" s="538"/>
      <c r="P6" s="616"/>
      <c r="Q6" s="538"/>
      <c r="R6" s="616"/>
      <c r="S6" s="122"/>
    </row>
    <row r="7" spans="1:19" ht="14.4" customHeight="1" x14ac:dyDescent="0.3">
      <c r="A7" s="570" t="s">
        <v>2461</v>
      </c>
      <c r="B7" s="617">
        <v>439807</v>
      </c>
      <c r="C7" s="545">
        <v>1</v>
      </c>
      <c r="D7" s="617">
        <v>418721.66000000003</v>
      </c>
      <c r="E7" s="545">
        <v>0.95205774351022165</v>
      </c>
      <c r="F7" s="617">
        <v>1403195.9700000004</v>
      </c>
      <c r="G7" s="550">
        <v>3.1904812110766776</v>
      </c>
      <c r="H7" s="617"/>
      <c r="I7" s="545"/>
      <c r="J7" s="617"/>
      <c r="K7" s="545"/>
      <c r="L7" s="617"/>
      <c r="M7" s="550"/>
      <c r="N7" s="617"/>
      <c r="O7" s="545"/>
      <c r="P7" s="617"/>
      <c r="Q7" s="545"/>
      <c r="R7" s="617"/>
      <c r="S7" s="551"/>
    </row>
    <row r="8" spans="1:19" ht="14.4" customHeight="1" x14ac:dyDescent="0.3">
      <c r="A8" s="570" t="s">
        <v>2462</v>
      </c>
      <c r="B8" s="617">
        <v>335682</v>
      </c>
      <c r="C8" s="545">
        <v>1</v>
      </c>
      <c r="D8" s="617">
        <v>140128.67000000001</v>
      </c>
      <c r="E8" s="545">
        <v>0.41744469468127576</v>
      </c>
      <c r="F8" s="617">
        <v>145796.29999999996</v>
      </c>
      <c r="G8" s="550">
        <v>0.4343286205396773</v>
      </c>
      <c r="H8" s="617"/>
      <c r="I8" s="545"/>
      <c r="J8" s="617"/>
      <c r="K8" s="545"/>
      <c r="L8" s="617"/>
      <c r="M8" s="550"/>
      <c r="N8" s="617"/>
      <c r="O8" s="545"/>
      <c r="P8" s="617"/>
      <c r="Q8" s="545"/>
      <c r="R8" s="617"/>
      <c r="S8" s="551"/>
    </row>
    <row r="9" spans="1:19" ht="14.4" customHeight="1" x14ac:dyDescent="0.3">
      <c r="A9" s="570" t="s">
        <v>2463</v>
      </c>
      <c r="B9" s="617">
        <v>1599</v>
      </c>
      <c r="C9" s="545">
        <v>1</v>
      </c>
      <c r="D9" s="617"/>
      <c r="E9" s="545"/>
      <c r="F9" s="617"/>
      <c r="G9" s="550"/>
      <c r="H9" s="617"/>
      <c r="I9" s="545"/>
      <c r="J9" s="617"/>
      <c r="K9" s="545"/>
      <c r="L9" s="617"/>
      <c r="M9" s="550"/>
      <c r="N9" s="617"/>
      <c r="O9" s="545"/>
      <c r="P9" s="617"/>
      <c r="Q9" s="545"/>
      <c r="R9" s="617"/>
      <c r="S9" s="551"/>
    </row>
    <row r="10" spans="1:19" ht="14.4" customHeight="1" x14ac:dyDescent="0.3">
      <c r="A10" s="570" t="s">
        <v>2464</v>
      </c>
      <c r="B10" s="617">
        <v>118003</v>
      </c>
      <c r="C10" s="545">
        <v>1</v>
      </c>
      <c r="D10" s="617">
        <v>217511.01</v>
      </c>
      <c r="E10" s="545">
        <v>1.8432667813530166</v>
      </c>
      <c r="F10" s="617">
        <v>259616.33</v>
      </c>
      <c r="G10" s="550">
        <v>2.2000824555307914</v>
      </c>
      <c r="H10" s="617"/>
      <c r="I10" s="545"/>
      <c r="J10" s="617"/>
      <c r="K10" s="545"/>
      <c r="L10" s="617"/>
      <c r="M10" s="550"/>
      <c r="N10" s="617"/>
      <c r="O10" s="545"/>
      <c r="P10" s="617"/>
      <c r="Q10" s="545"/>
      <c r="R10" s="617"/>
      <c r="S10" s="551"/>
    </row>
    <row r="11" spans="1:19" ht="14.4" customHeight="1" thickBot="1" x14ac:dyDescent="0.35">
      <c r="A11" s="619" t="s">
        <v>2465</v>
      </c>
      <c r="B11" s="618">
        <v>472493</v>
      </c>
      <c r="C11" s="553">
        <v>1</v>
      </c>
      <c r="D11" s="618">
        <v>1095247.98</v>
      </c>
      <c r="E11" s="553">
        <v>2.3180194838865336</v>
      </c>
      <c r="F11" s="618">
        <v>1493388</v>
      </c>
      <c r="G11" s="558">
        <v>3.1606563483480179</v>
      </c>
      <c r="H11" s="618"/>
      <c r="I11" s="553"/>
      <c r="J11" s="618"/>
      <c r="K11" s="553"/>
      <c r="L11" s="618"/>
      <c r="M11" s="558"/>
      <c r="N11" s="618"/>
      <c r="O11" s="553"/>
      <c r="P11" s="618"/>
      <c r="Q11" s="553"/>
      <c r="R11" s="618"/>
      <c r="S11" s="559"/>
    </row>
    <row r="12" spans="1:19" ht="14.4" customHeight="1" thickBot="1" x14ac:dyDescent="0.35"/>
    <row r="13" spans="1:19" ht="14.4" customHeight="1" thickBot="1" x14ac:dyDescent="0.35">
      <c r="A13" s="621" t="s">
        <v>433</v>
      </c>
      <c r="B13" s="620">
        <v>2082566</v>
      </c>
      <c r="C13" s="497">
        <v>1</v>
      </c>
      <c r="D13" s="620">
        <v>3551090.1500000022</v>
      </c>
      <c r="E13" s="497">
        <v>1.7051513133317273</v>
      </c>
      <c r="F13" s="620">
        <v>4943271.0200000061</v>
      </c>
      <c r="G13" s="302">
        <v>2.3736443502871007</v>
      </c>
      <c r="H13" s="620"/>
      <c r="I13" s="497"/>
      <c r="J13" s="620"/>
      <c r="K13" s="497"/>
      <c r="L13" s="620"/>
      <c r="M13" s="302"/>
      <c r="N13" s="620"/>
      <c r="O13" s="497"/>
      <c r="P13" s="620"/>
      <c r="Q13" s="497"/>
      <c r="R13" s="620"/>
      <c r="S13" s="303"/>
    </row>
    <row r="14" spans="1:19" ht="14.4" customHeight="1" x14ac:dyDescent="0.3">
      <c r="A14" s="515" t="s">
        <v>507</v>
      </c>
    </row>
    <row r="15" spans="1:19" ht="14.4" customHeight="1" x14ac:dyDescent="0.3">
      <c r="A15" s="516" t="s">
        <v>508</v>
      </c>
    </row>
    <row r="16" spans="1:19" ht="14.4" customHeight="1" x14ac:dyDescent="0.3">
      <c r="A16" s="515" t="s">
        <v>2467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33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30" bestFit="1" customWidth="1"/>
    <col min="2" max="4" width="7.77734375" style="207" customWidth="1"/>
    <col min="5" max="7" width="7.77734375" style="106" customWidth="1"/>
    <col min="8" max="16384" width="8.88671875" style="130"/>
  </cols>
  <sheetData>
    <row r="1" spans="1:7" ht="18.600000000000001" customHeight="1" thickBot="1" x14ac:dyDescent="0.4">
      <c r="A1" s="397" t="s">
        <v>2481</v>
      </c>
      <c r="B1" s="325"/>
      <c r="C1" s="325"/>
      <c r="D1" s="325"/>
      <c r="E1" s="325"/>
      <c r="F1" s="325"/>
      <c r="G1" s="325"/>
    </row>
    <row r="2" spans="1:7" ht="14.4" customHeight="1" thickBot="1" x14ac:dyDescent="0.35">
      <c r="A2" s="234" t="s">
        <v>257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20" t="s">
        <v>128</v>
      </c>
      <c r="B3" s="314">
        <f t="shared" ref="B3:G3" si="0">SUBTOTAL(9,B6:B1048576)</f>
        <v>9981</v>
      </c>
      <c r="C3" s="315">
        <f t="shared" si="0"/>
        <v>20192</v>
      </c>
      <c r="D3" s="315">
        <f t="shared" si="0"/>
        <v>28784</v>
      </c>
      <c r="E3" s="224">
        <f t="shared" si="0"/>
        <v>2082566</v>
      </c>
      <c r="F3" s="222">
        <f t="shared" si="0"/>
        <v>3551090.1500000008</v>
      </c>
      <c r="G3" s="316">
        <f t="shared" si="0"/>
        <v>4943271.0199999996</v>
      </c>
    </row>
    <row r="4" spans="1:7" ht="14.4" customHeight="1" x14ac:dyDescent="0.3">
      <c r="A4" s="398" t="s">
        <v>136</v>
      </c>
      <c r="B4" s="399" t="s">
        <v>223</v>
      </c>
      <c r="C4" s="400"/>
      <c r="D4" s="400"/>
      <c r="E4" s="402" t="s">
        <v>99</v>
      </c>
      <c r="F4" s="403"/>
      <c r="G4" s="404"/>
    </row>
    <row r="5" spans="1:7" ht="14.4" customHeight="1" thickBot="1" x14ac:dyDescent="0.35">
      <c r="A5" s="612"/>
      <c r="B5" s="613">
        <v>2014</v>
      </c>
      <c r="C5" s="614">
        <v>2015</v>
      </c>
      <c r="D5" s="614">
        <v>2016</v>
      </c>
      <c r="E5" s="613">
        <v>2014</v>
      </c>
      <c r="F5" s="614">
        <v>2015</v>
      </c>
      <c r="G5" s="614">
        <v>2016</v>
      </c>
    </row>
    <row r="6" spans="1:7" ht="14.4" customHeight="1" x14ac:dyDescent="0.3">
      <c r="A6" s="569" t="s">
        <v>2468</v>
      </c>
      <c r="B6" s="116">
        <v>121</v>
      </c>
      <c r="C6" s="116">
        <v>312</v>
      </c>
      <c r="D6" s="116">
        <v>304</v>
      </c>
      <c r="E6" s="616">
        <v>20127</v>
      </c>
      <c r="F6" s="616">
        <v>37676.950000000004</v>
      </c>
      <c r="G6" s="622">
        <v>283936</v>
      </c>
    </row>
    <row r="7" spans="1:7" ht="14.4" customHeight="1" x14ac:dyDescent="0.3">
      <c r="A7" s="570" t="s">
        <v>2469</v>
      </c>
      <c r="B7" s="562"/>
      <c r="C7" s="562"/>
      <c r="D7" s="562">
        <v>255</v>
      </c>
      <c r="E7" s="617"/>
      <c r="F7" s="617"/>
      <c r="G7" s="623">
        <v>80130.320000000007</v>
      </c>
    </row>
    <row r="8" spans="1:7" ht="14.4" customHeight="1" x14ac:dyDescent="0.3">
      <c r="A8" s="570" t="s">
        <v>2470</v>
      </c>
      <c r="B8" s="562"/>
      <c r="C8" s="562"/>
      <c r="D8" s="562">
        <v>95</v>
      </c>
      <c r="E8" s="617"/>
      <c r="F8" s="617"/>
      <c r="G8" s="623">
        <v>27775.320000000007</v>
      </c>
    </row>
    <row r="9" spans="1:7" ht="14.4" customHeight="1" x14ac:dyDescent="0.3">
      <c r="A9" s="570" t="s">
        <v>510</v>
      </c>
      <c r="B9" s="562">
        <v>568</v>
      </c>
      <c r="C9" s="562">
        <v>588</v>
      </c>
      <c r="D9" s="562">
        <v>429</v>
      </c>
      <c r="E9" s="617">
        <v>199029</v>
      </c>
      <c r="F9" s="617">
        <v>201896.63999999998</v>
      </c>
      <c r="G9" s="623">
        <v>114629.97000000002</v>
      </c>
    </row>
    <row r="10" spans="1:7" ht="14.4" customHeight="1" x14ac:dyDescent="0.3">
      <c r="A10" s="570" t="s">
        <v>511</v>
      </c>
      <c r="B10" s="562"/>
      <c r="C10" s="562">
        <v>16</v>
      </c>
      <c r="D10" s="562">
        <v>159</v>
      </c>
      <c r="E10" s="617"/>
      <c r="F10" s="617">
        <v>4739.66</v>
      </c>
      <c r="G10" s="623">
        <v>37983.32</v>
      </c>
    </row>
    <row r="11" spans="1:7" ht="14.4" customHeight="1" x14ac:dyDescent="0.3">
      <c r="A11" s="570" t="s">
        <v>512</v>
      </c>
      <c r="B11" s="562"/>
      <c r="C11" s="562">
        <v>724</v>
      </c>
      <c r="D11" s="562">
        <v>339</v>
      </c>
      <c r="E11" s="617"/>
      <c r="F11" s="617">
        <v>181667</v>
      </c>
      <c r="G11" s="623">
        <v>90989.66</v>
      </c>
    </row>
    <row r="12" spans="1:7" ht="14.4" customHeight="1" x14ac:dyDescent="0.3">
      <c r="A12" s="570" t="s">
        <v>2471</v>
      </c>
      <c r="B12" s="562"/>
      <c r="C12" s="562"/>
      <c r="D12" s="562">
        <v>428</v>
      </c>
      <c r="E12" s="617"/>
      <c r="F12" s="617"/>
      <c r="G12" s="623">
        <v>65430.310000000012</v>
      </c>
    </row>
    <row r="13" spans="1:7" ht="14.4" customHeight="1" x14ac:dyDescent="0.3">
      <c r="A13" s="570" t="s">
        <v>513</v>
      </c>
      <c r="B13" s="562"/>
      <c r="C13" s="562"/>
      <c r="D13" s="562">
        <v>3317</v>
      </c>
      <c r="E13" s="617"/>
      <c r="F13" s="617"/>
      <c r="G13" s="623">
        <v>529301.33000000007</v>
      </c>
    </row>
    <row r="14" spans="1:7" ht="14.4" customHeight="1" x14ac:dyDescent="0.3">
      <c r="A14" s="570" t="s">
        <v>2472</v>
      </c>
      <c r="B14" s="562">
        <v>52</v>
      </c>
      <c r="C14" s="562"/>
      <c r="D14" s="562"/>
      <c r="E14" s="617">
        <v>16646</v>
      </c>
      <c r="F14" s="617"/>
      <c r="G14" s="623"/>
    </row>
    <row r="15" spans="1:7" ht="14.4" customHeight="1" x14ac:dyDescent="0.3">
      <c r="A15" s="570" t="s">
        <v>2473</v>
      </c>
      <c r="B15" s="562">
        <v>763</v>
      </c>
      <c r="C15" s="562"/>
      <c r="D15" s="562"/>
      <c r="E15" s="617">
        <v>280828</v>
      </c>
      <c r="F15" s="617"/>
      <c r="G15" s="623"/>
    </row>
    <row r="16" spans="1:7" ht="14.4" customHeight="1" x14ac:dyDescent="0.3">
      <c r="A16" s="570" t="s">
        <v>514</v>
      </c>
      <c r="B16" s="562">
        <v>859</v>
      </c>
      <c r="C16" s="562">
        <v>822</v>
      </c>
      <c r="D16" s="562">
        <v>772</v>
      </c>
      <c r="E16" s="617">
        <v>210313</v>
      </c>
      <c r="F16" s="617">
        <v>175056.68000000002</v>
      </c>
      <c r="G16" s="623">
        <v>137696.33000000002</v>
      </c>
    </row>
    <row r="17" spans="1:7" ht="14.4" customHeight="1" x14ac:dyDescent="0.3">
      <c r="A17" s="570" t="s">
        <v>515</v>
      </c>
      <c r="B17" s="562"/>
      <c r="C17" s="562"/>
      <c r="D17" s="562">
        <v>240</v>
      </c>
      <c r="E17" s="617"/>
      <c r="F17" s="617"/>
      <c r="G17" s="623">
        <v>58262.320000000007</v>
      </c>
    </row>
    <row r="18" spans="1:7" ht="14.4" customHeight="1" x14ac:dyDescent="0.3">
      <c r="A18" s="570" t="s">
        <v>2474</v>
      </c>
      <c r="B18" s="562"/>
      <c r="C18" s="562">
        <v>67</v>
      </c>
      <c r="D18" s="562">
        <v>25</v>
      </c>
      <c r="E18" s="617"/>
      <c r="F18" s="617">
        <v>14605.99</v>
      </c>
      <c r="G18" s="623">
        <v>8006.32</v>
      </c>
    </row>
    <row r="19" spans="1:7" ht="14.4" customHeight="1" x14ac:dyDescent="0.3">
      <c r="A19" s="570" t="s">
        <v>2475</v>
      </c>
      <c r="B19" s="562"/>
      <c r="C19" s="562"/>
      <c r="D19" s="562">
        <v>83</v>
      </c>
      <c r="E19" s="617"/>
      <c r="F19" s="617"/>
      <c r="G19" s="623">
        <v>24688.67</v>
      </c>
    </row>
    <row r="20" spans="1:7" ht="14.4" customHeight="1" x14ac:dyDescent="0.3">
      <c r="A20" s="570" t="s">
        <v>2476</v>
      </c>
      <c r="B20" s="562">
        <v>2159</v>
      </c>
      <c r="C20" s="562">
        <v>162</v>
      </c>
      <c r="D20" s="562"/>
      <c r="E20" s="617">
        <v>658624</v>
      </c>
      <c r="F20" s="617">
        <v>51055.33</v>
      </c>
      <c r="G20" s="623"/>
    </row>
    <row r="21" spans="1:7" ht="14.4" customHeight="1" x14ac:dyDescent="0.3">
      <c r="A21" s="570" t="s">
        <v>516</v>
      </c>
      <c r="B21" s="562"/>
      <c r="C21" s="562">
        <v>3</v>
      </c>
      <c r="D21" s="562">
        <v>1170</v>
      </c>
      <c r="E21" s="617"/>
      <c r="F21" s="617">
        <v>365</v>
      </c>
      <c r="G21" s="623">
        <v>307033.32999999996</v>
      </c>
    </row>
    <row r="22" spans="1:7" ht="14.4" customHeight="1" x14ac:dyDescent="0.3">
      <c r="A22" s="570" t="s">
        <v>2477</v>
      </c>
      <c r="B22" s="562">
        <v>4694</v>
      </c>
      <c r="C22" s="562">
        <v>10513</v>
      </c>
      <c r="D22" s="562">
        <v>8138</v>
      </c>
      <c r="E22" s="617">
        <v>460980</v>
      </c>
      <c r="F22" s="617">
        <v>1014266.9799999999</v>
      </c>
      <c r="G22" s="623">
        <v>832117</v>
      </c>
    </row>
    <row r="23" spans="1:7" ht="14.4" customHeight="1" x14ac:dyDescent="0.3">
      <c r="A23" s="570" t="s">
        <v>2478</v>
      </c>
      <c r="B23" s="562"/>
      <c r="C23" s="562">
        <v>471</v>
      </c>
      <c r="D23" s="562"/>
      <c r="E23" s="617"/>
      <c r="F23" s="617">
        <v>159849</v>
      </c>
      <c r="G23" s="623"/>
    </row>
    <row r="24" spans="1:7" ht="14.4" customHeight="1" x14ac:dyDescent="0.3">
      <c r="A24" s="570" t="s">
        <v>517</v>
      </c>
      <c r="B24" s="562"/>
      <c r="C24" s="562"/>
      <c r="D24" s="562">
        <v>369</v>
      </c>
      <c r="E24" s="617"/>
      <c r="F24" s="617"/>
      <c r="G24" s="623">
        <v>121594.63000000002</v>
      </c>
    </row>
    <row r="25" spans="1:7" ht="14.4" customHeight="1" x14ac:dyDescent="0.3">
      <c r="A25" s="570" t="s">
        <v>2479</v>
      </c>
      <c r="B25" s="562"/>
      <c r="C25" s="562">
        <v>14</v>
      </c>
      <c r="D25" s="562"/>
      <c r="E25" s="617"/>
      <c r="F25" s="617">
        <v>3192</v>
      </c>
      <c r="G25" s="623"/>
    </row>
    <row r="26" spans="1:7" ht="14.4" customHeight="1" x14ac:dyDescent="0.3">
      <c r="A26" s="570" t="s">
        <v>518</v>
      </c>
      <c r="B26" s="562">
        <v>765</v>
      </c>
      <c r="C26" s="562">
        <v>3975</v>
      </c>
      <c r="D26" s="562">
        <v>5176</v>
      </c>
      <c r="E26" s="617">
        <v>236019</v>
      </c>
      <c r="F26" s="617">
        <v>1194526.6100000008</v>
      </c>
      <c r="G26" s="623">
        <v>1259621.9199999995</v>
      </c>
    </row>
    <row r="27" spans="1:7" ht="14.4" customHeight="1" x14ac:dyDescent="0.3">
      <c r="A27" s="570" t="s">
        <v>519</v>
      </c>
      <c r="B27" s="562"/>
      <c r="C27" s="562">
        <v>81</v>
      </c>
      <c r="D27" s="562">
        <v>349</v>
      </c>
      <c r="E27" s="617"/>
      <c r="F27" s="617">
        <v>30072</v>
      </c>
      <c r="G27" s="623">
        <v>131269.65000000002</v>
      </c>
    </row>
    <row r="28" spans="1:7" ht="14.4" customHeight="1" x14ac:dyDescent="0.3">
      <c r="A28" s="570" t="s">
        <v>520</v>
      </c>
      <c r="B28" s="562"/>
      <c r="C28" s="562">
        <v>372</v>
      </c>
      <c r="D28" s="562">
        <v>621</v>
      </c>
      <c r="E28" s="617"/>
      <c r="F28" s="617">
        <v>87415.66</v>
      </c>
      <c r="G28" s="623">
        <v>143217.30000000002</v>
      </c>
    </row>
    <row r="29" spans="1:7" ht="14.4" customHeight="1" x14ac:dyDescent="0.3">
      <c r="A29" s="570" t="s">
        <v>521</v>
      </c>
      <c r="B29" s="562"/>
      <c r="C29" s="562">
        <v>1291</v>
      </c>
      <c r="D29" s="562">
        <v>144</v>
      </c>
      <c r="E29" s="617"/>
      <c r="F29" s="617">
        <v>314041.65000000002</v>
      </c>
      <c r="G29" s="623">
        <v>28586.32</v>
      </c>
    </row>
    <row r="30" spans="1:7" ht="14.4" customHeight="1" thickBot="1" x14ac:dyDescent="0.35">
      <c r="A30" s="619" t="s">
        <v>2480</v>
      </c>
      <c r="B30" s="564"/>
      <c r="C30" s="564">
        <v>781</v>
      </c>
      <c r="D30" s="564">
        <v>6371</v>
      </c>
      <c r="E30" s="618"/>
      <c r="F30" s="618">
        <v>80663</v>
      </c>
      <c r="G30" s="624">
        <v>661001</v>
      </c>
    </row>
    <row r="31" spans="1:7" ht="14.4" customHeight="1" x14ac:dyDescent="0.3">
      <c r="A31" s="515" t="s">
        <v>507</v>
      </c>
    </row>
    <row r="32" spans="1:7" ht="14.4" customHeight="1" x14ac:dyDescent="0.3">
      <c r="A32" s="516" t="s">
        <v>508</v>
      </c>
    </row>
    <row r="33" spans="1:1" ht="14.4" customHeight="1" x14ac:dyDescent="0.3">
      <c r="A33" s="515" t="s">
        <v>2467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106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30" bestFit="1" customWidth="1"/>
    <col min="2" max="2" width="6.109375" style="130" customWidth="1"/>
    <col min="3" max="3" width="2.109375" style="130" bestFit="1" customWidth="1"/>
    <col min="4" max="4" width="8" style="130" customWidth="1"/>
    <col min="5" max="5" width="50.88671875" style="130" bestFit="1" customWidth="1"/>
    <col min="6" max="7" width="11.109375" style="207" customWidth="1"/>
    <col min="8" max="9" width="9.33203125" style="130" hidden="1" customWidth="1"/>
    <col min="10" max="11" width="11.109375" style="207" customWidth="1"/>
    <col min="12" max="13" width="9.33203125" style="130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30"/>
  </cols>
  <sheetData>
    <row r="1" spans="1:17" ht="18.600000000000001" customHeight="1" thickBot="1" x14ac:dyDescent="0.4">
      <c r="A1" s="325" t="s">
        <v>2597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ht="14.4" customHeight="1" thickBot="1" x14ac:dyDescent="0.35">
      <c r="A2" s="234" t="s">
        <v>257</v>
      </c>
      <c r="B2" s="320"/>
      <c r="C2" s="131"/>
      <c r="D2" s="313"/>
      <c r="E2" s="131"/>
      <c r="F2" s="228"/>
      <c r="G2" s="228"/>
      <c r="H2" s="131"/>
      <c r="I2" s="131"/>
      <c r="J2" s="228"/>
      <c r="K2" s="228"/>
      <c r="L2" s="131"/>
      <c r="M2" s="131"/>
      <c r="N2" s="228"/>
      <c r="O2" s="228"/>
      <c r="P2" s="229"/>
      <c r="Q2" s="228"/>
    </row>
    <row r="3" spans="1:17" ht="14.4" customHeight="1" thickBot="1" x14ac:dyDescent="0.35">
      <c r="E3" s="87" t="s">
        <v>128</v>
      </c>
      <c r="F3" s="102">
        <f t="shared" ref="F3:O3" si="0">SUBTOTAL(9,F6:F1048576)</f>
        <v>9981</v>
      </c>
      <c r="G3" s="103">
        <f t="shared" si="0"/>
        <v>2082566</v>
      </c>
      <c r="H3" s="74"/>
      <c r="I3" s="74"/>
      <c r="J3" s="103">
        <f t="shared" si="0"/>
        <v>20192</v>
      </c>
      <c r="K3" s="103">
        <f t="shared" si="0"/>
        <v>3551090.15</v>
      </c>
      <c r="L3" s="74"/>
      <c r="M3" s="74"/>
      <c r="N3" s="103">
        <f t="shared" si="0"/>
        <v>28784</v>
      </c>
      <c r="O3" s="103">
        <f t="shared" si="0"/>
        <v>4943271.0199999996</v>
      </c>
      <c r="P3" s="75">
        <f>IF(G3=0,0,O3/G3)</f>
        <v>2.3736443502870976</v>
      </c>
      <c r="Q3" s="104">
        <f>IF(N3=0,0,O3/N3)</f>
        <v>171.73676417454141</v>
      </c>
    </row>
    <row r="4" spans="1:17" ht="14.4" customHeight="1" x14ac:dyDescent="0.3">
      <c r="A4" s="406" t="s">
        <v>95</v>
      </c>
      <c r="B4" s="413" t="s">
        <v>0</v>
      </c>
      <c r="C4" s="407" t="s">
        <v>96</v>
      </c>
      <c r="D4" s="412" t="s">
        <v>71</v>
      </c>
      <c r="E4" s="408" t="s">
        <v>70</v>
      </c>
      <c r="F4" s="409">
        <v>2014</v>
      </c>
      <c r="G4" s="410"/>
      <c r="H4" s="101"/>
      <c r="I4" s="101"/>
      <c r="J4" s="409">
        <v>2015</v>
      </c>
      <c r="K4" s="410"/>
      <c r="L4" s="101"/>
      <c r="M4" s="101"/>
      <c r="N4" s="409">
        <v>2016</v>
      </c>
      <c r="O4" s="410"/>
      <c r="P4" s="411" t="s">
        <v>2</v>
      </c>
      <c r="Q4" s="405" t="s">
        <v>98</v>
      </c>
    </row>
    <row r="5" spans="1:17" ht="14.4" customHeight="1" thickBot="1" x14ac:dyDescent="0.35">
      <c r="A5" s="625"/>
      <c r="B5" s="626"/>
      <c r="C5" s="627"/>
      <c r="D5" s="628"/>
      <c r="E5" s="629"/>
      <c r="F5" s="630" t="s">
        <v>72</v>
      </c>
      <c r="G5" s="631" t="s">
        <v>14</v>
      </c>
      <c r="H5" s="632"/>
      <c r="I5" s="632"/>
      <c r="J5" s="630" t="s">
        <v>72</v>
      </c>
      <c r="K5" s="631" t="s">
        <v>14</v>
      </c>
      <c r="L5" s="632"/>
      <c r="M5" s="632"/>
      <c r="N5" s="630" t="s">
        <v>72</v>
      </c>
      <c r="O5" s="631" t="s">
        <v>14</v>
      </c>
      <c r="P5" s="633"/>
      <c r="Q5" s="634"/>
    </row>
    <row r="6" spans="1:17" ht="14.4" customHeight="1" x14ac:dyDescent="0.3">
      <c r="A6" s="537" t="s">
        <v>2482</v>
      </c>
      <c r="B6" s="538" t="s">
        <v>433</v>
      </c>
      <c r="C6" s="538" t="s">
        <v>2483</v>
      </c>
      <c r="D6" s="538" t="s">
        <v>2484</v>
      </c>
      <c r="E6" s="538" t="s">
        <v>2485</v>
      </c>
      <c r="F6" s="116"/>
      <c r="G6" s="116"/>
      <c r="H6" s="538"/>
      <c r="I6" s="538"/>
      <c r="J6" s="116">
        <v>1</v>
      </c>
      <c r="K6" s="116">
        <v>29</v>
      </c>
      <c r="L6" s="538"/>
      <c r="M6" s="538">
        <v>29</v>
      </c>
      <c r="N6" s="116">
        <v>1</v>
      </c>
      <c r="O6" s="116">
        <v>30</v>
      </c>
      <c r="P6" s="543"/>
      <c r="Q6" s="561">
        <v>30</v>
      </c>
    </row>
    <row r="7" spans="1:17" ht="14.4" customHeight="1" x14ac:dyDescent="0.3">
      <c r="A7" s="544" t="s">
        <v>2482</v>
      </c>
      <c r="B7" s="545" t="s">
        <v>433</v>
      </c>
      <c r="C7" s="545" t="s">
        <v>2483</v>
      </c>
      <c r="D7" s="545" t="s">
        <v>2486</v>
      </c>
      <c r="E7" s="545" t="s">
        <v>2487</v>
      </c>
      <c r="F7" s="562"/>
      <c r="G7" s="562"/>
      <c r="H7" s="545"/>
      <c r="I7" s="545"/>
      <c r="J7" s="562">
        <v>3</v>
      </c>
      <c r="K7" s="562">
        <v>192</v>
      </c>
      <c r="L7" s="545"/>
      <c r="M7" s="545">
        <v>64</v>
      </c>
      <c r="N7" s="562">
        <v>1</v>
      </c>
      <c r="O7" s="562">
        <v>66</v>
      </c>
      <c r="P7" s="550"/>
      <c r="Q7" s="563">
        <v>66</v>
      </c>
    </row>
    <row r="8" spans="1:17" ht="14.4" customHeight="1" x14ac:dyDescent="0.3">
      <c r="A8" s="544" t="s">
        <v>2482</v>
      </c>
      <c r="B8" s="545" t="s">
        <v>433</v>
      </c>
      <c r="C8" s="545" t="s">
        <v>2483</v>
      </c>
      <c r="D8" s="545" t="s">
        <v>2488</v>
      </c>
      <c r="E8" s="545" t="s">
        <v>2489</v>
      </c>
      <c r="F8" s="562">
        <v>1</v>
      </c>
      <c r="G8" s="562">
        <v>35</v>
      </c>
      <c r="H8" s="545">
        <v>1</v>
      </c>
      <c r="I8" s="545">
        <v>35</v>
      </c>
      <c r="J8" s="562">
        <v>132</v>
      </c>
      <c r="K8" s="562">
        <v>4620</v>
      </c>
      <c r="L8" s="545">
        <v>132</v>
      </c>
      <c r="M8" s="545">
        <v>35</v>
      </c>
      <c r="N8" s="562">
        <v>262</v>
      </c>
      <c r="O8" s="562">
        <v>9694</v>
      </c>
      <c r="P8" s="550">
        <v>276.97142857142859</v>
      </c>
      <c r="Q8" s="563">
        <v>37</v>
      </c>
    </row>
    <row r="9" spans="1:17" ht="14.4" customHeight="1" x14ac:dyDescent="0.3">
      <c r="A9" s="544" t="s">
        <v>2482</v>
      </c>
      <c r="B9" s="545" t="s">
        <v>433</v>
      </c>
      <c r="C9" s="545" t="s">
        <v>2483</v>
      </c>
      <c r="D9" s="545" t="s">
        <v>2490</v>
      </c>
      <c r="E9" s="545" t="s">
        <v>2491</v>
      </c>
      <c r="F9" s="562">
        <v>334</v>
      </c>
      <c r="G9" s="562">
        <v>44143</v>
      </c>
      <c r="H9" s="545">
        <v>1</v>
      </c>
      <c r="I9" s="545">
        <v>132.16467065868264</v>
      </c>
      <c r="J9" s="562">
        <v>533</v>
      </c>
      <c r="K9" s="562">
        <v>71422</v>
      </c>
      <c r="L9" s="545">
        <v>1.6179688738871396</v>
      </c>
      <c r="M9" s="545">
        <v>134</v>
      </c>
      <c r="N9" s="562">
        <v>401</v>
      </c>
      <c r="O9" s="562">
        <v>55338</v>
      </c>
      <c r="P9" s="550">
        <v>1.2536075935029336</v>
      </c>
      <c r="Q9" s="563">
        <v>138</v>
      </c>
    </row>
    <row r="10" spans="1:17" ht="14.4" customHeight="1" x14ac:dyDescent="0.3">
      <c r="A10" s="544" t="s">
        <v>2482</v>
      </c>
      <c r="B10" s="545" t="s">
        <v>433</v>
      </c>
      <c r="C10" s="545" t="s">
        <v>2483</v>
      </c>
      <c r="D10" s="545" t="s">
        <v>2492</v>
      </c>
      <c r="E10" s="545" t="s">
        <v>2493</v>
      </c>
      <c r="F10" s="562">
        <v>246</v>
      </c>
      <c r="G10" s="562">
        <v>421454</v>
      </c>
      <c r="H10" s="545">
        <v>1</v>
      </c>
      <c r="I10" s="545">
        <v>1713.2276422764228</v>
      </c>
      <c r="J10" s="562">
        <v>364</v>
      </c>
      <c r="K10" s="562">
        <v>626444</v>
      </c>
      <c r="L10" s="545">
        <v>1.4863876010193284</v>
      </c>
      <c r="M10" s="545">
        <v>1721</v>
      </c>
      <c r="N10" s="562">
        <v>338</v>
      </c>
      <c r="O10" s="562">
        <v>613470</v>
      </c>
      <c r="P10" s="550">
        <v>1.4556036957770007</v>
      </c>
      <c r="Q10" s="563">
        <v>1815</v>
      </c>
    </row>
    <row r="11" spans="1:17" ht="14.4" customHeight="1" x14ac:dyDescent="0.3">
      <c r="A11" s="544" t="s">
        <v>2482</v>
      </c>
      <c r="B11" s="545" t="s">
        <v>433</v>
      </c>
      <c r="C11" s="545" t="s">
        <v>2483</v>
      </c>
      <c r="D11" s="545" t="s">
        <v>2494</v>
      </c>
      <c r="E11" s="545" t="s">
        <v>2495</v>
      </c>
      <c r="F11" s="562">
        <v>1</v>
      </c>
      <c r="G11" s="562">
        <v>100</v>
      </c>
      <c r="H11" s="545">
        <v>1</v>
      </c>
      <c r="I11" s="545">
        <v>100</v>
      </c>
      <c r="J11" s="562"/>
      <c r="K11" s="562"/>
      <c r="L11" s="545"/>
      <c r="M11" s="545"/>
      <c r="N11" s="562"/>
      <c r="O11" s="562"/>
      <c r="P11" s="550"/>
      <c r="Q11" s="563"/>
    </row>
    <row r="12" spans="1:17" ht="14.4" customHeight="1" x14ac:dyDescent="0.3">
      <c r="A12" s="544" t="s">
        <v>2482</v>
      </c>
      <c r="B12" s="545" t="s">
        <v>433</v>
      </c>
      <c r="C12" s="545" t="s">
        <v>2483</v>
      </c>
      <c r="D12" s="545" t="s">
        <v>2496</v>
      </c>
      <c r="E12" s="545" t="s">
        <v>2497</v>
      </c>
      <c r="F12" s="562">
        <v>8</v>
      </c>
      <c r="G12" s="562">
        <v>4676</v>
      </c>
      <c r="H12" s="545">
        <v>1</v>
      </c>
      <c r="I12" s="545">
        <v>584.5</v>
      </c>
      <c r="J12" s="562">
        <v>491</v>
      </c>
      <c r="K12" s="562">
        <v>288708</v>
      </c>
      <c r="L12" s="545">
        <v>61.742514970059879</v>
      </c>
      <c r="M12" s="545">
        <v>588</v>
      </c>
      <c r="N12" s="562">
        <v>421</v>
      </c>
      <c r="O12" s="562">
        <v>262283</v>
      </c>
      <c r="P12" s="550">
        <v>56.091317365269461</v>
      </c>
      <c r="Q12" s="563">
        <v>623</v>
      </c>
    </row>
    <row r="13" spans="1:17" ht="14.4" customHeight="1" x14ac:dyDescent="0.3">
      <c r="A13" s="544" t="s">
        <v>2482</v>
      </c>
      <c r="B13" s="545" t="s">
        <v>433</v>
      </c>
      <c r="C13" s="545" t="s">
        <v>2483</v>
      </c>
      <c r="D13" s="545" t="s">
        <v>2498</v>
      </c>
      <c r="E13" s="545" t="s">
        <v>2499</v>
      </c>
      <c r="F13" s="562">
        <v>154</v>
      </c>
      <c r="G13" s="562">
        <v>50706</v>
      </c>
      <c r="H13" s="545">
        <v>1</v>
      </c>
      <c r="I13" s="545">
        <v>329.25974025974028</v>
      </c>
      <c r="J13" s="562">
        <v>167</v>
      </c>
      <c r="K13" s="562">
        <v>73146</v>
      </c>
      <c r="L13" s="545">
        <v>1.4425511773754585</v>
      </c>
      <c r="M13" s="545">
        <v>438</v>
      </c>
      <c r="N13" s="562">
        <v>230</v>
      </c>
      <c r="O13" s="562">
        <v>107870</v>
      </c>
      <c r="P13" s="550">
        <v>2.1273616534532405</v>
      </c>
      <c r="Q13" s="563">
        <v>469</v>
      </c>
    </row>
    <row r="14" spans="1:17" ht="14.4" customHeight="1" x14ac:dyDescent="0.3">
      <c r="A14" s="544" t="s">
        <v>2482</v>
      </c>
      <c r="B14" s="545" t="s">
        <v>433</v>
      </c>
      <c r="C14" s="545" t="s">
        <v>2483</v>
      </c>
      <c r="D14" s="545" t="s">
        <v>2500</v>
      </c>
      <c r="E14" s="545" t="s">
        <v>2501</v>
      </c>
      <c r="F14" s="562">
        <v>19</v>
      </c>
      <c r="G14" s="562">
        <v>0</v>
      </c>
      <c r="H14" s="545"/>
      <c r="I14" s="545">
        <v>0</v>
      </c>
      <c r="J14" s="562">
        <v>529</v>
      </c>
      <c r="K14" s="562">
        <v>10999.829999999996</v>
      </c>
      <c r="L14" s="545"/>
      <c r="M14" s="545">
        <v>20.793629489603017</v>
      </c>
      <c r="N14" s="562">
        <v>596</v>
      </c>
      <c r="O14" s="562">
        <v>19866.420000000024</v>
      </c>
      <c r="P14" s="550"/>
      <c r="Q14" s="563">
        <v>33.332919463087286</v>
      </c>
    </row>
    <row r="15" spans="1:17" ht="14.4" customHeight="1" x14ac:dyDescent="0.3">
      <c r="A15" s="544" t="s">
        <v>2482</v>
      </c>
      <c r="B15" s="545" t="s">
        <v>433</v>
      </c>
      <c r="C15" s="545" t="s">
        <v>2483</v>
      </c>
      <c r="D15" s="545" t="s">
        <v>2502</v>
      </c>
      <c r="E15" s="545" t="s">
        <v>2503</v>
      </c>
      <c r="F15" s="562">
        <v>5</v>
      </c>
      <c r="G15" s="562">
        <v>179</v>
      </c>
      <c r="H15" s="545">
        <v>1</v>
      </c>
      <c r="I15" s="545">
        <v>35.799999999999997</v>
      </c>
      <c r="J15" s="562">
        <v>65</v>
      </c>
      <c r="K15" s="562">
        <v>2340</v>
      </c>
      <c r="L15" s="545">
        <v>13.072625698324023</v>
      </c>
      <c r="M15" s="545">
        <v>36</v>
      </c>
      <c r="N15" s="562">
        <v>224</v>
      </c>
      <c r="O15" s="562">
        <v>8288</v>
      </c>
      <c r="P15" s="550">
        <v>46.30167597765363</v>
      </c>
      <c r="Q15" s="563">
        <v>37</v>
      </c>
    </row>
    <row r="16" spans="1:17" ht="14.4" customHeight="1" x14ac:dyDescent="0.3">
      <c r="A16" s="544" t="s">
        <v>2482</v>
      </c>
      <c r="B16" s="545" t="s">
        <v>433</v>
      </c>
      <c r="C16" s="545" t="s">
        <v>2483</v>
      </c>
      <c r="D16" s="545" t="s">
        <v>2504</v>
      </c>
      <c r="E16" s="545" t="s">
        <v>2505</v>
      </c>
      <c r="F16" s="562">
        <v>218</v>
      </c>
      <c r="G16" s="562">
        <v>27189</v>
      </c>
      <c r="H16" s="545">
        <v>1</v>
      </c>
      <c r="I16" s="545">
        <v>124.72018348623853</v>
      </c>
      <c r="J16" s="562">
        <v>139</v>
      </c>
      <c r="K16" s="562">
        <v>17375</v>
      </c>
      <c r="L16" s="545">
        <v>0.63904520210379201</v>
      </c>
      <c r="M16" s="545">
        <v>125</v>
      </c>
      <c r="N16" s="562">
        <v>32</v>
      </c>
      <c r="O16" s="562">
        <v>4256</v>
      </c>
      <c r="P16" s="550">
        <v>0.15653389238294899</v>
      </c>
      <c r="Q16" s="563">
        <v>133</v>
      </c>
    </row>
    <row r="17" spans="1:17" ht="14.4" customHeight="1" x14ac:dyDescent="0.3">
      <c r="A17" s="544" t="s">
        <v>2482</v>
      </c>
      <c r="B17" s="545" t="s">
        <v>433</v>
      </c>
      <c r="C17" s="545" t="s">
        <v>2483</v>
      </c>
      <c r="D17" s="545" t="s">
        <v>2506</v>
      </c>
      <c r="E17" s="545" t="s">
        <v>2507</v>
      </c>
      <c r="F17" s="562"/>
      <c r="G17" s="562"/>
      <c r="H17" s="545"/>
      <c r="I17" s="545"/>
      <c r="J17" s="562">
        <v>4</v>
      </c>
      <c r="K17" s="562">
        <v>124</v>
      </c>
      <c r="L17" s="545"/>
      <c r="M17" s="545">
        <v>31</v>
      </c>
      <c r="N17" s="562">
        <v>9</v>
      </c>
      <c r="O17" s="562">
        <v>288</v>
      </c>
      <c r="P17" s="550"/>
      <c r="Q17" s="563">
        <v>32</v>
      </c>
    </row>
    <row r="18" spans="1:17" ht="14.4" customHeight="1" x14ac:dyDescent="0.3">
      <c r="A18" s="544" t="s">
        <v>2482</v>
      </c>
      <c r="B18" s="545" t="s">
        <v>433</v>
      </c>
      <c r="C18" s="545" t="s">
        <v>2483</v>
      </c>
      <c r="D18" s="545" t="s">
        <v>2508</v>
      </c>
      <c r="E18" s="545" t="s">
        <v>2509</v>
      </c>
      <c r="F18" s="562">
        <v>247</v>
      </c>
      <c r="G18" s="562">
        <v>160413</v>
      </c>
      <c r="H18" s="545">
        <v>1</v>
      </c>
      <c r="I18" s="545">
        <v>649.44534412955466</v>
      </c>
      <c r="J18" s="562">
        <v>419</v>
      </c>
      <c r="K18" s="562">
        <v>273607</v>
      </c>
      <c r="L18" s="545">
        <v>1.7056410640035409</v>
      </c>
      <c r="M18" s="545">
        <v>653</v>
      </c>
      <c r="N18" s="562">
        <v>305</v>
      </c>
      <c r="O18" s="562">
        <v>213805</v>
      </c>
      <c r="P18" s="550">
        <v>1.3328408545442079</v>
      </c>
      <c r="Q18" s="563">
        <v>701</v>
      </c>
    </row>
    <row r="19" spans="1:17" ht="14.4" customHeight="1" x14ac:dyDescent="0.3">
      <c r="A19" s="544" t="s">
        <v>2482</v>
      </c>
      <c r="B19" s="545" t="s">
        <v>433</v>
      </c>
      <c r="C19" s="545" t="s">
        <v>2483</v>
      </c>
      <c r="D19" s="545" t="s">
        <v>2510</v>
      </c>
      <c r="E19" s="545" t="s">
        <v>2511</v>
      </c>
      <c r="F19" s="562"/>
      <c r="G19" s="562"/>
      <c r="H19" s="545"/>
      <c r="I19" s="545"/>
      <c r="J19" s="562"/>
      <c r="K19" s="562"/>
      <c r="L19" s="545"/>
      <c r="M19" s="545"/>
      <c r="N19" s="562">
        <v>2</v>
      </c>
      <c r="O19" s="562">
        <v>262</v>
      </c>
      <c r="P19" s="550"/>
      <c r="Q19" s="563">
        <v>131</v>
      </c>
    </row>
    <row r="20" spans="1:17" ht="14.4" customHeight="1" x14ac:dyDescent="0.3">
      <c r="A20" s="544" t="s">
        <v>2482</v>
      </c>
      <c r="B20" s="545" t="s">
        <v>433</v>
      </c>
      <c r="C20" s="545" t="s">
        <v>2483</v>
      </c>
      <c r="D20" s="545" t="s">
        <v>2512</v>
      </c>
      <c r="E20" s="545" t="s">
        <v>2513</v>
      </c>
      <c r="F20" s="562">
        <v>5</v>
      </c>
      <c r="G20" s="562">
        <v>819</v>
      </c>
      <c r="H20" s="545">
        <v>1</v>
      </c>
      <c r="I20" s="545">
        <v>163.80000000000001</v>
      </c>
      <c r="J20" s="562">
        <v>179</v>
      </c>
      <c r="K20" s="562">
        <v>39201</v>
      </c>
      <c r="L20" s="545">
        <v>47.864468864468861</v>
      </c>
      <c r="M20" s="545">
        <v>219</v>
      </c>
      <c r="N20" s="562">
        <v>266</v>
      </c>
      <c r="O20" s="562">
        <v>62510</v>
      </c>
      <c r="P20" s="550">
        <v>76.324786324786331</v>
      </c>
      <c r="Q20" s="563">
        <v>235</v>
      </c>
    </row>
    <row r="21" spans="1:17" ht="14.4" customHeight="1" x14ac:dyDescent="0.3">
      <c r="A21" s="544" t="s">
        <v>2482</v>
      </c>
      <c r="B21" s="545" t="s">
        <v>433</v>
      </c>
      <c r="C21" s="545" t="s">
        <v>2483</v>
      </c>
      <c r="D21" s="545" t="s">
        <v>2514</v>
      </c>
      <c r="E21" s="545" t="s">
        <v>2515</v>
      </c>
      <c r="F21" s="562">
        <v>1</v>
      </c>
      <c r="G21" s="562">
        <v>69</v>
      </c>
      <c r="H21" s="545">
        <v>1</v>
      </c>
      <c r="I21" s="545">
        <v>69</v>
      </c>
      <c r="J21" s="562">
        <v>6</v>
      </c>
      <c r="K21" s="562">
        <v>420</v>
      </c>
      <c r="L21" s="545">
        <v>6.0869565217391308</v>
      </c>
      <c r="M21" s="545">
        <v>70</v>
      </c>
      <c r="N21" s="562">
        <v>12</v>
      </c>
      <c r="O21" s="562">
        <v>888</v>
      </c>
      <c r="P21" s="550">
        <v>12.869565217391305</v>
      </c>
      <c r="Q21" s="563">
        <v>74</v>
      </c>
    </row>
    <row r="22" spans="1:17" ht="14.4" customHeight="1" x14ac:dyDescent="0.3">
      <c r="A22" s="544" t="s">
        <v>2482</v>
      </c>
      <c r="B22" s="545" t="s">
        <v>433</v>
      </c>
      <c r="C22" s="545" t="s">
        <v>2483</v>
      </c>
      <c r="D22" s="545" t="s">
        <v>2516</v>
      </c>
      <c r="E22" s="545" t="s">
        <v>2517</v>
      </c>
      <c r="F22" s="562">
        <v>15</v>
      </c>
      <c r="G22" s="562">
        <v>3111</v>
      </c>
      <c r="H22" s="545">
        <v>1</v>
      </c>
      <c r="I22" s="545">
        <v>207.4</v>
      </c>
      <c r="J22" s="562">
        <v>738</v>
      </c>
      <c r="K22" s="562">
        <v>154980</v>
      </c>
      <c r="L22" s="545">
        <v>49.816779170684669</v>
      </c>
      <c r="M22" s="545">
        <v>210</v>
      </c>
      <c r="N22" s="562">
        <v>801</v>
      </c>
      <c r="O22" s="562">
        <v>177822</v>
      </c>
      <c r="P22" s="550">
        <v>57.159112825458052</v>
      </c>
      <c r="Q22" s="563">
        <v>222</v>
      </c>
    </row>
    <row r="23" spans="1:17" ht="14.4" customHeight="1" x14ac:dyDescent="0.3">
      <c r="A23" s="544" t="s">
        <v>2482</v>
      </c>
      <c r="B23" s="545" t="s">
        <v>433</v>
      </c>
      <c r="C23" s="545" t="s">
        <v>2483</v>
      </c>
      <c r="D23" s="545" t="s">
        <v>2518</v>
      </c>
      <c r="E23" s="545" t="s">
        <v>2519</v>
      </c>
      <c r="F23" s="562">
        <v>25</v>
      </c>
      <c r="G23" s="562">
        <v>1918</v>
      </c>
      <c r="H23" s="545">
        <v>1</v>
      </c>
      <c r="I23" s="545">
        <v>76.72</v>
      </c>
      <c r="J23" s="562">
        <v>1473</v>
      </c>
      <c r="K23" s="562">
        <v>113421</v>
      </c>
      <c r="L23" s="545">
        <v>59.135036496350367</v>
      </c>
      <c r="M23" s="545">
        <v>77</v>
      </c>
      <c r="N23" s="562">
        <v>1258</v>
      </c>
      <c r="O23" s="562">
        <v>96866</v>
      </c>
      <c r="P23" s="550">
        <v>50.503649635036496</v>
      </c>
      <c r="Q23" s="563">
        <v>77</v>
      </c>
    </row>
    <row r="24" spans="1:17" ht="14.4" customHeight="1" x14ac:dyDescent="0.3">
      <c r="A24" s="544" t="s">
        <v>2482</v>
      </c>
      <c r="B24" s="545" t="s">
        <v>433</v>
      </c>
      <c r="C24" s="545" t="s">
        <v>2483</v>
      </c>
      <c r="D24" s="545" t="s">
        <v>2520</v>
      </c>
      <c r="E24" s="545" t="s">
        <v>2521</v>
      </c>
      <c r="F24" s="562"/>
      <c r="G24" s="562"/>
      <c r="H24" s="545"/>
      <c r="I24" s="545"/>
      <c r="J24" s="562">
        <v>7</v>
      </c>
      <c r="K24" s="562">
        <v>1470</v>
      </c>
      <c r="L24" s="545"/>
      <c r="M24" s="545">
        <v>210</v>
      </c>
      <c r="N24" s="562">
        <v>2</v>
      </c>
      <c r="O24" s="562">
        <v>444</v>
      </c>
      <c r="P24" s="550"/>
      <c r="Q24" s="563">
        <v>222</v>
      </c>
    </row>
    <row r="25" spans="1:17" ht="14.4" customHeight="1" x14ac:dyDescent="0.3">
      <c r="A25" s="544" t="s">
        <v>2482</v>
      </c>
      <c r="B25" s="545" t="s">
        <v>433</v>
      </c>
      <c r="C25" s="545" t="s">
        <v>2483</v>
      </c>
      <c r="D25" s="545" t="s">
        <v>2522</v>
      </c>
      <c r="E25" s="545" t="s">
        <v>2523</v>
      </c>
      <c r="F25" s="562">
        <v>3</v>
      </c>
      <c r="G25" s="562">
        <v>170</v>
      </c>
      <c r="H25" s="545">
        <v>1</v>
      </c>
      <c r="I25" s="545">
        <v>56.666666666666664</v>
      </c>
      <c r="J25" s="562">
        <v>4</v>
      </c>
      <c r="K25" s="562">
        <v>228</v>
      </c>
      <c r="L25" s="545">
        <v>1.3411764705882352</v>
      </c>
      <c r="M25" s="545">
        <v>57</v>
      </c>
      <c r="N25" s="562">
        <v>120</v>
      </c>
      <c r="O25" s="562">
        <v>7080</v>
      </c>
      <c r="P25" s="550">
        <v>41.647058823529413</v>
      </c>
      <c r="Q25" s="563">
        <v>59</v>
      </c>
    </row>
    <row r="26" spans="1:17" ht="14.4" customHeight="1" x14ac:dyDescent="0.3">
      <c r="A26" s="544" t="s">
        <v>2482</v>
      </c>
      <c r="B26" s="545" t="s">
        <v>433</v>
      </c>
      <c r="C26" s="545" t="s">
        <v>2483</v>
      </c>
      <c r="D26" s="545" t="s">
        <v>2524</v>
      </c>
      <c r="E26" s="545" t="s">
        <v>2525</v>
      </c>
      <c r="F26" s="562"/>
      <c r="G26" s="562"/>
      <c r="H26" s="545"/>
      <c r="I26" s="545"/>
      <c r="J26" s="562">
        <v>19</v>
      </c>
      <c r="K26" s="562">
        <v>684</v>
      </c>
      <c r="L26" s="545"/>
      <c r="M26" s="545">
        <v>36</v>
      </c>
      <c r="N26" s="562">
        <v>4</v>
      </c>
      <c r="O26" s="562">
        <v>148</v>
      </c>
      <c r="P26" s="550"/>
      <c r="Q26" s="563">
        <v>37</v>
      </c>
    </row>
    <row r="27" spans="1:17" ht="14.4" customHeight="1" x14ac:dyDescent="0.3">
      <c r="A27" s="544" t="s">
        <v>2482</v>
      </c>
      <c r="B27" s="545" t="s">
        <v>433</v>
      </c>
      <c r="C27" s="545" t="s">
        <v>2483</v>
      </c>
      <c r="D27" s="545" t="s">
        <v>2526</v>
      </c>
      <c r="E27" s="545" t="s">
        <v>2527</v>
      </c>
      <c r="F27" s="562"/>
      <c r="G27" s="562"/>
      <c r="H27" s="545"/>
      <c r="I27" s="545"/>
      <c r="J27" s="562">
        <v>2</v>
      </c>
      <c r="K27" s="562">
        <v>70</v>
      </c>
      <c r="L27" s="545"/>
      <c r="M27" s="545">
        <v>35</v>
      </c>
      <c r="N27" s="562"/>
      <c r="O27" s="562"/>
      <c r="P27" s="550"/>
      <c r="Q27" s="563"/>
    </row>
    <row r="28" spans="1:17" ht="14.4" customHeight="1" x14ac:dyDescent="0.3">
      <c r="A28" s="544" t="s">
        <v>2528</v>
      </c>
      <c r="B28" s="545" t="s">
        <v>433</v>
      </c>
      <c r="C28" s="545" t="s">
        <v>2483</v>
      </c>
      <c r="D28" s="545" t="s">
        <v>2484</v>
      </c>
      <c r="E28" s="545" t="s">
        <v>2485</v>
      </c>
      <c r="F28" s="562"/>
      <c r="G28" s="562"/>
      <c r="H28" s="545"/>
      <c r="I28" s="545"/>
      <c r="J28" s="562">
        <v>1</v>
      </c>
      <c r="K28" s="562">
        <v>29</v>
      </c>
      <c r="L28" s="545"/>
      <c r="M28" s="545">
        <v>29</v>
      </c>
      <c r="N28" s="562"/>
      <c r="O28" s="562"/>
      <c r="P28" s="550"/>
      <c r="Q28" s="563"/>
    </row>
    <row r="29" spans="1:17" ht="14.4" customHeight="1" x14ac:dyDescent="0.3">
      <c r="A29" s="544" t="s">
        <v>2528</v>
      </c>
      <c r="B29" s="545" t="s">
        <v>433</v>
      </c>
      <c r="C29" s="545" t="s">
        <v>2483</v>
      </c>
      <c r="D29" s="545" t="s">
        <v>2529</v>
      </c>
      <c r="E29" s="545" t="s">
        <v>2530</v>
      </c>
      <c r="F29" s="562"/>
      <c r="G29" s="562"/>
      <c r="H29" s="545"/>
      <c r="I29" s="545"/>
      <c r="J29" s="562">
        <v>1</v>
      </c>
      <c r="K29" s="562">
        <v>190</v>
      </c>
      <c r="L29" s="545"/>
      <c r="M29" s="545">
        <v>190</v>
      </c>
      <c r="N29" s="562"/>
      <c r="O29" s="562"/>
      <c r="P29" s="550"/>
      <c r="Q29" s="563"/>
    </row>
    <row r="30" spans="1:17" ht="14.4" customHeight="1" x14ac:dyDescent="0.3">
      <c r="A30" s="544" t="s">
        <v>2528</v>
      </c>
      <c r="B30" s="545" t="s">
        <v>433</v>
      </c>
      <c r="C30" s="545" t="s">
        <v>2483</v>
      </c>
      <c r="D30" s="545" t="s">
        <v>2488</v>
      </c>
      <c r="E30" s="545" t="s">
        <v>2489</v>
      </c>
      <c r="F30" s="562"/>
      <c r="G30" s="562"/>
      <c r="H30" s="545"/>
      <c r="I30" s="545"/>
      <c r="J30" s="562">
        <v>44</v>
      </c>
      <c r="K30" s="562">
        <v>1540</v>
      </c>
      <c r="L30" s="545"/>
      <c r="M30" s="545">
        <v>35</v>
      </c>
      <c r="N30" s="562">
        <v>129</v>
      </c>
      <c r="O30" s="562">
        <v>4773</v>
      </c>
      <c r="P30" s="550"/>
      <c r="Q30" s="563">
        <v>37</v>
      </c>
    </row>
    <row r="31" spans="1:17" ht="14.4" customHeight="1" x14ac:dyDescent="0.3">
      <c r="A31" s="544" t="s">
        <v>2528</v>
      </c>
      <c r="B31" s="545" t="s">
        <v>433</v>
      </c>
      <c r="C31" s="545" t="s">
        <v>2483</v>
      </c>
      <c r="D31" s="545" t="s">
        <v>2490</v>
      </c>
      <c r="E31" s="545" t="s">
        <v>2491</v>
      </c>
      <c r="F31" s="562">
        <v>1</v>
      </c>
      <c r="G31" s="562">
        <v>133</v>
      </c>
      <c r="H31" s="545">
        <v>1</v>
      </c>
      <c r="I31" s="545">
        <v>133</v>
      </c>
      <c r="J31" s="562"/>
      <c r="K31" s="562"/>
      <c r="L31" s="545"/>
      <c r="M31" s="545"/>
      <c r="N31" s="562"/>
      <c r="O31" s="562"/>
      <c r="P31" s="550"/>
      <c r="Q31" s="563"/>
    </row>
    <row r="32" spans="1:17" ht="14.4" customHeight="1" x14ac:dyDescent="0.3">
      <c r="A32" s="544" t="s">
        <v>2528</v>
      </c>
      <c r="B32" s="545" t="s">
        <v>433</v>
      </c>
      <c r="C32" s="545" t="s">
        <v>2483</v>
      </c>
      <c r="D32" s="545" t="s">
        <v>2492</v>
      </c>
      <c r="E32" s="545" t="s">
        <v>2493</v>
      </c>
      <c r="F32" s="562">
        <v>1</v>
      </c>
      <c r="G32" s="562">
        <v>1716</v>
      </c>
      <c r="H32" s="545">
        <v>1</v>
      </c>
      <c r="I32" s="545">
        <v>1716</v>
      </c>
      <c r="J32" s="562"/>
      <c r="K32" s="562"/>
      <c r="L32" s="545"/>
      <c r="M32" s="545"/>
      <c r="N32" s="562"/>
      <c r="O32" s="562"/>
      <c r="P32" s="550"/>
      <c r="Q32" s="563"/>
    </row>
    <row r="33" spans="1:17" ht="14.4" customHeight="1" x14ac:dyDescent="0.3">
      <c r="A33" s="544" t="s">
        <v>2528</v>
      </c>
      <c r="B33" s="545" t="s">
        <v>433</v>
      </c>
      <c r="C33" s="545" t="s">
        <v>2483</v>
      </c>
      <c r="D33" s="545" t="s">
        <v>2531</v>
      </c>
      <c r="E33" s="545" t="s">
        <v>2532</v>
      </c>
      <c r="F33" s="562">
        <v>19</v>
      </c>
      <c r="G33" s="562">
        <v>12345</v>
      </c>
      <c r="H33" s="545">
        <v>1</v>
      </c>
      <c r="I33" s="545">
        <v>649.73684210526312</v>
      </c>
      <c r="J33" s="562">
        <v>20</v>
      </c>
      <c r="K33" s="562">
        <v>13060</v>
      </c>
      <c r="L33" s="545">
        <v>1.0579181855002024</v>
      </c>
      <c r="M33" s="545">
        <v>653</v>
      </c>
      <c r="N33" s="562">
        <v>36</v>
      </c>
      <c r="O33" s="562">
        <v>25236</v>
      </c>
      <c r="P33" s="550">
        <v>2.0442284325637909</v>
      </c>
      <c r="Q33" s="563">
        <v>701</v>
      </c>
    </row>
    <row r="34" spans="1:17" ht="14.4" customHeight="1" x14ac:dyDescent="0.3">
      <c r="A34" s="544" t="s">
        <v>2528</v>
      </c>
      <c r="B34" s="545" t="s">
        <v>433</v>
      </c>
      <c r="C34" s="545" t="s">
        <v>2483</v>
      </c>
      <c r="D34" s="545" t="s">
        <v>2494</v>
      </c>
      <c r="E34" s="545" t="s">
        <v>2495</v>
      </c>
      <c r="F34" s="562">
        <v>26</v>
      </c>
      <c r="G34" s="562">
        <v>2599</v>
      </c>
      <c r="H34" s="545">
        <v>1</v>
      </c>
      <c r="I34" s="545">
        <v>99.961538461538467</v>
      </c>
      <c r="J34" s="562">
        <v>121</v>
      </c>
      <c r="K34" s="562">
        <v>12100</v>
      </c>
      <c r="L34" s="545">
        <v>4.6556367833782222</v>
      </c>
      <c r="M34" s="545">
        <v>100</v>
      </c>
      <c r="N34" s="562">
        <v>1283</v>
      </c>
      <c r="O34" s="562">
        <v>180903</v>
      </c>
      <c r="P34" s="550">
        <v>69.604848018468644</v>
      </c>
      <c r="Q34" s="563">
        <v>141</v>
      </c>
    </row>
    <row r="35" spans="1:17" ht="14.4" customHeight="1" x14ac:dyDescent="0.3">
      <c r="A35" s="544" t="s">
        <v>2528</v>
      </c>
      <c r="B35" s="545" t="s">
        <v>433</v>
      </c>
      <c r="C35" s="545" t="s">
        <v>2483</v>
      </c>
      <c r="D35" s="545" t="s">
        <v>2533</v>
      </c>
      <c r="E35" s="545" t="s">
        <v>2534</v>
      </c>
      <c r="F35" s="562">
        <v>87</v>
      </c>
      <c r="G35" s="562">
        <v>82164</v>
      </c>
      <c r="H35" s="545">
        <v>1</v>
      </c>
      <c r="I35" s="545">
        <v>944.41379310344826</v>
      </c>
      <c r="J35" s="562">
        <v>94</v>
      </c>
      <c r="K35" s="562">
        <v>89112</v>
      </c>
      <c r="L35" s="545">
        <v>1.0845625821527676</v>
      </c>
      <c r="M35" s="545">
        <v>948</v>
      </c>
      <c r="N35" s="562">
        <v>185</v>
      </c>
      <c r="O35" s="562">
        <v>177045</v>
      </c>
      <c r="P35" s="550">
        <v>2.154775814225208</v>
      </c>
      <c r="Q35" s="563">
        <v>957</v>
      </c>
    </row>
    <row r="36" spans="1:17" ht="14.4" customHeight="1" x14ac:dyDescent="0.3">
      <c r="A36" s="544" t="s">
        <v>2528</v>
      </c>
      <c r="B36" s="545" t="s">
        <v>433</v>
      </c>
      <c r="C36" s="545" t="s">
        <v>2483</v>
      </c>
      <c r="D36" s="545" t="s">
        <v>2535</v>
      </c>
      <c r="E36" s="545" t="s">
        <v>2536</v>
      </c>
      <c r="F36" s="562"/>
      <c r="G36" s="562"/>
      <c r="H36" s="545"/>
      <c r="I36" s="545"/>
      <c r="J36" s="562">
        <v>41</v>
      </c>
      <c r="K36" s="562">
        <v>40385</v>
      </c>
      <c r="L36" s="545"/>
      <c r="M36" s="545">
        <v>985</v>
      </c>
      <c r="N36" s="562">
        <v>279</v>
      </c>
      <c r="O36" s="562">
        <v>281232</v>
      </c>
      <c r="P36" s="550"/>
      <c r="Q36" s="563">
        <v>1008</v>
      </c>
    </row>
    <row r="37" spans="1:17" ht="14.4" customHeight="1" x14ac:dyDescent="0.3">
      <c r="A37" s="544" t="s">
        <v>2528</v>
      </c>
      <c r="B37" s="545" t="s">
        <v>433</v>
      </c>
      <c r="C37" s="545" t="s">
        <v>2483</v>
      </c>
      <c r="D37" s="545" t="s">
        <v>2500</v>
      </c>
      <c r="E37" s="545" t="s">
        <v>2501</v>
      </c>
      <c r="F37" s="562">
        <v>5</v>
      </c>
      <c r="G37" s="562">
        <v>0</v>
      </c>
      <c r="H37" s="545"/>
      <c r="I37" s="545">
        <v>0</v>
      </c>
      <c r="J37" s="562">
        <v>346</v>
      </c>
      <c r="K37" s="562">
        <v>6466.66</v>
      </c>
      <c r="L37" s="545"/>
      <c r="M37" s="545">
        <v>18.689768786127168</v>
      </c>
      <c r="N37" s="562">
        <v>1125</v>
      </c>
      <c r="O37" s="562">
        <v>37499.970000000016</v>
      </c>
      <c r="P37" s="550"/>
      <c r="Q37" s="563">
        <v>33.33330666666668</v>
      </c>
    </row>
    <row r="38" spans="1:17" ht="14.4" customHeight="1" x14ac:dyDescent="0.3">
      <c r="A38" s="544" t="s">
        <v>2528</v>
      </c>
      <c r="B38" s="545" t="s">
        <v>433</v>
      </c>
      <c r="C38" s="545" t="s">
        <v>2483</v>
      </c>
      <c r="D38" s="545" t="s">
        <v>2502</v>
      </c>
      <c r="E38" s="545" t="s">
        <v>2503</v>
      </c>
      <c r="F38" s="562">
        <v>1</v>
      </c>
      <c r="G38" s="562">
        <v>35</v>
      </c>
      <c r="H38" s="545">
        <v>1</v>
      </c>
      <c r="I38" s="545">
        <v>35</v>
      </c>
      <c r="J38" s="562">
        <v>13</v>
      </c>
      <c r="K38" s="562">
        <v>468</v>
      </c>
      <c r="L38" s="545">
        <v>13.371428571428572</v>
      </c>
      <c r="M38" s="545">
        <v>36</v>
      </c>
      <c r="N38" s="562">
        <v>32</v>
      </c>
      <c r="O38" s="562">
        <v>1184</v>
      </c>
      <c r="P38" s="550">
        <v>33.828571428571429</v>
      </c>
      <c r="Q38" s="563">
        <v>37</v>
      </c>
    </row>
    <row r="39" spans="1:17" ht="14.4" customHeight="1" x14ac:dyDescent="0.3">
      <c r="A39" s="544" t="s">
        <v>2528</v>
      </c>
      <c r="B39" s="545" t="s">
        <v>433</v>
      </c>
      <c r="C39" s="545" t="s">
        <v>2483</v>
      </c>
      <c r="D39" s="545" t="s">
        <v>2504</v>
      </c>
      <c r="E39" s="545" t="s">
        <v>2505</v>
      </c>
      <c r="F39" s="562">
        <v>1</v>
      </c>
      <c r="G39" s="562">
        <v>125</v>
      </c>
      <c r="H39" s="545">
        <v>1</v>
      </c>
      <c r="I39" s="545">
        <v>125</v>
      </c>
      <c r="J39" s="562"/>
      <c r="K39" s="562"/>
      <c r="L39" s="545"/>
      <c r="M39" s="545"/>
      <c r="N39" s="562"/>
      <c r="O39" s="562"/>
      <c r="P39" s="550"/>
      <c r="Q39" s="563"/>
    </row>
    <row r="40" spans="1:17" ht="14.4" customHeight="1" x14ac:dyDescent="0.3">
      <c r="A40" s="544" t="s">
        <v>2528</v>
      </c>
      <c r="B40" s="545" t="s">
        <v>433</v>
      </c>
      <c r="C40" s="545" t="s">
        <v>2483</v>
      </c>
      <c r="D40" s="545" t="s">
        <v>2537</v>
      </c>
      <c r="E40" s="545" t="s">
        <v>2538</v>
      </c>
      <c r="F40" s="562">
        <v>249</v>
      </c>
      <c r="G40" s="562">
        <v>101548</v>
      </c>
      <c r="H40" s="545">
        <v>1</v>
      </c>
      <c r="I40" s="545">
        <v>407.82329317269074</v>
      </c>
      <c r="J40" s="562">
        <v>322</v>
      </c>
      <c r="K40" s="562">
        <v>108192</v>
      </c>
      <c r="L40" s="545">
        <v>1.0654271871430259</v>
      </c>
      <c r="M40" s="545">
        <v>336</v>
      </c>
      <c r="N40" s="562">
        <v>263</v>
      </c>
      <c r="O40" s="562">
        <v>90735</v>
      </c>
      <c r="P40" s="550">
        <v>0.8935183361563005</v>
      </c>
      <c r="Q40" s="563">
        <v>345</v>
      </c>
    </row>
    <row r="41" spans="1:17" ht="14.4" customHeight="1" x14ac:dyDescent="0.3">
      <c r="A41" s="544" t="s">
        <v>2528</v>
      </c>
      <c r="B41" s="545" t="s">
        <v>433</v>
      </c>
      <c r="C41" s="545" t="s">
        <v>2483</v>
      </c>
      <c r="D41" s="545" t="s">
        <v>2508</v>
      </c>
      <c r="E41" s="545" t="s">
        <v>2509</v>
      </c>
      <c r="F41" s="562">
        <v>1</v>
      </c>
      <c r="G41" s="562">
        <v>651</v>
      </c>
      <c r="H41" s="545">
        <v>1</v>
      </c>
      <c r="I41" s="545">
        <v>651</v>
      </c>
      <c r="J41" s="562"/>
      <c r="K41" s="562"/>
      <c r="L41" s="545"/>
      <c r="M41" s="545"/>
      <c r="N41" s="562"/>
      <c r="O41" s="562"/>
      <c r="P41" s="550"/>
      <c r="Q41" s="563"/>
    </row>
    <row r="42" spans="1:17" ht="14.4" customHeight="1" x14ac:dyDescent="0.3">
      <c r="A42" s="544" t="s">
        <v>2528</v>
      </c>
      <c r="B42" s="545" t="s">
        <v>433</v>
      </c>
      <c r="C42" s="545" t="s">
        <v>2483</v>
      </c>
      <c r="D42" s="545" t="s">
        <v>2539</v>
      </c>
      <c r="E42" s="545" t="s">
        <v>2540</v>
      </c>
      <c r="F42" s="562">
        <v>401</v>
      </c>
      <c r="G42" s="562">
        <v>233764</v>
      </c>
      <c r="H42" s="545">
        <v>1</v>
      </c>
      <c r="I42" s="545">
        <v>582.95261845386528</v>
      </c>
      <c r="J42" s="562">
        <v>18</v>
      </c>
      <c r="K42" s="562">
        <v>10548</v>
      </c>
      <c r="L42" s="545">
        <v>4.5122431169897843E-2</v>
      </c>
      <c r="M42" s="545">
        <v>586</v>
      </c>
      <c r="N42" s="562">
        <v>4</v>
      </c>
      <c r="O42" s="562">
        <v>2436</v>
      </c>
      <c r="P42" s="550">
        <v>1.0420766242877431E-2</v>
      </c>
      <c r="Q42" s="563">
        <v>609</v>
      </c>
    </row>
    <row r="43" spans="1:17" ht="14.4" customHeight="1" x14ac:dyDescent="0.3">
      <c r="A43" s="544" t="s">
        <v>2528</v>
      </c>
      <c r="B43" s="545" t="s">
        <v>433</v>
      </c>
      <c r="C43" s="545" t="s">
        <v>2483</v>
      </c>
      <c r="D43" s="545" t="s">
        <v>2514</v>
      </c>
      <c r="E43" s="545" t="s">
        <v>2515</v>
      </c>
      <c r="F43" s="562"/>
      <c r="G43" s="562"/>
      <c r="H43" s="545"/>
      <c r="I43" s="545"/>
      <c r="J43" s="562">
        <v>2</v>
      </c>
      <c r="K43" s="562">
        <v>140</v>
      </c>
      <c r="L43" s="545"/>
      <c r="M43" s="545">
        <v>70</v>
      </c>
      <c r="N43" s="562">
        <v>15</v>
      </c>
      <c r="O43" s="562">
        <v>1110</v>
      </c>
      <c r="P43" s="550"/>
      <c r="Q43" s="563">
        <v>74</v>
      </c>
    </row>
    <row r="44" spans="1:17" ht="14.4" customHeight="1" x14ac:dyDescent="0.3">
      <c r="A44" s="544" t="s">
        <v>2528</v>
      </c>
      <c r="B44" s="545" t="s">
        <v>433</v>
      </c>
      <c r="C44" s="545" t="s">
        <v>2483</v>
      </c>
      <c r="D44" s="545" t="s">
        <v>2541</v>
      </c>
      <c r="E44" s="545" t="s">
        <v>2542</v>
      </c>
      <c r="F44" s="562">
        <v>3</v>
      </c>
      <c r="G44" s="562">
        <v>987</v>
      </c>
      <c r="H44" s="545">
        <v>1</v>
      </c>
      <c r="I44" s="545">
        <v>329</v>
      </c>
      <c r="J44" s="562">
        <v>45</v>
      </c>
      <c r="K44" s="562">
        <v>14895</v>
      </c>
      <c r="L44" s="545">
        <v>15.091185410334347</v>
      </c>
      <c r="M44" s="545">
        <v>331</v>
      </c>
      <c r="N44" s="562">
        <v>443</v>
      </c>
      <c r="O44" s="562">
        <v>156822</v>
      </c>
      <c r="P44" s="550">
        <v>158.88753799392097</v>
      </c>
      <c r="Q44" s="563">
        <v>354</v>
      </c>
    </row>
    <row r="45" spans="1:17" ht="14.4" customHeight="1" x14ac:dyDescent="0.3">
      <c r="A45" s="544" t="s">
        <v>2528</v>
      </c>
      <c r="B45" s="545" t="s">
        <v>433</v>
      </c>
      <c r="C45" s="545" t="s">
        <v>2483</v>
      </c>
      <c r="D45" s="545" t="s">
        <v>2516</v>
      </c>
      <c r="E45" s="545" t="s">
        <v>2517</v>
      </c>
      <c r="F45" s="562"/>
      <c r="G45" s="562"/>
      <c r="H45" s="545"/>
      <c r="I45" s="545"/>
      <c r="J45" s="562">
        <v>254</v>
      </c>
      <c r="K45" s="562">
        <v>53340</v>
      </c>
      <c r="L45" s="545"/>
      <c r="M45" s="545">
        <v>210</v>
      </c>
      <c r="N45" s="562">
        <v>1063</v>
      </c>
      <c r="O45" s="562">
        <v>235986</v>
      </c>
      <c r="P45" s="550"/>
      <c r="Q45" s="563">
        <v>222</v>
      </c>
    </row>
    <row r="46" spans="1:17" ht="14.4" customHeight="1" x14ac:dyDescent="0.3">
      <c r="A46" s="544" t="s">
        <v>2528</v>
      </c>
      <c r="B46" s="545" t="s">
        <v>433</v>
      </c>
      <c r="C46" s="545" t="s">
        <v>2483</v>
      </c>
      <c r="D46" s="545" t="s">
        <v>2518</v>
      </c>
      <c r="E46" s="545" t="s">
        <v>2519</v>
      </c>
      <c r="F46" s="562">
        <v>6</v>
      </c>
      <c r="G46" s="562">
        <v>462</v>
      </c>
      <c r="H46" s="545">
        <v>1</v>
      </c>
      <c r="I46" s="545">
        <v>77</v>
      </c>
      <c r="J46" s="562">
        <v>243</v>
      </c>
      <c r="K46" s="562">
        <v>18711</v>
      </c>
      <c r="L46" s="545">
        <v>40.5</v>
      </c>
      <c r="M46" s="545">
        <v>77</v>
      </c>
      <c r="N46" s="562">
        <v>1119</v>
      </c>
      <c r="O46" s="562">
        <v>86163</v>
      </c>
      <c r="P46" s="550">
        <v>186.5</v>
      </c>
      <c r="Q46" s="563">
        <v>77</v>
      </c>
    </row>
    <row r="47" spans="1:17" ht="14.4" customHeight="1" x14ac:dyDescent="0.3">
      <c r="A47" s="544" t="s">
        <v>2528</v>
      </c>
      <c r="B47" s="545" t="s">
        <v>433</v>
      </c>
      <c r="C47" s="545" t="s">
        <v>2483</v>
      </c>
      <c r="D47" s="545" t="s">
        <v>2543</v>
      </c>
      <c r="E47" s="545" t="s">
        <v>2544</v>
      </c>
      <c r="F47" s="562">
        <v>20</v>
      </c>
      <c r="G47" s="562">
        <v>3278</v>
      </c>
      <c r="H47" s="545">
        <v>1</v>
      </c>
      <c r="I47" s="545">
        <v>163.9</v>
      </c>
      <c r="J47" s="562">
        <v>299</v>
      </c>
      <c r="K47" s="562">
        <v>49335</v>
      </c>
      <c r="L47" s="545">
        <v>15.050335570469798</v>
      </c>
      <c r="M47" s="545">
        <v>165</v>
      </c>
      <c r="N47" s="562">
        <v>685</v>
      </c>
      <c r="O47" s="562">
        <v>121245</v>
      </c>
      <c r="P47" s="550">
        <v>36.98749237339841</v>
      </c>
      <c r="Q47" s="563">
        <v>177</v>
      </c>
    </row>
    <row r="48" spans="1:17" ht="14.4" customHeight="1" x14ac:dyDescent="0.3">
      <c r="A48" s="544" t="s">
        <v>2528</v>
      </c>
      <c r="B48" s="545" t="s">
        <v>433</v>
      </c>
      <c r="C48" s="545" t="s">
        <v>2483</v>
      </c>
      <c r="D48" s="545" t="s">
        <v>2520</v>
      </c>
      <c r="E48" s="545" t="s">
        <v>2521</v>
      </c>
      <c r="F48" s="562"/>
      <c r="G48" s="562"/>
      <c r="H48" s="545"/>
      <c r="I48" s="545"/>
      <c r="J48" s="562">
        <v>1</v>
      </c>
      <c r="K48" s="562">
        <v>210</v>
      </c>
      <c r="L48" s="545"/>
      <c r="M48" s="545">
        <v>210</v>
      </c>
      <c r="N48" s="562"/>
      <c r="O48" s="562"/>
      <c r="P48" s="550"/>
      <c r="Q48" s="563"/>
    </row>
    <row r="49" spans="1:17" ht="14.4" customHeight="1" x14ac:dyDescent="0.3">
      <c r="A49" s="544" t="s">
        <v>2528</v>
      </c>
      <c r="B49" s="545" t="s">
        <v>433</v>
      </c>
      <c r="C49" s="545" t="s">
        <v>2483</v>
      </c>
      <c r="D49" s="545" t="s">
        <v>2522</v>
      </c>
      <c r="E49" s="545" t="s">
        <v>2523</v>
      </c>
      <c r="F49" s="562"/>
      <c r="G49" s="562"/>
      <c r="H49" s="545"/>
      <c r="I49" s="545"/>
      <c r="J49" s="562"/>
      <c r="K49" s="562"/>
      <c r="L49" s="545"/>
      <c r="M49" s="545"/>
      <c r="N49" s="562">
        <v>14</v>
      </c>
      <c r="O49" s="562">
        <v>826</v>
      </c>
      <c r="P49" s="550"/>
      <c r="Q49" s="563">
        <v>59</v>
      </c>
    </row>
    <row r="50" spans="1:17" ht="14.4" customHeight="1" x14ac:dyDescent="0.3">
      <c r="A50" s="544" t="s">
        <v>2545</v>
      </c>
      <c r="B50" s="545" t="s">
        <v>433</v>
      </c>
      <c r="C50" s="545" t="s">
        <v>2483</v>
      </c>
      <c r="D50" s="545" t="s">
        <v>2546</v>
      </c>
      <c r="E50" s="545" t="s">
        <v>2547</v>
      </c>
      <c r="F50" s="562">
        <v>4</v>
      </c>
      <c r="G50" s="562">
        <v>598</v>
      </c>
      <c r="H50" s="545">
        <v>1</v>
      </c>
      <c r="I50" s="545">
        <v>149.5</v>
      </c>
      <c r="J50" s="562"/>
      <c r="K50" s="562"/>
      <c r="L50" s="545"/>
      <c r="M50" s="545"/>
      <c r="N50" s="562"/>
      <c r="O50" s="562"/>
      <c r="P50" s="550"/>
      <c r="Q50" s="563"/>
    </row>
    <row r="51" spans="1:17" ht="14.4" customHeight="1" x14ac:dyDescent="0.3">
      <c r="A51" s="544" t="s">
        <v>2545</v>
      </c>
      <c r="B51" s="545" t="s">
        <v>433</v>
      </c>
      <c r="C51" s="545" t="s">
        <v>2483</v>
      </c>
      <c r="D51" s="545" t="s">
        <v>2488</v>
      </c>
      <c r="E51" s="545" t="s">
        <v>2489</v>
      </c>
      <c r="F51" s="562">
        <v>298</v>
      </c>
      <c r="G51" s="562">
        <v>10343</v>
      </c>
      <c r="H51" s="545">
        <v>1</v>
      </c>
      <c r="I51" s="545">
        <v>34.708053691275168</v>
      </c>
      <c r="J51" s="562">
        <v>186</v>
      </c>
      <c r="K51" s="562">
        <v>6510</v>
      </c>
      <c r="L51" s="545">
        <v>0.62941119597795614</v>
      </c>
      <c r="M51" s="545">
        <v>35</v>
      </c>
      <c r="N51" s="562">
        <v>184</v>
      </c>
      <c r="O51" s="562">
        <v>6808</v>
      </c>
      <c r="P51" s="550">
        <v>0.65822295272164744</v>
      </c>
      <c r="Q51" s="563">
        <v>37</v>
      </c>
    </row>
    <row r="52" spans="1:17" ht="14.4" customHeight="1" x14ac:dyDescent="0.3">
      <c r="A52" s="544" t="s">
        <v>2545</v>
      </c>
      <c r="B52" s="545" t="s">
        <v>433</v>
      </c>
      <c r="C52" s="545" t="s">
        <v>2483</v>
      </c>
      <c r="D52" s="545" t="s">
        <v>2548</v>
      </c>
      <c r="E52" s="545" t="s">
        <v>2549</v>
      </c>
      <c r="F52" s="562">
        <v>1</v>
      </c>
      <c r="G52" s="562">
        <v>5</v>
      </c>
      <c r="H52" s="545">
        <v>1</v>
      </c>
      <c r="I52" s="545">
        <v>5</v>
      </c>
      <c r="J52" s="562"/>
      <c r="K52" s="562"/>
      <c r="L52" s="545"/>
      <c r="M52" s="545"/>
      <c r="N52" s="562"/>
      <c r="O52" s="562"/>
      <c r="P52" s="550"/>
      <c r="Q52" s="563"/>
    </row>
    <row r="53" spans="1:17" ht="14.4" customHeight="1" x14ac:dyDescent="0.3">
      <c r="A53" s="544" t="s">
        <v>2545</v>
      </c>
      <c r="B53" s="545" t="s">
        <v>433</v>
      </c>
      <c r="C53" s="545" t="s">
        <v>2483</v>
      </c>
      <c r="D53" s="545" t="s">
        <v>2490</v>
      </c>
      <c r="E53" s="545" t="s">
        <v>2491</v>
      </c>
      <c r="F53" s="562">
        <v>25</v>
      </c>
      <c r="G53" s="562">
        <v>3325</v>
      </c>
      <c r="H53" s="545">
        <v>1</v>
      </c>
      <c r="I53" s="545">
        <v>133</v>
      </c>
      <c r="J53" s="562">
        <v>5</v>
      </c>
      <c r="K53" s="562">
        <v>670</v>
      </c>
      <c r="L53" s="545">
        <v>0.20150375939849624</v>
      </c>
      <c r="M53" s="545">
        <v>134</v>
      </c>
      <c r="N53" s="562"/>
      <c r="O53" s="562"/>
      <c r="P53" s="550"/>
      <c r="Q53" s="563"/>
    </row>
    <row r="54" spans="1:17" ht="14.4" customHeight="1" x14ac:dyDescent="0.3">
      <c r="A54" s="544" t="s">
        <v>2545</v>
      </c>
      <c r="B54" s="545" t="s">
        <v>433</v>
      </c>
      <c r="C54" s="545" t="s">
        <v>2483</v>
      </c>
      <c r="D54" s="545" t="s">
        <v>2492</v>
      </c>
      <c r="E54" s="545" t="s">
        <v>2493</v>
      </c>
      <c r="F54" s="562">
        <v>7</v>
      </c>
      <c r="G54" s="562">
        <v>12012</v>
      </c>
      <c r="H54" s="545">
        <v>1</v>
      </c>
      <c r="I54" s="545">
        <v>1716</v>
      </c>
      <c r="J54" s="562"/>
      <c r="K54" s="562"/>
      <c r="L54" s="545"/>
      <c r="M54" s="545"/>
      <c r="N54" s="562"/>
      <c r="O54" s="562"/>
      <c r="P54" s="550"/>
      <c r="Q54" s="563"/>
    </row>
    <row r="55" spans="1:17" ht="14.4" customHeight="1" x14ac:dyDescent="0.3">
      <c r="A55" s="544" t="s">
        <v>2545</v>
      </c>
      <c r="B55" s="545" t="s">
        <v>433</v>
      </c>
      <c r="C55" s="545" t="s">
        <v>2483</v>
      </c>
      <c r="D55" s="545" t="s">
        <v>2496</v>
      </c>
      <c r="E55" s="545" t="s">
        <v>2497</v>
      </c>
      <c r="F55" s="562">
        <v>1</v>
      </c>
      <c r="G55" s="562">
        <v>586</v>
      </c>
      <c r="H55" s="545">
        <v>1</v>
      </c>
      <c r="I55" s="545">
        <v>586</v>
      </c>
      <c r="J55" s="562"/>
      <c r="K55" s="562"/>
      <c r="L55" s="545"/>
      <c r="M55" s="545"/>
      <c r="N55" s="562"/>
      <c r="O55" s="562"/>
      <c r="P55" s="550"/>
      <c r="Q55" s="563"/>
    </row>
    <row r="56" spans="1:17" ht="14.4" customHeight="1" x14ac:dyDescent="0.3">
      <c r="A56" s="544" t="s">
        <v>2545</v>
      </c>
      <c r="B56" s="545" t="s">
        <v>433</v>
      </c>
      <c r="C56" s="545" t="s">
        <v>2483</v>
      </c>
      <c r="D56" s="545" t="s">
        <v>2533</v>
      </c>
      <c r="E56" s="545" t="s">
        <v>2534</v>
      </c>
      <c r="F56" s="562">
        <v>0</v>
      </c>
      <c r="G56" s="562">
        <v>0</v>
      </c>
      <c r="H56" s="545"/>
      <c r="I56" s="545"/>
      <c r="J56" s="562"/>
      <c r="K56" s="562"/>
      <c r="L56" s="545"/>
      <c r="M56" s="545"/>
      <c r="N56" s="562"/>
      <c r="O56" s="562"/>
      <c r="P56" s="550"/>
      <c r="Q56" s="563"/>
    </row>
    <row r="57" spans="1:17" ht="14.4" customHeight="1" x14ac:dyDescent="0.3">
      <c r="A57" s="544" t="s">
        <v>2545</v>
      </c>
      <c r="B57" s="545" t="s">
        <v>433</v>
      </c>
      <c r="C57" s="545" t="s">
        <v>2483</v>
      </c>
      <c r="D57" s="545" t="s">
        <v>2550</v>
      </c>
      <c r="E57" s="545" t="s">
        <v>2551</v>
      </c>
      <c r="F57" s="562">
        <v>6</v>
      </c>
      <c r="G57" s="562">
        <v>5706</v>
      </c>
      <c r="H57" s="545">
        <v>1</v>
      </c>
      <c r="I57" s="545">
        <v>951</v>
      </c>
      <c r="J57" s="562">
        <v>12</v>
      </c>
      <c r="K57" s="562">
        <v>11460</v>
      </c>
      <c r="L57" s="545">
        <v>2.0084121976866456</v>
      </c>
      <c r="M57" s="545">
        <v>955</v>
      </c>
      <c r="N57" s="562">
        <v>4</v>
      </c>
      <c r="O57" s="562">
        <v>4012</v>
      </c>
      <c r="P57" s="550">
        <v>0.70311952330879779</v>
      </c>
      <c r="Q57" s="563">
        <v>1003</v>
      </c>
    </row>
    <row r="58" spans="1:17" ht="14.4" customHeight="1" x14ac:dyDescent="0.3">
      <c r="A58" s="544" t="s">
        <v>2545</v>
      </c>
      <c r="B58" s="545" t="s">
        <v>433</v>
      </c>
      <c r="C58" s="545" t="s">
        <v>2483</v>
      </c>
      <c r="D58" s="545" t="s">
        <v>2498</v>
      </c>
      <c r="E58" s="545" t="s">
        <v>2499</v>
      </c>
      <c r="F58" s="562">
        <v>9</v>
      </c>
      <c r="G58" s="562">
        <v>2970</v>
      </c>
      <c r="H58" s="545">
        <v>1</v>
      </c>
      <c r="I58" s="545">
        <v>330</v>
      </c>
      <c r="J58" s="562">
        <v>2</v>
      </c>
      <c r="K58" s="562">
        <v>876</v>
      </c>
      <c r="L58" s="545">
        <v>0.29494949494949496</v>
      </c>
      <c r="M58" s="545">
        <v>438</v>
      </c>
      <c r="N58" s="562"/>
      <c r="O58" s="562"/>
      <c r="P58" s="550"/>
      <c r="Q58" s="563"/>
    </row>
    <row r="59" spans="1:17" ht="14.4" customHeight="1" x14ac:dyDescent="0.3">
      <c r="A59" s="544" t="s">
        <v>2545</v>
      </c>
      <c r="B59" s="545" t="s">
        <v>433</v>
      </c>
      <c r="C59" s="545" t="s">
        <v>2483</v>
      </c>
      <c r="D59" s="545" t="s">
        <v>2500</v>
      </c>
      <c r="E59" s="545" t="s">
        <v>2501</v>
      </c>
      <c r="F59" s="562">
        <v>247</v>
      </c>
      <c r="G59" s="562">
        <v>0</v>
      </c>
      <c r="H59" s="545"/>
      <c r="I59" s="545">
        <v>0</v>
      </c>
      <c r="J59" s="562">
        <v>26</v>
      </c>
      <c r="K59" s="562">
        <v>866.67000000000007</v>
      </c>
      <c r="L59" s="545"/>
      <c r="M59" s="545">
        <v>33.333461538461542</v>
      </c>
      <c r="N59" s="562">
        <v>86</v>
      </c>
      <c r="O59" s="562">
        <v>2866.63</v>
      </c>
      <c r="P59" s="550"/>
      <c r="Q59" s="563">
        <v>33.332906976744191</v>
      </c>
    </row>
    <row r="60" spans="1:17" ht="14.4" customHeight="1" x14ac:dyDescent="0.3">
      <c r="A60" s="544" t="s">
        <v>2545</v>
      </c>
      <c r="B60" s="545" t="s">
        <v>433</v>
      </c>
      <c r="C60" s="545" t="s">
        <v>2483</v>
      </c>
      <c r="D60" s="545" t="s">
        <v>2502</v>
      </c>
      <c r="E60" s="545" t="s">
        <v>2503</v>
      </c>
      <c r="F60" s="562">
        <v>74</v>
      </c>
      <c r="G60" s="562">
        <v>2636</v>
      </c>
      <c r="H60" s="545">
        <v>1</v>
      </c>
      <c r="I60" s="545">
        <v>35.621621621621621</v>
      </c>
      <c r="J60" s="562">
        <v>56</v>
      </c>
      <c r="K60" s="562">
        <v>2016</v>
      </c>
      <c r="L60" s="545">
        <v>0.76479514415781491</v>
      </c>
      <c r="M60" s="545">
        <v>36</v>
      </c>
      <c r="N60" s="562">
        <v>140</v>
      </c>
      <c r="O60" s="562">
        <v>5180</v>
      </c>
      <c r="P60" s="550">
        <v>1.9650986342943855</v>
      </c>
      <c r="Q60" s="563">
        <v>37</v>
      </c>
    </row>
    <row r="61" spans="1:17" ht="14.4" customHeight="1" x14ac:dyDescent="0.3">
      <c r="A61" s="544" t="s">
        <v>2545</v>
      </c>
      <c r="B61" s="545" t="s">
        <v>433</v>
      </c>
      <c r="C61" s="545" t="s">
        <v>2483</v>
      </c>
      <c r="D61" s="545" t="s">
        <v>2504</v>
      </c>
      <c r="E61" s="545" t="s">
        <v>2505</v>
      </c>
      <c r="F61" s="562">
        <v>3</v>
      </c>
      <c r="G61" s="562">
        <v>375</v>
      </c>
      <c r="H61" s="545">
        <v>1</v>
      </c>
      <c r="I61" s="545">
        <v>125</v>
      </c>
      <c r="J61" s="562">
        <v>1</v>
      </c>
      <c r="K61" s="562">
        <v>125</v>
      </c>
      <c r="L61" s="545">
        <v>0.33333333333333331</v>
      </c>
      <c r="M61" s="545">
        <v>125</v>
      </c>
      <c r="N61" s="562"/>
      <c r="O61" s="562"/>
      <c r="P61" s="550"/>
      <c r="Q61" s="563"/>
    </row>
    <row r="62" spans="1:17" ht="14.4" customHeight="1" x14ac:dyDescent="0.3">
      <c r="A62" s="544" t="s">
        <v>2545</v>
      </c>
      <c r="B62" s="545" t="s">
        <v>433</v>
      </c>
      <c r="C62" s="545" t="s">
        <v>2483</v>
      </c>
      <c r="D62" s="545" t="s">
        <v>2506</v>
      </c>
      <c r="E62" s="545" t="s">
        <v>2507</v>
      </c>
      <c r="F62" s="562">
        <v>1</v>
      </c>
      <c r="G62" s="562">
        <v>30</v>
      </c>
      <c r="H62" s="545">
        <v>1</v>
      </c>
      <c r="I62" s="545">
        <v>30</v>
      </c>
      <c r="J62" s="562"/>
      <c r="K62" s="562"/>
      <c r="L62" s="545"/>
      <c r="M62" s="545"/>
      <c r="N62" s="562">
        <v>2</v>
      </c>
      <c r="O62" s="562">
        <v>64</v>
      </c>
      <c r="P62" s="550">
        <v>2.1333333333333333</v>
      </c>
      <c r="Q62" s="563">
        <v>32</v>
      </c>
    </row>
    <row r="63" spans="1:17" ht="14.4" customHeight="1" x14ac:dyDescent="0.3">
      <c r="A63" s="544" t="s">
        <v>2545</v>
      </c>
      <c r="B63" s="545" t="s">
        <v>433</v>
      </c>
      <c r="C63" s="545" t="s">
        <v>2483</v>
      </c>
      <c r="D63" s="545" t="s">
        <v>2508</v>
      </c>
      <c r="E63" s="545" t="s">
        <v>2509</v>
      </c>
      <c r="F63" s="562">
        <v>21</v>
      </c>
      <c r="G63" s="562">
        <v>13671</v>
      </c>
      <c r="H63" s="545">
        <v>1</v>
      </c>
      <c r="I63" s="545">
        <v>651</v>
      </c>
      <c r="J63" s="562">
        <v>3</v>
      </c>
      <c r="K63" s="562">
        <v>1959</v>
      </c>
      <c r="L63" s="545">
        <v>0.14329602808865483</v>
      </c>
      <c r="M63" s="545">
        <v>653</v>
      </c>
      <c r="N63" s="562"/>
      <c r="O63" s="562"/>
      <c r="P63" s="550"/>
      <c r="Q63" s="563"/>
    </row>
    <row r="64" spans="1:17" ht="14.4" customHeight="1" x14ac:dyDescent="0.3">
      <c r="A64" s="544" t="s">
        <v>2545</v>
      </c>
      <c r="B64" s="545" t="s">
        <v>433</v>
      </c>
      <c r="C64" s="545" t="s">
        <v>2483</v>
      </c>
      <c r="D64" s="545" t="s">
        <v>2552</v>
      </c>
      <c r="E64" s="545" t="s">
        <v>2553</v>
      </c>
      <c r="F64" s="562">
        <v>73</v>
      </c>
      <c r="G64" s="562">
        <v>11955</v>
      </c>
      <c r="H64" s="545">
        <v>1</v>
      </c>
      <c r="I64" s="545">
        <v>163.76712328767124</v>
      </c>
      <c r="J64" s="562">
        <v>123</v>
      </c>
      <c r="K64" s="562">
        <v>20295</v>
      </c>
      <c r="L64" s="545">
        <v>1.697616060225847</v>
      </c>
      <c r="M64" s="545">
        <v>165</v>
      </c>
      <c r="N64" s="562">
        <v>209</v>
      </c>
      <c r="O64" s="562">
        <v>36993</v>
      </c>
      <c r="P64" s="550">
        <v>3.09435382685069</v>
      </c>
      <c r="Q64" s="563">
        <v>177</v>
      </c>
    </row>
    <row r="65" spans="1:17" ht="14.4" customHeight="1" x14ac:dyDescent="0.3">
      <c r="A65" s="544" t="s">
        <v>2545</v>
      </c>
      <c r="B65" s="545" t="s">
        <v>433</v>
      </c>
      <c r="C65" s="545" t="s">
        <v>2483</v>
      </c>
      <c r="D65" s="545" t="s">
        <v>2539</v>
      </c>
      <c r="E65" s="545" t="s">
        <v>2540</v>
      </c>
      <c r="F65" s="562">
        <v>28</v>
      </c>
      <c r="G65" s="562">
        <v>16352</v>
      </c>
      <c r="H65" s="545">
        <v>1</v>
      </c>
      <c r="I65" s="545">
        <v>584</v>
      </c>
      <c r="J65" s="562">
        <v>5</v>
      </c>
      <c r="K65" s="562">
        <v>2930</v>
      </c>
      <c r="L65" s="545">
        <v>0.17918297455968688</v>
      </c>
      <c r="M65" s="545">
        <v>586</v>
      </c>
      <c r="N65" s="562"/>
      <c r="O65" s="562"/>
      <c r="P65" s="550"/>
      <c r="Q65" s="563"/>
    </row>
    <row r="66" spans="1:17" ht="14.4" customHeight="1" x14ac:dyDescent="0.3">
      <c r="A66" s="544" t="s">
        <v>2545</v>
      </c>
      <c r="B66" s="545" t="s">
        <v>433</v>
      </c>
      <c r="C66" s="545" t="s">
        <v>2483</v>
      </c>
      <c r="D66" s="545" t="s">
        <v>2514</v>
      </c>
      <c r="E66" s="545" t="s">
        <v>2515</v>
      </c>
      <c r="F66" s="562">
        <v>14</v>
      </c>
      <c r="G66" s="562">
        <v>971</v>
      </c>
      <c r="H66" s="545">
        <v>1</v>
      </c>
      <c r="I66" s="545">
        <v>69.357142857142861</v>
      </c>
      <c r="J66" s="562">
        <v>7</v>
      </c>
      <c r="K66" s="562">
        <v>490</v>
      </c>
      <c r="L66" s="545">
        <v>0.50463439752832129</v>
      </c>
      <c r="M66" s="545">
        <v>70</v>
      </c>
      <c r="N66" s="562">
        <v>3</v>
      </c>
      <c r="O66" s="562">
        <v>222</v>
      </c>
      <c r="P66" s="550">
        <v>0.22863027806385169</v>
      </c>
      <c r="Q66" s="563">
        <v>74</v>
      </c>
    </row>
    <row r="67" spans="1:17" ht="14.4" customHeight="1" x14ac:dyDescent="0.3">
      <c r="A67" s="544" t="s">
        <v>2545</v>
      </c>
      <c r="B67" s="545" t="s">
        <v>433</v>
      </c>
      <c r="C67" s="545" t="s">
        <v>2483</v>
      </c>
      <c r="D67" s="545" t="s">
        <v>2516</v>
      </c>
      <c r="E67" s="545" t="s">
        <v>2517</v>
      </c>
      <c r="F67" s="562">
        <v>296</v>
      </c>
      <c r="G67" s="562">
        <v>61591</v>
      </c>
      <c r="H67" s="545">
        <v>1</v>
      </c>
      <c r="I67" s="545">
        <v>208.07770270270271</v>
      </c>
      <c r="J67" s="562">
        <v>118</v>
      </c>
      <c r="K67" s="562">
        <v>24780</v>
      </c>
      <c r="L67" s="545">
        <v>0.40233150947378676</v>
      </c>
      <c r="M67" s="545">
        <v>210</v>
      </c>
      <c r="N67" s="562">
        <v>241</v>
      </c>
      <c r="O67" s="562">
        <v>53502</v>
      </c>
      <c r="P67" s="550">
        <v>0.86866587650793137</v>
      </c>
      <c r="Q67" s="563">
        <v>222</v>
      </c>
    </row>
    <row r="68" spans="1:17" ht="14.4" customHeight="1" x14ac:dyDescent="0.3">
      <c r="A68" s="544" t="s">
        <v>2545</v>
      </c>
      <c r="B68" s="545" t="s">
        <v>433</v>
      </c>
      <c r="C68" s="545" t="s">
        <v>2483</v>
      </c>
      <c r="D68" s="545" t="s">
        <v>2518</v>
      </c>
      <c r="E68" s="545" t="s">
        <v>2519</v>
      </c>
      <c r="F68" s="562">
        <v>1124</v>
      </c>
      <c r="G68" s="562">
        <v>86303</v>
      </c>
      <c r="H68" s="545">
        <v>1</v>
      </c>
      <c r="I68" s="545">
        <v>76.782028469750884</v>
      </c>
      <c r="J68" s="562">
        <v>159</v>
      </c>
      <c r="K68" s="562">
        <v>12243</v>
      </c>
      <c r="L68" s="545">
        <v>0.14186065374320708</v>
      </c>
      <c r="M68" s="545">
        <v>77</v>
      </c>
      <c r="N68" s="562">
        <v>187</v>
      </c>
      <c r="O68" s="562">
        <v>14399</v>
      </c>
      <c r="P68" s="550">
        <v>0.16684240408792278</v>
      </c>
      <c r="Q68" s="563">
        <v>77</v>
      </c>
    </row>
    <row r="69" spans="1:17" ht="14.4" customHeight="1" x14ac:dyDescent="0.3">
      <c r="A69" s="544" t="s">
        <v>2545</v>
      </c>
      <c r="B69" s="545" t="s">
        <v>433</v>
      </c>
      <c r="C69" s="545" t="s">
        <v>2483</v>
      </c>
      <c r="D69" s="545" t="s">
        <v>2554</v>
      </c>
      <c r="E69" s="545" t="s">
        <v>2555</v>
      </c>
      <c r="F69" s="562">
        <v>1</v>
      </c>
      <c r="G69" s="562">
        <v>56</v>
      </c>
      <c r="H69" s="545">
        <v>1</v>
      </c>
      <c r="I69" s="545">
        <v>56</v>
      </c>
      <c r="J69" s="562"/>
      <c r="K69" s="562"/>
      <c r="L69" s="545"/>
      <c r="M69" s="545"/>
      <c r="N69" s="562"/>
      <c r="O69" s="562"/>
      <c r="P69" s="550"/>
      <c r="Q69" s="563"/>
    </row>
    <row r="70" spans="1:17" ht="14.4" customHeight="1" x14ac:dyDescent="0.3">
      <c r="A70" s="544" t="s">
        <v>2545</v>
      </c>
      <c r="B70" s="545" t="s">
        <v>433</v>
      </c>
      <c r="C70" s="545" t="s">
        <v>2483</v>
      </c>
      <c r="D70" s="545" t="s">
        <v>2520</v>
      </c>
      <c r="E70" s="545" t="s">
        <v>2521</v>
      </c>
      <c r="F70" s="562">
        <v>198</v>
      </c>
      <c r="G70" s="562">
        <v>41229</v>
      </c>
      <c r="H70" s="545">
        <v>1</v>
      </c>
      <c r="I70" s="545">
        <v>208.22727272727272</v>
      </c>
      <c r="J70" s="562">
        <v>12</v>
      </c>
      <c r="K70" s="562">
        <v>2520</v>
      </c>
      <c r="L70" s="545">
        <v>6.1122025758567997E-2</v>
      </c>
      <c r="M70" s="545">
        <v>210</v>
      </c>
      <c r="N70" s="562"/>
      <c r="O70" s="562"/>
      <c r="P70" s="550"/>
      <c r="Q70" s="563"/>
    </row>
    <row r="71" spans="1:17" ht="14.4" customHeight="1" x14ac:dyDescent="0.3">
      <c r="A71" s="544" t="s">
        <v>2545</v>
      </c>
      <c r="B71" s="545" t="s">
        <v>433</v>
      </c>
      <c r="C71" s="545" t="s">
        <v>2483</v>
      </c>
      <c r="D71" s="545" t="s">
        <v>2522</v>
      </c>
      <c r="E71" s="545" t="s">
        <v>2523</v>
      </c>
      <c r="F71" s="562">
        <v>29</v>
      </c>
      <c r="G71" s="562">
        <v>1644</v>
      </c>
      <c r="H71" s="545">
        <v>1</v>
      </c>
      <c r="I71" s="545">
        <v>56.689655172413794</v>
      </c>
      <c r="J71" s="562">
        <v>6</v>
      </c>
      <c r="K71" s="562">
        <v>342</v>
      </c>
      <c r="L71" s="545">
        <v>0.20802919708029197</v>
      </c>
      <c r="M71" s="545">
        <v>57</v>
      </c>
      <c r="N71" s="562">
        <v>74</v>
      </c>
      <c r="O71" s="562">
        <v>4366</v>
      </c>
      <c r="P71" s="550">
        <v>2.6557177615571774</v>
      </c>
      <c r="Q71" s="563">
        <v>59</v>
      </c>
    </row>
    <row r="72" spans="1:17" ht="14.4" customHeight="1" x14ac:dyDescent="0.3">
      <c r="A72" s="544" t="s">
        <v>2545</v>
      </c>
      <c r="B72" s="545" t="s">
        <v>433</v>
      </c>
      <c r="C72" s="545" t="s">
        <v>2483</v>
      </c>
      <c r="D72" s="545" t="s">
        <v>2556</v>
      </c>
      <c r="E72" s="545" t="s">
        <v>2557</v>
      </c>
      <c r="F72" s="562">
        <v>159</v>
      </c>
      <c r="G72" s="562">
        <v>52299</v>
      </c>
      <c r="H72" s="545">
        <v>1</v>
      </c>
      <c r="I72" s="545">
        <v>328.92452830188677</v>
      </c>
      <c r="J72" s="562">
        <v>86</v>
      </c>
      <c r="K72" s="562">
        <v>28466</v>
      </c>
      <c r="L72" s="545">
        <v>0.54429338993097387</v>
      </c>
      <c r="M72" s="545">
        <v>331</v>
      </c>
      <c r="N72" s="562">
        <v>41</v>
      </c>
      <c r="O72" s="562">
        <v>14514</v>
      </c>
      <c r="P72" s="550">
        <v>0.27751964664716344</v>
      </c>
      <c r="Q72" s="563">
        <v>354</v>
      </c>
    </row>
    <row r="73" spans="1:17" ht="14.4" customHeight="1" x14ac:dyDescent="0.3">
      <c r="A73" s="544" t="s">
        <v>2545</v>
      </c>
      <c r="B73" s="545" t="s">
        <v>433</v>
      </c>
      <c r="C73" s="545" t="s">
        <v>2483</v>
      </c>
      <c r="D73" s="545" t="s">
        <v>2524</v>
      </c>
      <c r="E73" s="545" t="s">
        <v>2525</v>
      </c>
      <c r="F73" s="562"/>
      <c r="G73" s="562"/>
      <c r="H73" s="545"/>
      <c r="I73" s="545"/>
      <c r="J73" s="562">
        <v>2</v>
      </c>
      <c r="K73" s="562">
        <v>72</v>
      </c>
      <c r="L73" s="545"/>
      <c r="M73" s="545">
        <v>36</v>
      </c>
      <c r="N73" s="562"/>
      <c r="O73" s="562"/>
      <c r="P73" s="550"/>
      <c r="Q73" s="563"/>
    </row>
    <row r="74" spans="1:17" ht="14.4" customHeight="1" x14ac:dyDescent="0.3">
      <c r="A74" s="544" t="s">
        <v>2545</v>
      </c>
      <c r="B74" s="545" t="s">
        <v>433</v>
      </c>
      <c r="C74" s="545" t="s">
        <v>2483</v>
      </c>
      <c r="D74" s="545" t="s">
        <v>2558</v>
      </c>
      <c r="E74" s="545" t="s">
        <v>2559</v>
      </c>
      <c r="F74" s="562">
        <v>17</v>
      </c>
      <c r="G74" s="562">
        <v>11025</v>
      </c>
      <c r="H74" s="545">
        <v>1</v>
      </c>
      <c r="I74" s="545">
        <v>648.52941176470586</v>
      </c>
      <c r="J74" s="562">
        <v>36</v>
      </c>
      <c r="K74" s="562">
        <v>23508</v>
      </c>
      <c r="L74" s="545">
        <v>2.1322448979591835</v>
      </c>
      <c r="M74" s="545">
        <v>653</v>
      </c>
      <c r="N74" s="562">
        <v>3</v>
      </c>
      <c r="O74" s="562">
        <v>2103</v>
      </c>
      <c r="P74" s="550">
        <v>0.19074829931972789</v>
      </c>
      <c r="Q74" s="563">
        <v>701</v>
      </c>
    </row>
    <row r="75" spans="1:17" ht="14.4" customHeight="1" x14ac:dyDescent="0.3">
      <c r="A75" s="544" t="s">
        <v>2545</v>
      </c>
      <c r="B75" s="545" t="s">
        <v>433</v>
      </c>
      <c r="C75" s="545" t="s">
        <v>2483</v>
      </c>
      <c r="D75" s="545" t="s">
        <v>2560</v>
      </c>
      <c r="E75" s="545" t="s">
        <v>2561</v>
      </c>
      <c r="F75" s="562"/>
      <c r="G75" s="562"/>
      <c r="H75" s="545"/>
      <c r="I75" s="545"/>
      <c r="J75" s="562"/>
      <c r="K75" s="562"/>
      <c r="L75" s="545"/>
      <c r="M75" s="545"/>
      <c r="N75" s="562">
        <v>1</v>
      </c>
      <c r="O75" s="562">
        <v>766.67</v>
      </c>
      <c r="P75" s="550"/>
      <c r="Q75" s="563">
        <v>766.67</v>
      </c>
    </row>
    <row r="76" spans="1:17" ht="14.4" customHeight="1" x14ac:dyDescent="0.3">
      <c r="A76" s="544" t="s">
        <v>2562</v>
      </c>
      <c r="B76" s="545" t="s">
        <v>433</v>
      </c>
      <c r="C76" s="545" t="s">
        <v>2483</v>
      </c>
      <c r="D76" s="545" t="s">
        <v>2490</v>
      </c>
      <c r="E76" s="545" t="s">
        <v>2491</v>
      </c>
      <c r="F76" s="562">
        <v>1</v>
      </c>
      <c r="G76" s="562">
        <v>133</v>
      </c>
      <c r="H76" s="545">
        <v>1</v>
      </c>
      <c r="I76" s="545">
        <v>133</v>
      </c>
      <c r="J76" s="562"/>
      <c r="K76" s="562"/>
      <c r="L76" s="545"/>
      <c r="M76" s="545"/>
      <c r="N76" s="562"/>
      <c r="O76" s="562"/>
      <c r="P76" s="550"/>
      <c r="Q76" s="563"/>
    </row>
    <row r="77" spans="1:17" ht="14.4" customHeight="1" x14ac:dyDescent="0.3">
      <c r="A77" s="544" t="s">
        <v>2562</v>
      </c>
      <c r="B77" s="545" t="s">
        <v>433</v>
      </c>
      <c r="C77" s="545" t="s">
        <v>2483</v>
      </c>
      <c r="D77" s="545" t="s">
        <v>2508</v>
      </c>
      <c r="E77" s="545" t="s">
        <v>2509</v>
      </c>
      <c r="F77" s="562">
        <v>1</v>
      </c>
      <c r="G77" s="562">
        <v>651</v>
      </c>
      <c r="H77" s="545">
        <v>1</v>
      </c>
      <c r="I77" s="545">
        <v>651</v>
      </c>
      <c r="J77" s="562"/>
      <c r="K77" s="562"/>
      <c r="L77" s="545"/>
      <c r="M77" s="545"/>
      <c r="N77" s="562"/>
      <c r="O77" s="562"/>
      <c r="P77" s="550"/>
      <c r="Q77" s="563"/>
    </row>
    <row r="78" spans="1:17" ht="14.4" customHeight="1" x14ac:dyDescent="0.3">
      <c r="A78" s="544" t="s">
        <v>2562</v>
      </c>
      <c r="B78" s="545" t="s">
        <v>433</v>
      </c>
      <c r="C78" s="545" t="s">
        <v>2483</v>
      </c>
      <c r="D78" s="545" t="s">
        <v>2539</v>
      </c>
      <c r="E78" s="545" t="s">
        <v>2540</v>
      </c>
      <c r="F78" s="562">
        <v>1</v>
      </c>
      <c r="G78" s="562">
        <v>584</v>
      </c>
      <c r="H78" s="545">
        <v>1</v>
      </c>
      <c r="I78" s="545">
        <v>584</v>
      </c>
      <c r="J78" s="562"/>
      <c r="K78" s="562"/>
      <c r="L78" s="545"/>
      <c r="M78" s="545"/>
      <c r="N78" s="562"/>
      <c r="O78" s="562"/>
      <c r="P78" s="550"/>
      <c r="Q78" s="563"/>
    </row>
    <row r="79" spans="1:17" ht="14.4" customHeight="1" x14ac:dyDescent="0.3">
      <c r="A79" s="544" t="s">
        <v>2562</v>
      </c>
      <c r="B79" s="545" t="s">
        <v>433</v>
      </c>
      <c r="C79" s="545" t="s">
        <v>2483</v>
      </c>
      <c r="D79" s="545" t="s">
        <v>2518</v>
      </c>
      <c r="E79" s="545" t="s">
        <v>2519</v>
      </c>
      <c r="F79" s="562">
        <v>3</v>
      </c>
      <c r="G79" s="562">
        <v>231</v>
      </c>
      <c r="H79" s="545">
        <v>1</v>
      </c>
      <c r="I79" s="545">
        <v>77</v>
      </c>
      <c r="J79" s="562"/>
      <c r="K79" s="562"/>
      <c r="L79" s="545"/>
      <c r="M79" s="545"/>
      <c r="N79" s="562"/>
      <c r="O79" s="562"/>
      <c r="P79" s="550"/>
      <c r="Q79" s="563"/>
    </row>
    <row r="80" spans="1:17" ht="14.4" customHeight="1" x14ac:dyDescent="0.3">
      <c r="A80" s="544" t="s">
        <v>2563</v>
      </c>
      <c r="B80" s="545" t="s">
        <v>433</v>
      </c>
      <c r="C80" s="545" t="s">
        <v>2483</v>
      </c>
      <c r="D80" s="545" t="s">
        <v>2486</v>
      </c>
      <c r="E80" s="545" t="s">
        <v>2487</v>
      </c>
      <c r="F80" s="562"/>
      <c r="G80" s="562"/>
      <c r="H80" s="545"/>
      <c r="I80" s="545"/>
      <c r="J80" s="562">
        <v>1</v>
      </c>
      <c r="K80" s="562">
        <v>64</v>
      </c>
      <c r="L80" s="545"/>
      <c r="M80" s="545">
        <v>64</v>
      </c>
      <c r="N80" s="562"/>
      <c r="O80" s="562"/>
      <c r="P80" s="550"/>
      <c r="Q80" s="563"/>
    </row>
    <row r="81" spans="1:17" ht="14.4" customHeight="1" x14ac:dyDescent="0.3">
      <c r="A81" s="544" t="s">
        <v>2563</v>
      </c>
      <c r="B81" s="545" t="s">
        <v>433</v>
      </c>
      <c r="C81" s="545" t="s">
        <v>2483</v>
      </c>
      <c r="D81" s="545" t="s">
        <v>2488</v>
      </c>
      <c r="E81" s="545" t="s">
        <v>2489</v>
      </c>
      <c r="F81" s="562"/>
      <c r="G81" s="562"/>
      <c r="H81" s="545"/>
      <c r="I81" s="545"/>
      <c r="J81" s="562">
        <v>3</v>
      </c>
      <c r="K81" s="562">
        <v>105</v>
      </c>
      <c r="L81" s="545"/>
      <c r="M81" s="545">
        <v>35</v>
      </c>
      <c r="N81" s="562">
        <v>2</v>
      </c>
      <c r="O81" s="562">
        <v>74</v>
      </c>
      <c r="P81" s="550"/>
      <c r="Q81" s="563">
        <v>37</v>
      </c>
    </row>
    <row r="82" spans="1:17" ht="14.4" customHeight="1" x14ac:dyDescent="0.3">
      <c r="A82" s="544" t="s">
        <v>2563</v>
      </c>
      <c r="B82" s="545" t="s">
        <v>433</v>
      </c>
      <c r="C82" s="545" t="s">
        <v>2483</v>
      </c>
      <c r="D82" s="545" t="s">
        <v>2564</v>
      </c>
      <c r="E82" s="545" t="s">
        <v>2565</v>
      </c>
      <c r="F82" s="562">
        <v>233</v>
      </c>
      <c r="G82" s="562">
        <v>38146</v>
      </c>
      <c r="H82" s="545">
        <v>1</v>
      </c>
      <c r="I82" s="545">
        <v>163.71673819742489</v>
      </c>
      <c r="J82" s="562">
        <v>195</v>
      </c>
      <c r="K82" s="562">
        <v>32175</v>
      </c>
      <c r="L82" s="545">
        <v>0.84346982645624702</v>
      </c>
      <c r="M82" s="545">
        <v>165</v>
      </c>
      <c r="N82" s="562">
        <v>171</v>
      </c>
      <c r="O82" s="562">
        <v>30267</v>
      </c>
      <c r="P82" s="550">
        <v>0.79345147590835208</v>
      </c>
      <c r="Q82" s="563">
        <v>177</v>
      </c>
    </row>
    <row r="83" spans="1:17" ht="14.4" customHeight="1" x14ac:dyDescent="0.3">
      <c r="A83" s="544" t="s">
        <v>2563</v>
      </c>
      <c r="B83" s="545" t="s">
        <v>433</v>
      </c>
      <c r="C83" s="545" t="s">
        <v>2483</v>
      </c>
      <c r="D83" s="545" t="s">
        <v>2500</v>
      </c>
      <c r="E83" s="545" t="s">
        <v>2501</v>
      </c>
      <c r="F83" s="562"/>
      <c r="G83" s="562"/>
      <c r="H83" s="545"/>
      <c r="I83" s="545"/>
      <c r="J83" s="562">
        <v>9</v>
      </c>
      <c r="K83" s="562">
        <v>300.01</v>
      </c>
      <c r="L83" s="545"/>
      <c r="M83" s="545">
        <v>33.334444444444443</v>
      </c>
      <c r="N83" s="562">
        <v>4</v>
      </c>
      <c r="O83" s="562">
        <v>133.32999999999998</v>
      </c>
      <c r="P83" s="550"/>
      <c r="Q83" s="563">
        <v>33.332499999999996</v>
      </c>
    </row>
    <row r="84" spans="1:17" ht="14.4" customHeight="1" x14ac:dyDescent="0.3">
      <c r="A84" s="544" t="s">
        <v>2563</v>
      </c>
      <c r="B84" s="545" t="s">
        <v>433</v>
      </c>
      <c r="C84" s="545" t="s">
        <v>2483</v>
      </c>
      <c r="D84" s="545" t="s">
        <v>2566</v>
      </c>
      <c r="E84" s="545" t="s">
        <v>2567</v>
      </c>
      <c r="F84" s="562">
        <v>17</v>
      </c>
      <c r="G84" s="562">
        <v>1828</v>
      </c>
      <c r="H84" s="545">
        <v>1</v>
      </c>
      <c r="I84" s="545">
        <v>107.52941176470588</v>
      </c>
      <c r="J84" s="562">
        <v>9</v>
      </c>
      <c r="K84" s="562">
        <v>972</v>
      </c>
      <c r="L84" s="545">
        <v>0.53172866520787743</v>
      </c>
      <c r="M84" s="545">
        <v>108</v>
      </c>
      <c r="N84" s="562">
        <v>20</v>
      </c>
      <c r="O84" s="562">
        <v>2320</v>
      </c>
      <c r="P84" s="550">
        <v>1.2691466083150984</v>
      </c>
      <c r="Q84" s="563">
        <v>116</v>
      </c>
    </row>
    <row r="85" spans="1:17" ht="14.4" customHeight="1" x14ac:dyDescent="0.3">
      <c r="A85" s="544" t="s">
        <v>2563</v>
      </c>
      <c r="B85" s="545" t="s">
        <v>433</v>
      </c>
      <c r="C85" s="545" t="s">
        <v>2483</v>
      </c>
      <c r="D85" s="545" t="s">
        <v>2502</v>
      </c>
      <c r="E85" s="545" t="s">
        <v>2503</v>
      </c>
      <c r="F85" s="562"/>
      <c r="G85" s="562"/>
      <c r="H85" s="545"/>
      <c r="I85" s="545"/>
      <c r="J85" s="562">
        <v>4</v>
      </c>
      <c r="K85" s="562">
        <v>144</v>
      </c>
      <c r="L85" s="545"/>
      <c r="M85" s="545">
        <v>36</v>
      </c>
      <c r="N85" s="562"/>
      <c r="O85" s="562"/>
      <c r="P85" s="550"/>
      <c r="Q85" s="563"/>
    </row>
    <row r="86" spans="1:17" ht="14.4" customHeight="1" x14ac:dyDescent="0.3">
      <c r="A86" s="544" t="s">
        <v>2563</v>
      </c>
      <c r="B86" s="545" t="s">
        <v>433</v>
      </c>
      <c r="C86" s="545" t="s">
        <v>2483</v>
      </c>
      <c r="D86" s="545" t="s">
        <v>2568</v>
      </c>
      <c r="E86" s="545" t="s">
        <v>2569</v>
      </c>
      <c r="F86" s="562">
        <v>24</v>
      </c>
      <c r="G86" s="562">
        <v>7893</v>
      </c>
      <c r="H86" s="545">
        <v>1</v>
      </c>
      <c r="I86" s="545">
        <v>328.875</v>
      </c>
      <c r="J86" s="562">
        <v>18</v>
      </c>
      <c r="K86" s="562">
        <v>5958</v>
      </c>
      <c r="L86" s="545">
        <v>0.75484606613454963</v>
      </c>
      <c r="M86" s="545">
        <v>331</v>
      </c>
      <c r="N86" s="562">
        <v>128</v>
      </c>
      <c r="O86" s="562">
        <v>45312</v>
      </c>
      <c r="P86" s="550">
        <v>5.7407829722538954</v>
      </c>
      <c r="Q86" s="563">
        <v>354</v>
      </c>
    </row>
    <row r="87" spans="1:17" ht="14.4" customHeight="1" x14ac:dyDescent="0.3">
      <c r="A87" s="544" t="s">
        <v>2563</v>
      </c>
      <c r="B87" s="545" t="s">
        <v>433</v>
      </c>
      <c r="C87" s="545" t="s">
        <v>2483</v>
      </c>
      <c r="D87" s="545" t="s">
        <v>2514</v>
      </c>
      <c r="E87" s="545" t="s">
        <v>2515</v>
      </c>
      <c r="F87" s="562"/>
      <c r="G87" s="562"/>
      <c r="H87" s="545"/>
      <c r="I87" s="545"/>
      <c r="J87" s="562">
        <v>2</v>
      </c>
      <c r="K87" s="562">
        <v>140</v>
      </c>
      <c r="L87" s="545"/>
      <c r="M87" s="545">
        <v>70</v>
      </c>
      <c r="N87" s="562"/>
      <c r="O87" s="562"/>
      <c r="P87" s="550"/>
      <c r="Q87" s="563"/>
    </row>
    <row r="88" spans="1:17" ht="14.4" customHeight="1" x14ac:dyDescent="0.3">
      <c r="A88" s="544" t="s">
        <v>2563</v>
      </c>
      <c r="B88" s="545" t="s">
        <v>433</v>
      </c>
      <c r="C88" s="545" t="s">
        <v>2483</v>
      </c>
      <c r="D88" s="545" t="s">
        <v>2570</v>
      </c>
      <c r="E88" s="545" t="s">
        <v>2571</v>
      </c>
      <c r="F88" s="562">
        <v>101</v>
      </c>
      <c r="G88" s="562">
        <v>65565</v>
      </c>
      <c r="H88" s="545">
        <v>1</v>
      </c>
      <c r="I88" s="545">
        <v>649.1584158415842</v>
      </c>
      <c r="J88" s="562">
        <v>156</v>
      </c>
      <c r="K88" s="562">
        <v>101868</v>
      </c>
      <c r="L88" s="545">
        <v>1.5536948066803935</v>
      </c>
      <c r="M88" s="545">
        <v>653</v>
      </c>
      <c r="N88" s="562">
        <v>114</v>
      </c>
      <c r="O88" s="562">
        <v>79914</v>
      </c>
      <c r="P88" s="550">
        <v>1.2188515213909861</v>
      </c>
      <c r="Q88" s="563">
        <v>701</v>
      </c>
    </row>
    <row r="89" spans="1:17" ht="14.4" customHeight="1" x14ac:dyDescent="0.3">
      <c r="A89" s="544" t="s">
        <v>2563</v>
      </c>
      <c r="B89" s="545" t="s">
        <v>433</v>
      </c>
      <c r="C89" s="545" t="s">
        <v>2483</v>
      </c>
      <c r="D89" s="545" t="s">
        <v>2516</v>
      </c>
      <c r="E89" s="545" t="s">
        <v>2517</v>
      </c>
      <c r="F89" s="562">
        <v>19</v>
      </c>
      <c r="G89" s="562">
        <v>3944</v>
      </c>
      <c r="H89" s="545">
        <v>1</v>
      </c>
      <c r="I89" s="545">
        <v>207.57894736842104</v>
      </c>
      <c r="J89" s="562">
        <v>89</v>
      </c>
      <c r="K89" s="562">
        <v>18690</v>
      </c>
      <c r="L89" s="545">
        <v>4.7388438133874242</v>
      </c>
      <c r="M89" s="545">
        <v>210</v>
      </c>
      <c r="N89" s="562">
        <v>130</v>
      </c>
      <c r="O89" s="562">
        <v>28860</v>
      </c>
      <c r="P89" s="550">
        <v>7.3174442190669371</v>
      </c>
      <c r="Q89" s="563">
        <v>222</v>
      </c>
    </row>
    <row r="90" spans="1:17" ht="14.4" customHeight="1" x14ac:dyDescent="0.3">
      <c r="A90" s="544" t="s">
        <v>2563</v>
      </c>
      <c r="B90" s="545" t="s">
        <v>433</v>
      </c>
      <c r="C90" s="545" t="s">
        <v>2483</v>
      </c>
      <c r="D90" s="545" t="s">
        <v>2518</v>
      </c>
      <c r="E90" s="545" t="s">
        <v>2519</v>
      </c>
      <c r="F90" s="562"/>
      <c r="G90" s="562"/>
      <c r="H90" s="545"/>
      <c r="I90" s="545"/>
      <c r="J90" s="562">
        <v>235</v>
      </c>
      <c r="K90" s="562">
        <v>18095</v>
      </c>
      <c r="L90" s="545"/>
      <c r="M90" s="545">
        <v>77</v>
      </c>
      <c r="N90" s="562">
        <v>368</v>
      </c>
      <c r="O90" s="562">
        <v>28336</v>
      </c>
      <c r="P90" s="550"/>
      <c r="Q90" s="563">
        <v>77</v>
      </c>
    </row>
    <row r="91" spans="1:17" ht="14.4" customHeight="1" x14ac:dyDescent="0.3">
      <c r="A91" s="544" t="s">
        <v>2563</v>
      </c>
      <c r="B91" s="545" t="s">
        <v>433</v>
      </c>
      <c r="C91" s="545" t="s">
        <v>2483</v>
      </c>
      <c r="D91" s="545" t="s">
        <v>2520</v>
      </c>
      <c r="E91" s="545" t="s">
        <v>2521</v>
      </c>
      <c r="F91" s="562">
        <v>3</v>
      </c>
      <c r="G91" s="562">
        <v>627</v>
      </c>
      <c r="H91" s="545">
        <v>1</v>
      </c>
      <c r="I91" s="545">
        <v>209</v>
      </c>
      <c r="J91" s="562">
        <v>185</v>
      </c>
      <c r="K91" s="562">
        <v>38850</v>
      </c>
      <c r="L91" s="545">
        <v>61.961722488038276</v>
      </c>
      <c r="M91" s="545">
        <v>210</v>
      </c>
      <c r="N91" s="562">
        <v>200</v>
      </c>
      <c r="O91" s="562">
        <v>44400</v>
      </c>
      <c r="P91" s="550">
        <v>70.813397129186598</v>
      </c>
      <c r="Q91" s="563">
        <v>222</v>
      </c>
    </row>
    <row r="92" spans="1:17" ht="14.4" customHeight="1" x14ac:dyDescent="0.3">
      <c r="A92" s="544" t="s">
        <v>2563</v>
      </c>
      <c r="B92" s="545" t="s">
        <v>433</v>
      </c>
      <c r="C92" s="545" t="s">
        <v>2483</v>
      </c>
      <c r="D92" s="545" t="s">
        <v>2522</v>
      </c>
      <c r="E92" s="545" t="s">
        <v>2523</v>
      </c>
      <c r="F92" s="562"/>
      <c r="G92" s="562"/>
      <c r="H92" s="545"/>
      <c r="I92" s="545"/>
      <c r="J92" s="562">
        <v>2</v>
      </c>
      <c r="K92" s="562">
        <v>114</v>
      </c>
      <c r="L92" s="545"/>
      <c r="M92" s="545">
        <v>57</v>
      </c>
      <c r="N92" s="562"/>
      <c r="O92" s="562"/>
      <c r="P92" s="550"/>
      <c r="Q92" s="563"/>
    </row>
    <row r="93" spans="1:17" ht="14.4" customHeight="1" x14ac:dyDescent="0.3">
      <c r="A93" s="544" t="s">
        <v>2563</v>
      </c>
      <c r="B93" s="545" t="s">
        <v>433</v>
      </c>
      <c r="C93" s="545" t="s">
        <v>2483</v>
      </c>
      <c r="D93" s="545" t="s">
        <v>2524</v>
      </c>
      <c r="E93" s="545" t="s">
        <v>2525</v>
      </c>
      <c r="F93" s="562"/>
      <c r="G93" s="562"/>
      <c r="H93" s="545"/>
      <c r="I93" s="545"/>
      <c r="J93" s="562">
        <v>1</v>
      </c>
      <c r="K93" s="562">
        <v>36</v>
      </c>
      <c r="L93" s="545"/>
      <c r="M93" s="545">
        <v>36</v>
      </c>
      <c r="N93" s="562"/>
      <c r="O93" s="562"/>
      <c r="P93" s="550"/>
      <c r="Q93" s="563"/>
    </row>
    <row r="94" spans="1:17" ht="14.4" customHeight="1" x14ac:dyDescent="0.3">
      <c r="A94" s="544" t="s">
        <v>2572</v>
      </c>
      <c r="B94" s="545" t="s">
        <v>433</v>
      </c>
      <c r="C94" s="545" t="s">
        <v>2483</v>
      </c>
      <c r="D94" s="545" t="s">
        <v>2573</v>
      </c>
      <c r="E94" s="545" t="s">
        <v>2574</v>
      </c>
      <c r="F94" s="562">
        <v>108</v>
      </c>
      <c r="G94" s="562">
        <v>16677</v>
      </c>
      <c r="H94" s="545">
        <v>1</v>
      </c>
      <c r="I94" s="545">
        <v>154.41666666666666</v>
      </c>
      <c r="J94" s="562">
        <v>266</v>
      </c>
      <c r="K94" s="562">
        <v>41496</v>
      </c>
      <c r="L94" s="545">
        <v>2.4882173052707319</v>
      </c>
      <c r="M94" s="545">
        <v>156</v>
      </c>
      <c r="N94" s="562">
        <v>316</v>
      </c>
      <c r="O94" s="562">
        <v>51508</v>
      </c>
      <c r="P94" s="550">
        <v>3.0885650896444203</v>
      </c>
      <c r="Q94" s="563">
        <v>163</v>
      </c>
    </row>
    <row r="95" spans="1:17" ht="14.4" customHeight="1" x14ac:dyDescent="0.3">
      <c r="A95" s="544" t="s">
        <v>2572</v>
      </c>
      <c r="B95" s="545" t="s">
        <v>433</v>
      </c>
      <c r="C95" s="545" t="s">
        <v>2483</v>
      </c>
      <c r="D95" s="545" t="s">
        <v>2575</v>
      </c>
      <c r="E95" s="545" t="s">
        <v>2576</v>
      </c>
      <c r="F95" s="562">
        <v>2240</v>
      </c>
      <c r="G95" s="562">
        <v>178392</v>
      </c>
      <c r="H95" s="545">
        <v>1</v>
      </c>
      <c r="I95" s="545">
        <v>79.63928571428572</v>
      </c>
      <c r="J95" s="562">
        <v>3696</v>
      </c>
      <c r="K95" s="562">
        <v>299376</v>
      </c>
      <c r="L95" s="545">
        <v>1.6781918471680344</v>
      </c>
      <c r="M95" s="545">
        <v>81</v>
      </c>
      <c r="N95" s="562">
        <v>5060</v>
      </c>
      <c r="O95" s="562">
        <v>435160</v>
      </c>
      <c r="P95" s="550">
        <v>2.43934705592179</v>
      </c>
      <c r="Q95" s="563">
        <v>86</v>
      </c>
    </row>
    <row r="96" spans="1:17" ht="14.4" customHeight="1" x14ac:dyDescent="0.3">
      <c r="A96" s="544" t="s">
        <v>2572</v>
      </c>
      <c r="B96" s="545" t="s">
        <v>433</v>
      </c>
      <c r="C96" s="545" t="s">
        <v>2483</v>
      </c>
      <c r="D96" s="545" t="s">
        <v>2577</v>
      </c>
      <c r="E96" s="545" t="s">
        <v>2578</v>
      </c>
      <c r="F96" s="562">
        <v>1243</v>
      </c>
      <c r="G96" s="562">
        <v>95309</v>
      </c>
      <c r="H96" s="545">
        <v>1</v>
      </c>
      <c r="I96" s="545">
        <v>76.676588897827841</v>
      </c>
      <c r="J96" s="562">
        <v>2652</v>
      </c>
      <c r="K96" s="562">
        <v>206856</v>
      </c>
      <c r="L96" s="545">
        <v>2.1703721579284223</v>
      </c>
      <c r="M96" s="545">
        <v>78</v>
      </c>
      <c r="N96" s="562">
        <v>4111</v>
      </c>
      <c r="O96" s="562">
        <v>332991</v>
      </c>
      <c r="P96" s="550">
        <v>3.4938043626520057</v>
      </c>
      <c r="Q96" s="563">
        <v>81</v>
      </c>
    </row>
    <row r="97" spans="1:17" ht="14.4" customHeight="1" x14ac:dyDescent="0.3">
      <c r="A97" s="544" t="s">
        <v>2572</v>
      </c>
      <c r="B97" s="545" t="s">
        <v>433</v>
      </c>
      <c r="C97" s="545" t="s">
        <v>2483</v>
      </c>
      <c r="D97" s="545" t="s">
        <v>2579</v>
      </c>
      <c r="E97" s="545" t="s">
        <v>2580</v>
      </c>
      <c r="F97" s="562"/>
      <c r="G97" s="562"/>
      <c r="H97" s="545"/>
      <c r="I97" s="545"/>
      <c r="J97" s="562"/>
      <c r="K97" s="562"/>
      <c r="L97" s="545"/>
      <c r="M97" s="545"/>
      <c r="N97" s="562">
        <v>103</v>
      </c>
      <c r="O97" s="562">
        <v>53457</v>
      </c>
      <c r="P97" s="550"/>
      <c r="Q97" s="563">
        <v>519</v>
      </c>
    </row>
    <row r="98" spans="1:17" ht="14.4" customHeight="1" x14ac:dyDescent="0.3">
      <c r="A98" s="544" t="s">
        <v>2572</v>
      </c>
      <c r="B98" s="545" t="s">
        <v>433</v>
      </c>
      <c r="C98" s="545" t="s">
        <v>2483</v>
      </c>
      <c r="D98" s="545" t="s">
        <v>2581</v>
      </c>
      <c r="E98" s="545" t="s">
        <v>2582</v>
      </c>
      <c r="F98" s="562"/>
      <c r="G98" s="562"/>
      <c r="H98" s="545"/>
      <c r="I98" s="545"/>
      <c r="J98" s="562">
        <v>1</v>
      </c>
      <c r="K98" s="562">
        <v>78</v>
      </c>
      <c r="L98" s="545"/>
      <c r="M98" s="545">
        <v>78</v>
      </c>
      <c r="N98" s="562"/>
      <c r="O98" s="562"/>
      <c r="P98" s="550"/>
      <c r="Q98" s="563"/>
    </row>
    <row r="99" spans="1:17" ht="14.4" customHeight="1" x14ac:dyDescent="0.3">
      <c r="A99" s="544" t="s">
        <v>2572</v>
      </c>
      <c r="B99" s="545" t="s">
        <v>433</v>
      </c>
      <c r="C99" s="545" t="s">
        <v>2483</v>
      </c>
      <c r="D99" s="545" t="s">
        <v>2583</v>
      </c>
      <c r="E99" s="545" t="s">
        <v>2584</v>
      </c>
      <c r="F99" s="562">
        <v>149</v>
      </c>
      <c r="G99" s="562">
        <v>56798</v>
      </c>
      <c r="H99" s="545">
        <v>1</v>
      </c>
      <c r="I99" s="545">
        <v>381.19463087248323</v>
      </c>
      <c r="J99" s="562">
        <v>349</v>
      </c>
      <c r="K99" s="562">
        <v>134016</v>
      </c>
      <c r="L99" s="545">
        <v>2.3595197013979368</v>
      </c>
      <c r="M99" s="545">
        <v>384</v>
      </c>
      <c r="N99" s="562">
        <v>326</v>
      </c>
      <c r="O99" s="562">
        <v>133334</v>
      </c>
      <c r="P99" s="550">
        <v>2.3475122363463501</v>
      </c>
      <c r="Q99" s="563">
        <v>409</v>
      </c>
    </row>
    <row r="100" spans="1:17" ht="14.4" customHeight="1" x14ac:dyDescent="0.3">
      <c r="A100" s="544" t="s">
        <v>2572</v>
      </c>
      <c r="B100" s="545" t="s">
        <v>433</v>
      </c>
      <c r="C100" s="545" t="s">
        <v>2483</v>
      </c>
      <c r="D100" s="545" t="s">
        <v>2500</v>
      </c>
      <c r="E100" s="545" t="s">
        <v>2501</v>
      </c>
      <c r="F100" s="562"/>
      <c r="G100" s="562"/>
      <c r="H100" s="545"/>
      <c r="I100" s="545"/>
      <c r="J100" s="562">
        <v>60</v>
      </c>
      <c r="K100" s="562">
        <v>1999.9799999999998</v>
      </c>
      <c r="L100" s="545"/>
      <c r="M100" s="545">
        <v>33.332999999999998</v>
      </c>
      <c r="N100" s="562"/>
      <c r="O100" s="562"/>
      <c r="P100" s="550"/>
      <c r="Q100" s="563"/>
    </row>
    <row r="101" spans="1:17" ht="14.4" customHeight="1" x14ac:dyDescent="0.3">
      <c r="A101" s="544" t="s">
        <v>2572</v>
      </c>
      <c r="B101" s="545" t="s">
        <v>433</v>
      </c>
      <c r="C101" s="545" t="s">
        <v>2483</v>
      </c>
      <c r="D101" s="545" t="s">
        <v>2585</v>
      </c>
      <c r="E101" s="545" t="s">
        <v>2586</v>
      </c>
      <c r="F101" s="562">
        <v>363</v>
      </c>
      <c r="G101" s="562">
        <v>27858</v>
      </c>
      <c r="H101" s="545">
        <v>1</v>
      </c>
      <c r="I101" s="545">
        <v>76.743801652892557</v>
      </c>
      <c r="J101" s="562">
        <v>1554</v>
      </c>
      <c r="K101" s="562">
        <v>121212</v>
      </c>
      <c r="L101" s="545">
        <v>4.3510661210424297</v>
      </c>
      <c r="M101" s="545">
        <v>78</v>
      </c>
      <c r="N101" s="562">
        <v>1836</v>
      </c>
      <c r="O101" s="562">
        <v>148716</v>
      </c>
      <c r="P101" s="550">
        <v>5.338358819728624</v>
      </c>
      <c r="Q101" s="563">
        <v>81</v>
      </c>
    </row>
    <row r="102" spans="1:17" ht="14.4" customHeight="1" x14ac:dyDescent="0.3">
      <c r="A102" s="544" t="s">
        <v>2572</v>
      </c>
      <c r="B102" s="545" t="s">
        <v>433</v>
      </c>
      <c r="C102" s="545" t="s">
        <v>2483</v>
      </c>
      <c r="D102" s="545" t="s">
        <v>2587</v>
      </c>
      <c r="E102" s="545" t="s">
        <v>2588</v>
      </c>
      <c r="F102" s="562">
        <v>28</v>
      </c>
      <c r="G102" s="562">
        <v>2860</v>
      </c>
      <c r="H102" s="545">
        <v>1</v>
      </c>
      <c r="I102" s="545">
        <v>102.14285714285714</v>
      </c>
      <c r="J102" s="562">
        <v>44</v>
      </c>
      <c r="K102" s="562">
        <v>4576</v>
      </c>
      <c r="L102" s="545">
        <v>1.6</v>
      </c>
      <c r="M102" s="545">
        <v>104</v>
      </c>
      <c r="N102" s="562">
        <v>70</v>
      </c>
      <c r="O102" s="562">
        <v>7560</v>
      </c>
      <c r="P102" s="550">
        <v>2.6433566433566433</v>
      </c>
      <c r="Q102" s="563">
        <v>108</v>
      </c>
    </row>
    <row r="103" spans="1:17" ht="14.4" customHeight="1" x14ac:dyDescent="0.3">
      <c r="A103" s="544" t="s">
        <v>2572</v>
      </c>
      <c r="B103" s="545" t="s">
        <v>433</v>
      </c>
      <c r="C103" s="545" t="s">
        <v>2483</v>
      </c>
      <c r="D103" s="545" t="s">
        <v>2589</v>
      </c>
      <c r="E103" s="545" t="s">
        <v>2590</v>
      </c>
      <c r="F103" s="562">
        <v>460</v>
      </c>
      <c r="G103" s="562">
        <v>29352</v>
      </c>
      <c r="H103" s="545">
        <v>1</v>
      </c>
      <c r="I103" s="545">
        <v>63.80869565217391</v>
      </c>
      <c r="J103" s="562">
        <v>2092</v>
      </c>
      <c r="K103" s="562">
        <v>135980</v>
      </c>
      <c r="L103" s="545">
        <v>4.6327337149086949</v>
      </c>
      <c r="M103" s="545">
        <v>65</v>
      </c>
      <c r="N103" s="562">
        <v>1951</v>
      </c>
      <c r="O103" s="562">
        <v>130717</v>
      </c>
      <c r="P103" s="550">
        <v>4.4534273644044697</v>
      </c>
      <c r="Q103" s="563">
        <v>67</v>
      </c>
    </row>
    <row r="104" spans="1:17" ht="14.4" customHeight="1" x14ac:dyDescent="0.3">
      <c r="A104" s="544" t="s">
        <v>2572</v>
      </c>
      <c r="B104" s="545" t="s">
        <v>433</v>
      </c>
      <c r="C104" s="545" t="s">
        <v>2483</v>
      </c>
      <c r="D104" s="545" t="s">
        <v>2591</v>
      </c>
      <c r="E104" s="545" t="s">
        <v>2592</v>
      </c>
      <c r="F104" s="562">
        <v>107</v>
      </c>
      <c r="G104" s="562">
        <v>27534</v>
      </c>
      <c r="H104" s="545">
        <v>1</v>
      </c>
      <c r="I104" s="545">
        <v>257.32710280373834</v>
      </c>
      <c r="J104" s="562">
        <v>522</v>
      </c>
      <c r="K104" s="562">
        <v>135198</v>
      </c>
      <c r="L104" s="545">
        <v>4.9102200915232075</v>
      </c>
      <c r="M104" s="545">
        <v>259</v>
      </c>
      <c r="N104" s="562">
        <v>632</v>
      </c>
      <c r="O104" s="562">
        <v>175064</v>
      </c>
      <c r="P104" s="550">
        <v>6.3581027093774969</v>
      </c>
      <c r="Q104" s="563">
        <v>277</v>
      </c>
    </row>
    <row r="105" spans="1:17" ht="14.4" customHeight="1" x14ac:dyDescent="0.3">
      <c r="A105" s="544" t="s">
        <v>2572</v>
      </c>
      <c r="B105" s="545" t="s">
        <v>433</v>
      </c>
      <c r="C105" s="545" t="s">
        <v>2483</v>
      </c>
      <c r="D105" s="545" t="s">
        <v>2593</v>
      </c>
      <c r="E105" s="545" t="s">
        <v>2594</v>
      </c>
      <c r="F105" s="562">
        <v>140</v>
      </c>
      <c r="G105" s="562">
        <v>37558</v>
      </c>
      <c r="H105" s="545">
        <v>1</v>
      </c>
      <c r="I105" s="545">
        <v>268.27142857142854</v>
      </c>
      <c r="J105" s="562">
        <v>42</v>
      </c>
      <c r="K105" s="562">
        <v>11340</v>
      </c>
      <c r="L105" s="545">
        <v>0.30193301027743757</v>
      </c>
      <c r="M105" s="545">
        <v>270</v>
      </c>
      <c r="N105" s="562">
        <v>60</v>
      </c>
      <c r="O105" s="562">
        <v>17220</v>
      </c>
      <c r="P105" s="550">
        <v>0.45849086745833112</v>
      </c>
      <c r="Q105" s="563">
        <v>287</v>
      </c>
    </row>
    <row r="106" spans="1:17" ht="14.4" customHeight="1" thickBot="1" x14ac:dyDescent="0.35">
      <c r="A106" s="552" t="s">
        <v>2572</v>
      </c>
      <c r="B106" s="553" t="s">
        <v>433</v>
      </c>
      <c r="C106" s="553" t="s">
        <v>2483</v>
      </c>
      <c r="D106" s="553" t="s">
        <v>2595</v>
      </c>
      <c r="E106" s="553" t="s">
        <v>2596</v>
      </c>
      <c r="F106" s="564">
        <v>1</v>
      </c>
      <c r="G106" s="564">
        <v>155</v>
      </c>
      <c r="H106" s="553">
        <v>1</v>
      </c>
      <c r="I106" s="553">
        <v>155</v>
      </c>
      <c r="J106" s="564">
        <v>20</v>
      </c>
      <c r="K106" s="564">
        <v>3120</v>
      </c>
      <c r="L106" s="553">
        <v>20.129032258064516</v>
      </c>
      <c r="M106" s="553">
        <v>156</v>
      </c>
      <c r="N106" s="564">
        <v>47</v>
      </c>
      <c r="O106" s="564">
        <v>7661</v>
      </c>
      <c r="P106" s="558">
        <v>49.425806451612907</v>
      </c>
      <c r="Q106" s="565">
        <v>163</v>
      </c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17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0.10937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0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0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0" customWidth="1"/>
    <col min="20" max="16384" width="8.88671875" style="130"/>
  </cols>
  <sheetData>
    <row r="1" spans="1:19" ht="18.600000000000001" customHeight="1" thickBot="1" x14ac:dyDescent="0.4">
      <c r="A1" s="334" t="s">
        <v>127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</row>
    <row r="2" spans="1:19" ht="14.4" customHeight="1" thickBot="1" x14ac:dyDescent="0.35">
      <c r="A2" s="234" t="s">
        <v>257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128</v>
      </c>
      <c r="B3" s="221">
        <f>SUBTOTAL(9,B6:B1048576)</f>
        <v>41489</v>
      </c>
      <c r="C3" s="222">
        <f t="shared" ref="C3:R3" si="0">SUBTOTAL(9,C6:C1048576)</f>
        <v>5</v>
      </c>
      <c r="D3" s="222">
        <f t="shared" si="0"/>
        <v>39914</v>
      </c>
      <c r="E3" s="222">
        <f t="shared" si="0"/>
        <v>1.0198581329982805</v>
      </c>
      <c r="F3" s="222">
        <f t="shared" si="0"/>
        <v>16690.330000000002</v>
      </c>
      <c r="G3" s="225">
        <f>IF(B3&lt;&gt;0,F3/B3,"")</f>
        <v>0.40228325580274293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IF(H3&lt;&gt;0,L3/H3,"")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IF(N3&lt;&gt;0,R3/N3,"")</f>
        <v/>
      </c>
    </row>
    <row r="4" spans="1:19" ht="14.4" customHeight="1" x14ac:dyDescent="0.3">
      <c r="A4" s="398" t="s">
        <v>105</v>
      </c>
      <c r="B4" s="399" t="s">
        <v>99</v>
      </c>
      <c r="C4" s="400"/>
      <c r="D4" s="400"/>
      <c r="E4" s="400"/>
      <c r="F4" s="400"/>
      <c r="G4" s="401"/>
      <c r="H4" s="399" t="s">
        <v>100</v>
      </c>
      <c r="I4" s="400"/>
      <c r="J4" s="400"/>
      <c r="K4" s="400"/>
      <c r="L4" s="400"/>
      <c r="M4" s="401"/>
      <c r="N4" s="399" t="s">
        <v>101</v>
      </c>
      <c r="O4" s="400"/>
      <c r="P4" s="400"/>
      <c r="Q4" s="400"/>
      <c r="R4" s="400"/>
      <c r="S4" s="401"/>
    </row>
    <row r="5" spans="1:19" ht="14.4" customHeight="1" thickBot="1" x14ac:dyDescent="0.35">
      <c r="A5" s="612"/>
      <c r="B5" s="613">
        <v>2014</v>
      </c>
      <c r="C5" s="614"/>
      <c r="D5" s="614">
        <v>2015</v>
      </c>
      <c r="E5" s="614"/>
      <c r="F5" s="614">
        <v>2016</v>
      </c>
      <c r="G5" s="615" t="s">
        <v>2</v>
      </c>
      <c r="H5" s="613">
        <v>2014</v>
      </c>
      <c r="I5" s="614"/>
      <c r="J5" s="614">
        <v>2015</v>
      </c>
      <c r="K5" s="614"/>
      <c r="L5" s="614">
        <v>2016</v>
      </c>
      <c r="M5" s="615" t="s">
        <v>2</v>
      </c>
      <c r="N5" s="613">
        <v>2014</v>
      </c>
      <c r="O5" s="614"/>
      <c r="P5" s="614">
        <v>2015</v>
      </c>
      <c r="Q5" s="614"/>
      <c r="R5" s="614">
        <v>2016</v>
      </c>
      <c r="S5" s="615" t="s">
        <v>2</v>
      </c>
    </row>
    <row r="6" spans="1:19" ht="14.4" customHeight="1" x14ac:dyDescent="0.3">
      <c r="A6" s="569" t="s">
        <v>2598</v>
      </c>
      <c r="B6" s="616"/>
      <c r="C6" s="538"/>
      <c r="D6" s="616">
        <v>19022</v>
      </c>
      <c r="E6" s="538"/>
      <c r="F6" s="616">
        <v>2380.33</v>
      </c>
      <c r="G6" s="543"/>
      <c r="H6" s="616"/>
      <c r="I6" s="538"/>
      <c r="J6" s="616"/>
      <c r="K6" s="538"/>
      <c r="L6" s="616"/>
      <c r="M6" s="543"/>
      <c r="N6" s="616"/>
      <c r="O6" s="538"/>
      <c r="P6" s="616"/>
      <c r="Q6" s="538"/>
      <c r="R6" s="616"/>
      <c r="S6" s="122"/>
    </row>
    <row r="7" spans="1:19" ht="14.4" customHeight="1" x14ac:dyDescent="0.3">
      <c r="A7" s="570" t="s">
        <v>2599</v>
      </c>
      <c r="B7" s="617">
        <v>940</v>
      </c>
      <c r="C7" s="545">
        <v>1</v>
      </c>
      <c r="D7" s="617"/>
      <c r="E7" s="545"/>
      <c r="F7" s="617">
        <v>1362</v>
      </c>
      <c r="G7" s="550">
        <v>1.4489361702127659</v>
      </c>
      <c r="H7" s="617"/>
      <c r="I7" s="545"/>
      <c r="J7" s="617"/>
      <c r="K7" s="545"/>
      <c r="L7" s="617"/>
      <c r="M7" s="550"/>
      <c r="N7" s="617"/>
      <c r="O7" s="545"/>
      <c r="P7" s="617"/>
      <c r="Q7" s="545"/>
      <c r="R7" s="617"/>
      <c r="S7" s="551"/>
    </row>
    <row r="8" spans="1:19" ht="14.4" customHeight="1" x14ac:dyDescent="0.3">
      <c r="A8" s="570" t="s">
        <v>2600</v>
      </c>
      <c r="B8" s="617">
        <v>6610</v>
      </c>
      <c r="C8" s="545">
        <v>1</v>
      </c>
      <c r="D8" s="617">
        <v>948</v>
      </c>
      <c r="E8" s="545">
        <v>0.14341906202723148</v>
      </c>
      <c r="F8" s="617">
        <v>1914</v>
      </c>
      <c r="G8" s="550">
        <v>0.28956127080181543</v>
      </c>
      <c r="H8" s="617"/>
      <c r="I8" s="545"/>
      <c r="J8" s="617"/>
      <c r="K8" s="545"/>
      <c r="L8" s="617"/>
      <c r="M8" s="550"/>
      <c r="N8" s="617"/>
      <c r="O8" s="545"/>
      <c r="P8" s="617"/>
      <c r="Q8" s="545"/>
      <c r="R8" s="617"/>
      <c r="S8" s="551"/>
    </row>
    <row r="9" spans="1:19" ht="14.4" customHeight="1" x14ac:dyDescent="0.3">
      <c r="A9" s="570" t="s">
        <v>2601</v>
      </c>
      <c r="B9" s="617"/>
      <c r="C9" s="545"/>
      <c r="D9" s="617">
        <v>35</v>
      </c>
      <c r="E9" s="545"/>
      <c r="F9" s="617"/>
      <c r="G9" s="550"/>
      <c r="H9" s="617"/>
      <c r="I9" s="545"/>
      <c r="J9" s="617"/>
      <c r="K9" s="545"/>
      <c r="L9" s="617"/>
      <c r="M9" s="550"/>
      <c r="N9" s="617"/>
      <c r="O9" s="545"/>
      <c r="P9" s="617"/>
      <c r="Q9" s="545"/>
      <c r="R9" s="617"/>
      <c r="S9" s="551"/>
    </row>
    <row r="10" spans="1:19" ht="14.4" customHeight="1" x14ac:dyDescent="0.3">
      <c r="A10" s="570" t="s">
        <v>2602</v>
      </c>
      <c r="B10" s="617">
        <v>16902</v>
      </c>
      <c r="C10" s="545">
        <v>1</v>
      </c>
      <c r="D10" s="617">
        <v>4402</v>
      </c>
      <c r="E10" s="545">
        <v>0.26044255117737547</v>
      </c>
      <c r="F10" s="617">
        <v>957</v>
      </c>
      <c r="G10" s="550">
        <v>5.6620518281860134E-2</v>
      </c>
      <c r="H10" s="617"/>
      <c r="I10" s="545"/>
      <c r="J10" s="617"/>
      <c r="K10" s="545"/>
      <c r="L10" s="617"/>
      <c r="M10" s="550"/>
      <c r="N10" s="617"/>
      <c r="O10" s="545"/>
      <c r="P10" s="617"/>
      <c r="Q10" s="545"/>
      <c r="R10" s="617"/>
      <c r="S10" s="551"/>
    </row>
    <row r="11" spans="1:19" ht="14.4" customHeight="1" x14ac:dyDescent="0.3">
      <c r="A11" s="570" t="s">
        <v>2603</v>
      </c>
      <c r="B11" s="617"/>
      <c r="C11" s="545"/>
      <c r="D11" s="617">
        <v>219</v>
      </c>
      <c r="E11" s="545"/>
      <c r="F11" s="617"/>
      <c r="G11" s="550"/>
      <c r="H11" s="617"/>
      <c r="I11" s="545"/>
      <c r="J11" s="617"/>
      <c r="K11" s="545"/>
      <c r="L11" s="617"/>
      <c r="M11" s="550"/>
      <c r="N11" s="617"/>
      <c r="O11" s="545"/>
      <c r="P11" s="617"/>
      <c r="Q11" s="545"/>
      <c r="R11" s="617"/>
      <c r="S11" s="551"/>
    </row>
    <row r="12" spans="1:19" ht="14.4" customHeight="1" x14ac:dyDescent="0.3">
      <c r="A12" s="570" t="s">
        <v>2604</v>
      </c>
      <c r="B12" s="617">
        <v>16091</v>
      </c>
      <c r="C12" s="545">
        <v>1</v>
      </c>
      <c r="D12" s="617">
        <v>9912</v>
      </c>
      <c r="E12" s="545">
        <v>0.61599651979367354</v>
      </c>
      <c r="F12" s="617">
        <v>6498</v>
      </c>
      <c r="G12" s="550">
        <v>0.4038282269591697</v>
      </c>
      <c r="H12" s="617"/>
      <c r="I12" s="545"/>
      <c r="J12" s="617"/>
      <c r="K12" s="545"/>
      <c r="L12" s="617"/>
      <c r="M12" s="550"/>
      <c r="N12" s="617"/>
      <c r="O12" s="545"/>
      <c r="P12" s="617"/>
      <c r="Q12" s="545"/>
      <c r="R12" s="617"/>
      <c r="S12" s="551"/>
    </row>
    <row r="13" spans="1:19" ht="14.4" customHeight="1" x14ac:dyDescent="0.3">
      <c r="A13" s="570" t="s">
        <v>2605</v>
      </c>
      <c r="B13" s="617"/>
      <c r="C13" s="545"/>
      <c r="D13" s="617">
        <v>1332</v>
      </c>
      <c r="E13" s="545"/>
      <c r="F13" s="617">
        <v>1311</v>
      </c>
      <c r="G13" s="550"/>
      <c r="H13" s="617"/>
      <c r="I13" s="545"/>
      <c r="J13" s="617"/>
      <c r="K13" s="545"/>
      <c r="L13" s="617"/>
      <c r="M13" s="550"/>
      <c r="N13" s="617"/>
      <c r="O13" s="545"/>
      <c r="P13" s="617"/>
      <c r="Q13" s="545"/>
      <c r="R13" s="617"/>
      <c r="S13" s="551"/>
    </row>
    <row r="14" spans="1:19" ht="14.4" customHeight="1" x14ac:dyDescent="0.3">
      <c r="A14" s="570" t="s">
        <v>2606</v>
      </c>
      <c r="B14" s="617"/>
      <c r="C14" s="545"/>
      <c r="D14" s="617">
        <v>3096</v>
      </c>
      <c r="E14" s="545"/>
      <c r="F14" s="617"/>
      <c r="G14" s="550"/>
      <c r="H14" s="617"/>
      <c r="I14" s="545"/>
      <c r="J14" s="617"/>
      <c r="K14" s="545"/>
      <c r="L14" s="617"/>
      <c r="M14" s="550"/>
      <c r="N14" s="617"/>
      <c r="O14" s="545"/>
      <c r="P14" s="617"/>
      <c r="Q14" s="545"/>
      <c r="R14" s="617"/>
      <c r="S14" s="551"/>
    </row>
    <row r="15" spans="1:19" ht="14.4" customHeight="1" x14ac:dyDescent="0.3">
      <c r="A15" s="570" t="s">
        <v>2607</v>
      </c>
      <c r="B15" s="617">
        <v>946</v>
      </c>
      <c r="C15" s="545">
        <v>1</v>
      </c>
      <c r="D15" s="617"/>
      <c r="E15" s="545"/>
      <c r="F15" s="617">
        <v>354</v>
      </c>
      <c r="G15" s="550">
        <v>0.37420718816067655</v>
      </c>
      <c r="H15" s="617"/>
      <c r="I15" s="545"/>
      <c r="J15" s="617"/>
      <c r="K15" s="545"/>
      <c r="L15" s="617"/>
      <c r="M15" s="550"/>
      <c r="N15" s="617"/>
      <c r="O15" s="545"/>
      <c r="P15" s="617"/>
      <c r="Q15" s="545"/>
      <c r="R15" s="617"/>
      <c r="S15" s="551"/>
    </row>
    <row r="16" spans="1:19" ht="14.4" customHeight="1" x14ac:dyDescent="0.3">
      <c r="A16" s="570" t="s">
        <v>2608</v>
      </c>
      <c r="B16" s="617"/>
      <c r="C16" s="545"/>
      <c r="D16" s="617"/>
      <c r="E16" s="545"/>
      <c r="F16" s="617">
        <v>1914</v>
      </c>
      <c r="G16" s="550"/>
      <c r="H16" s="617"/>
      <c r="I16" s="545"/>
      <c r="J16" s="617"/>
      <c r="K16" s="545"/>
      <c r="L16" s="617"/>
      <c r="M16" s="550"/>
      <c r="N16" s="617"/>
      <c r="O16" s="545"/>
      <c r="P16" s="617"/>
      <c r="Q16" s="545"/>
      <c r="R16" s="617"/>
      <c r="S16" s="551"/>
    </row>
    <row r="17" spans="1:19" ht="14.4" customHeight="1" thickBot="1" x14ac:dyDescent="0.35">
      <c r="A17" s="619" t="s">
        <v>2609</v>
      </c>
      <c r="B17" s="618"/>
      <c r="C17" s="553"/>
      <c r="D17" s="618">
        <v>948</v>
      </c>
      <c r="E17" s="553"/>
      <c r="F17" s="618"/>
      <c r="G17" s="558"/>
      <c r="H17" s="618"/>
      <c r="I17" s="553"/>
      <c r="J17" s="618"/>
      <c r="K17" s="553"/>
      <c r="L17" s="618"/>
      <c r="M17" s="558"/>
      <c r="N17" s="618"/>
      <c r="O17" s="553"/>
      <c r="P17" s="618"/>
      <c r="Q17" s="553"/>
      <c r="R17" s="618"/>
      <c r="S17" s="559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56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30" bestFit="1" customWidth="1"/>
    <col min="2" max="2" width="8.6640625" style="130" bestFit="1" customWidth="1"/>
    <col min="3" max="3" width="2.109375" style="130" bestFit="1" customWidth="1"/>
    <col min="4" max="4" width="8" style="130" bestFit="1" customWidth="1"/>
    <col min="5" max="5" width="52.88671875" style="130" bestFit="1" customWidth="1"/>
    <col min="6" max="7" width="11.109375" style="207" customWidth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30"/>
  </cols>
  <sheetData>
    <row r="1" spans="1:17" ht="18.600000000000001" customHeight="1" thickBot="1" x14ac:dyDescent="0.4">
      <c r="A1" s="325" t="s">
        <v>2622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ht="14.4" customHeight="1" thickBot="1" x14ac:dyDescent="0.35">
      <c r="A2" s="234" t="s">
        <v>257</v>
      </c>
      <c r="B2" s="131"/>
      <c r="C2" s="131"/>
      <c r="D2" s="131"/>
      <c r="E2" s="131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128</v>
      </c>
      <c r="F3" s="102">
        <f t="shared" ref="F3:O3" si="0">SUBTOTAL(9,F6:F1048576)</f>
        <v>68</v>
      </c>
      <c r="G3" s="103">
        <f t="shared" si="0"/>
        <v>41489</v>
      </c>
      <c r="H3" s="103"/>
      <c r="I3" s="103"/>
      <c r="J3" s="103">
        <f t="shared" si="0"/>
        <v>66</v>
      </c>
      <c r="K3" s="103">
        <f t="shared" si="0"/>
        <v>39914</v>
      </c>
      <c r="L3" s="103"/>
      <c r="M3" s="103"/>
      <c r="N3" s="103">
        <f t="shared" si="0"/>
        <v>28</v>
      </c>
      <c r="O3" s="103">
        <f t="shared" si="0"/>
        <v>16690.330000000002</v>
      </c>
      <c r="P3" s="75">
        <f>IF(G3=0,0,O3/G3)</f>
        <v>0.40228325580274293</v>
      </c>
      <c r="Q3" s="104">
        <f>IF(N3=0,0,O3/N3)</f>
        <v>596.08321428571435</v>
      </c>
    </row>
    <row r="4" spans="1:17" ht="14.4" customHeight="1" x14ac:dyDescent="0.3">
      <c r="A4" s="407" t="s">
        <v>69</v>
      </c>
      <c r="B4" s="406" t="s">
        <v>95</v>
      </c>
      <c r="C4" s="407" t="s">
        <v>96</v>
      </c>
      <c r="D4" s="416" t="s">
        <v>97</v>
      </c>
      <c r="E4" s="408" t="s">
        <v>70</v>
      </c>
      <c r="F4" s="414">
        <v>2014</v>
      </c>
      <c r="G4" s="415"/>
      <c r="H4" s="105"/>
      <c r="I4" s="105"/>
      <c r="J4" s="414">
        <v>2015</v>
      </c>
      <c r="K4" s="415"/>
      <c r="L4" s="105"/>
      <c r="M4" s="105"/>
      <c r="N4" s="414">
        <v>2016</v>
      </c>
      <c r="O4" s="415"/>
      <c r="P4" s="417" t="s">
        <v>2</v>
      </c>
      <c r="Q4" s="405" t="s">
        <v>98</v>
      </c>
    </row>
    <row r="5" spans="1:17" ht="14.4" customHeight="1" thickBot="1" x14ac:dyDescent="0.35">
      <c r="A5" s="627"/>
      <c r="B5" s="625"/>
      <c r="C5" s="627"/>
      <c r="D5" s="635"/>
      <c r="E5" s="629"/>
      <c r="F5" s="636" t="s">
        <v>72</v>
      </c>
      <c r="G5" s="637" t="s">
        <v>14</v>
      </c>
      <c r="H5" s="638"/>
      <c r="I5" s="638"/>
      <c r="J5" s="636" t="s">
        <v>72</v>
      </c>
      <c r="K5" s="637" t="s">
        <v>14</v>
      </c>
      <c r="L5" s="638"/>
      <c r="M5" s="638"/>
      <c r="N5" s="636" t="s">
        <v>72</v>
      </c>
      <c r="O5" s="637" t="s">
        <v>14</v>
      </c>
      <c r="P5" s="639"/>
      <c r="Q5" s="634"/>
    </row>
    <row r="6" spans="1:17" ht="14.4" customHeight="1" x14ac:dyDescent="0.3">
      <c r="A6" s="537" t="s">
        <v>2610</v>
      </c>
      <c r="B6" s="538" t="s">
        <v>2482</v>
      </c>
      <c r="C6" s="538" t="s">
        <v>2483</v>
      </c>
      <c r="D6" s="538" t="s">
        <v>2490</v>
      </c>
      <c r="E6" s="538" t="s">
        <v>2491</v>
      </c>
      <c r="F6" s="116"/>
      <c r="G6" s="116"/>
      <c r="H6" s="116"/>
      <c r="I6" s="116"/>
      <c r="J6" s="116">
        <v>6</v>
      </c>
      <c r="K6" s="116">
        <v>804</v>
      </c>
      <c r="L6" s="116"/>
      <c r="M6" s="116">
        <v>134</v>
      </c>
      <c r="N6" s="116">
        <v>1</v>
      </c>
      <c r="O6" s="116">
        <v>138</v>
      </c>
      <c r="P6" s="543"/>
      <c r="Q6" s="561">
        <v>138</v>
      </c>
    </row>
    <row r="7" spans="1:17" ht="14.4" customHeight="1" x14ac:dyDescent="0.3">
      <c r="A7" s="544" t="s">
        <v>2610</v>
      </c>
      <c r="B7" s="545" t="s">
        <v>2482</v>
      </c>
      <c r="C7" s="545" t="s">
        <v>2483</v>
      </c>
      <c r="D7" s="545" t="s">
        <v>2492</v>
      </c>
      <c r="E7" s="545" t="s">
        <v>2493</v>
      </c>
      <c r="F7" s="562"/>
      <c r="G7" s="562"/>
      <c r="H7" s="562"/>
      <c r="I7" s="562"/>
      <c r="J7" s="562">
        <v>6</v>
      </c>
      <c r="K7" s="562">
        <v>10326</v>
      </c>
      <c r="L7" s="562"/>
      <c r="M7" s="562">
        <v>1721</v>
      </c>
      <c r="N7" s="562"/>
      <c r="O7" s="562"/>
      <c r="P7" s="550"/>
      <c r="Q7" s="563"/>
    </row>
    <row r="8" spans="1:17" ht="14.4" customHeight="1" x14ac:dyDescent="0.3">
      <c r="A8" s="544" t="s">
        <v>2610</v>
      </c>
      <c r="B8" s="545" t="s">
        <v>2482</v>
      </c>
      <c r="C8" s="545" t="s">
        <v>2483</v>
      </c>
      <c r="D8" s="545" t="s">
        <v>2496</v>
      </c>
      <c r="E8" s="545" t="s">
        <v>2497</v>
      </c>
      <c r="F8" s="562"/>
      <c r="G8" s="562"/>
      <c r="H8" s="562"/>
      <c r="I8" s="562"/>
      <c r="J8" s="562">
        <v>6</v>
      </c>
      <c r="K8" s="562">
        <v>3528</v>
      </c>
      <c r="L8" s="562"/>
      <c r="M8" s="562">
        <v>588</v>
      </c>
      <c r="N8" s="562">
        <v>1</v>
      </c>
      <c r="O8" s="562">
        <v>623</v>
      </c>
      <c r="P8" s="550"/>
      <c r="Q8" s="563">
        <v>623</v>
      </c>
    </row>
    <row r="9" spans="1:17" ht="14.4" customHeight="1" x14ac:dyDescent="0.3">
      <c r="A9" s="544" t="s">
        <v>2610</v>
      </c>
      <c r="B9" s="545" t="s">
        <v>2482</v>
      </c>
      <c r="C9" s="545" t="s">
        <v>2483</v>
      </c>
      <c r="D9" s="545" t="s">
        <v>2498</v>
      </c>
      <c r="E9" s="545" t="s">
        <v>2499</v>
      </c>
      <c r="F9" s="562"/>
      <c r="G9" s="562"/>
      <c r="H9" s="562"/>
      <c r="I9" s="562"/>
      <c r="J9" s="562">
        <v>1</v>
      </c>
      <c r="K9" s="562">
        <v>438</v>
      </c>
      <c r="L9" s="562"/>
      <c r="M9" s="562">
        <v>438</v>
      </c>
      <c r="N9" s="562"/>
      <c r="O9" s="562"/>
      <c r="P9" s="550"/>
      <c r="Q9" s="563"/>
    </row>
    <row r="10" spans="1:17" ht="14.4" customHeight="1" x14ac:dyDescent="0.3">
      <c r="A10" s="544" t="s">
        <v>2610</v>
      </c>
      <c r="B10" s="545" t="s">
        <v>2482</v>
      </c>
      <c r="C10" s="545" t="s">
        <v>2483</v>
      </c>
      <c r="D10" s="545" t="s">
        <v>2508</v>
      </c>
      <c r="E10" s="545" t="s">
        <v>2509</v>
      </c>
      <c r="F10" s="562"/>
      <c r="G10" s="562"/>
      <c r="H10" s="562"/>
      <c r="I10" s="562"/>
      <c r="J10" s="562">
        <v>5</v>
      </c>
      <c r="K10" s="562">
        <v>3265</v>
      </c>
      <c r="L10" s="562"/>
      <c r="M10" s="562">
        <v>653</v>
      </c>
      <c r="N10" s="562">
        <v>1</v>
      </c>
      <c r="O10" s="562">
        <v>701</v>
      </c>
      <c r="P10" s="550"/>
      <c r="Q10" s="563">
        <v>701</v>
      </c>
    </row>
    <row r="11" spans="1:17" ht="14.4" customHeight="1" x14ac:dyDescent="0.3">
      <c r="A11" s="544" t="s">
        <v>2610</v>
      </c>
      <c r="B11" s="545" t="s">
        <v>2528</v>
      </c>
      <c r="C11" s="545" t="s">
        <v>2483</v>
      </c>
      <c r="D11" s="545" t="s">
        <v>2500</v>
      </c>
      <c r="E11" s="545" t="s">
        <v>2501</v>
      </c>
      <c r="F11" s="562"/>
      <c r="G11" s="562"/>
      <c r="H11" s="562"/>
      <c r="I11" s="562"/>
      <c r="J11" s="562"/>
      <c r="K11" s="562"/>
      <c r="L11" s="562"/>
      <c r="M11" s="562"/>
      <c r="N11" s="562">
        <v>1</v>
      </c>
      <c r="O11" s="562">
        <v>33.33</v>
      </c>
      <c r="P11" s="550"/>
      <c r="Q11" s="563">
        <v>33.33</v>
      </c>
    </row>
    <row r="12" spans="1:17" ht="14.4" customHeight="1" x14ac:dyDescent="0.3">
      <c r="A12" s="544" t="s">
        <v>2610</v>
      </c>
      <c r="B12" s="545" t="s">
        <v>2528</v>
      </c>
      <c r="C12" s="545" t="s">
        <v>2483</v>
      </c>
      <c r="D12" s="545" t="s">
        <v>2541</v>
      </c>
      <c r="E12" s="545" t="s">
        <v>2542</v>
      </c>
      <c r="F12" s="562"/>
      <c r="G12" s="562"/>
      <c r="H12" s="562"/>
      <c r="I12" s="562"/>
      <c r="J12" s="562">
        <v>1</v>
      </c>
      <c r="K12" s="562">
        <v>331</v>
      </c>
      <c r="L12" s="562"/>
      <c r="M12" s="562">
        <v>331</v>
      </c>
      <c r="N12" s="562">
        <v>1</v>
      </c>
      <c r="O12" s="562">
        <v>354</v>
      </c>
      <c r="P12" s="550"/>
      <c r="Q12" s="563">
        <v>354</v>
      </c>
    </row>
    <row r="13" spans="1:17" ht="14.4" customHeight="1" x14ac:dyDescent="0.3">
      <c r="A13" s="544" t="s">
        <v>2610</v>
      </c>
      <c r="B13" s="545" t="s">
        <v>2528</v>
      </c>
      <c r="C13" s="545" t="s">
        <v>2483</v>
      </c>
      <c r="D13" s="545" t="s">
        <v>2543</v>
      </c>
      <c r="E13" s="545" t="s">
        <v>2544</v>
      </c>
      <c r="F13" s="562"/>
      <c r="G13" s="562"/>
      <c r="H13" s="562"/>
      <c r="I13" s="562"/>
      <c r="J13" s="562">
        <v>2</v>
      </c>
      <c r="K13" s="562">
        <v>330</v>
      </c>
      <c r="L13" s="562"/>
      <c r="M13" s="562">
        <v>165</v>
      </c>
      <c r="N13" s="562">
        <v>3</v>
      </c>
      <c r="O13" s="562">
        <v>531</v>
      </c>
      <c r="P13" s="550"/>
      <c r="Q13" s="563">
        <v>177</v>
      </c>
    </row>
    <row r="14" spans="1:17" ht="14.4" customHeight="1" x14ac:dyDescent="0.3">
      <c r="A14" s="544" t="s">
        <v>2611</v>
      </c>
      <c r="B14" s="545" t="s">
        <v>2528</v>
      </c>
      <c r="C14" s="545" t="s">
        <v>2483</v>
      </c>
      <c r="D14" s="545" t="s">
        <v>2533</v>
      </c>
      <c r="E14" s="545" t="s">
        <v>2534</v>
      </c>
      <c r="F14" s="562">
        <v>1</v>
      </c>
      <c r="G14" s="562">
        <v>940</v>
      </c>
      <c r="H14" s="562">
        <v>1</v>
      </c>
      <c r="I14" s="562">
        <v>940</v>
      </c>
      <c r="J14" s="562"/>
      <c r="K14" s="562"/>
      <c r="L14" s="562"/>
      <c r="M14" s="562"/>
      <c r="N14" s="562"/>
      <c r="O14" s="562"/>
      <c r="P14" s="550"/>
      <c r="Q14" s="563"/>
    </row>
    <row r="15" spans="1:17" ht="14.4" customHeight="1" x14ac:dyDescent="0.3">
      <c r="A15" s="544" t="s">
        <v>2611</v>
      </c>
      <c r="B15" s="545" t="s">
        <v>2528</v>
      </c>
      <c r="C15" s="545" t="s">
        <v>2483</v>
      </c>
      <c r="D15" s="545" t="s">
        <v>2535</v>
      </c>
      <c r="E15" s="545" t="s">
        <v>2536</v>
      </c>
      <c r="F15" s="562"/>
      <c r="G15" s="562"/>
      <c r="H15" s="562"/>
      <c r="I15" s="562"/>
      <c r="J15" s="562"/>
      <c r="K15" s="562"/>
      <c r="L15" s="562"/>
      <c r="M15" s="562"/>
      <c r="N15" s="562">
        <v>1</v>
      </c>
      <c r="O15" s="562">
        <v>1008</v>
      </c>
      <c r="P15" s="550"/>
      <c r="Q15" s="563">
        <v>1008</v>
      </c>
    </row>
    <row r="16" spans="1:17" ht="14.4" customHeight="1" x14ac:dyDescent="0.3">
      <c r="A16" s="544" t="s">
        <v>2611</v>
      </c>
      <c r="B16" s="545" t="s">
        <v>2528</v>
      </c>
      <c r="C16" s="545" t="s">
        <v>2483</v>
      </c>
      <c r="D16" s="545" t="s">
        <v>2541</v>
      </c>
      <c r="E16" s="545" t="s">
        <v>2542</v>
      </c>
      <c r="F16" s="562"/>
      <c r="G16" s="562"/>
      <c r="H16" s="562"/>
      <c r="I16" s="562"/>
      <c r="J16" s="562"/>
      <c r="K16" s="562"/>
      <c r="L16" s="562"/>
      <c r="M16" s="562"/>
      <c r="N16" s="562">
        <v>1</v>
      </c>
      <c r="O16" s="562">
        <v>354</v>
      </c>
      <c r="P16" s="550"/>
      <c r="Q16" s="563">
        <v>354</v>
      </c>
    </row>
    <row r="17" spans="1:17" ht="14.4" customHeight="1" x14ac:dyDescent="0.3">
      <c r="A17" s="544" t="s">
        <v>2612</v>
      </c>
      <c r="B17" s="545" t="s">
        <v>2528</v>
      </c>
      <c r="C17" s="545" t="s">
        <v>2483</v>
      </c>
      <c r="D17" s="545" t="s">
        <v>2533</v>
      </c>
      <c r="E17" s="545" t="s">
        <v>2534</v>
      </c>
      <c r="F17" s="562">
        <v>6</v>
      </c>
      <c r="G17" s="562">
        <v>5664</v>
      </c>
      <c r="H17" s="562">
        <v>1</v>
      </c>
      <c r="I17" s="562">
        <v>944</v>
      </c>
      <c r="J17" s="562">
        <v>1</v>
      </c>
      <c r="K17" s="562">
        <v>948</v>
      </c>
      <c r="L17" s="562">
        <v>0.1673728813559322</v>
      </c>
      <c r="M17" s="562">
        <v>948</v>
      </c>
      <c r="N17" s="562">
        <v>2</v>
      </c>
      <c r="O17" s="562">
        <v>1914</v>
      </c>
      <c r="P17" s="550">
        <v>0.33792372881355931</v>
      </c>
      <c r="Q17" s="563">
        <v>957</v>
      </c>
    </row>
    <row r="18" spans="1:17" ht="14.4" customHeight="1" x14ac:dyDescent="0.3">
      <c r="A18" s="544" t="s">
        <v>2612</v>
      </c>
      <c r="B18" s="545" t="s">
        <v>2545</v>
      </c>
      <c r="C18" s="545" t="s">
        <v>2483</v>
      </c>
      <c r="D18" s="545" t="s">
        <v>2533</v>
      </c>
      <c r="E18" s="545" t="s">
        <v>2534</v>
      </c>
      <c r="F18" s="562">
        <v>1</v>
      </c>
      <c r="G18" s="562">
        <v>946</v>
      </c>
      <c r="H18" s="562">
        <v>1</v>
      </c>
      <c r="I18" s="562">
        <v>946</v>
      </c>
      <c r="J18" s="562"/>
      <c r="K18" s="562"/>
      <c r="L18" s="562"/>
      <c r="M18" s="562"/>
      <c r="N18" s="562"/>
      <c r="O18" s="562"/>
      <c r="P18" s="550"/>
      <c r="Q18" s="563"/>
    </row>
    <row r="19" spans="1:17" ht="14.4" customHeight="1" x14ac:dyDescent="0.3">
      <c r="A19" s="544" t="s">
        <v>2613</v>
      </c>
      <c r="B19" s="545" t="s">
        <v>2545</v>
      </c>
      <c r="C19" s="545" t="s">
        <v>2483</v>
      </c>
      <c r="D19" s="545" t="s">
        <v>2488</v>
      </c>
      <c r="E19" s="545" t="s">
        <v>2489</v>
      </c>
      <c r="F19" s="562"/>
      <c r="G19" s="562"/>
      <c r="H19" s="562"/>
      <c r="I19" s="562"/>
      <c r="J19" s="562">
        <v>1</v>
      </c>
      <c r="K19" s="562">
        <v>35</v>
      </c>
      <c r="L19" s="562"/>
      <c r="M19" s="562">
        <v>35</v>
      </c>
      <c r="N19" s="562"/>
      <c r="O19" s="562"/>
      <c r="P19" s="550"/>
      <c r="Q19" s="563"/>
    </row>
    <row r="20" spans="1:17" ht="14.4" customHeight="1" x14ac:dyDescent="0.3">
      <c r="A20" s="544" t="s">
        <v>2614</v>
      </c>
      <c r="B20" s="545" t="s">
        <v>2482</v>
      </c>
      <c r="C20" s="545" t="s">
        <v>2483</v>
      </c>
      <c r="D20" s="545" t="s">
        <v>2490</v>
      </c>
      <c r="E20" s="545" t="s">
        <v>2491</v>
      </c>
      <c r="F20" s="562">
        <v>9</v>
      </c>
      <c r="G20" s="562">
        <v>1188</v>
      </c>
      <c r="H20" s="562">
        <v>1</v>
      </c>
      <c r="I20" s="562">
        <v>132</v>
      </c>
      <c r="J20" s="562">
        <v>1</v>
      </c>
      <c r="K20" s="562">
        <v>134</v>
      </c>
      <c r="L20" s="562">
        <v>0.11279461279461279</v>
      </c>
      <c r="M20" s="562">
        <v>134</v>
      </c>
      <c r="N20" s="562"/>
      <c r="O20" s="562"/>
      <c r="P20" s="550"/>
      <c r="Q20" s="563"/>
    </row>
    <row r="21" spans="1:17" ht="14.4" customHeight="1" x14ac:dyDescent="0.3">
      <c r="A21" s="544" t="s">
        <v>2614</v>
      </c>
      <c r="B21" s="545" t="s">
        <v>2482</v>
      </c>
      <c r="C21" s="545" t="s">
        <v>2483</v>
      </c>
      <c r="D21" s="545" t="s">
        <v>2492</v>
      </c>
      <c r="E21" s="545" t="s">
        <v>2493</v>
      </c>
      <c r="F21" s="562">
        <v>1</v>
      </c>
      <c r="G21" s="562">
        <v>1716</v>
      </c>
      <c r="H21" s="562">
        <v>1</v>
      </c>
      <c r="I21" s="562">
        <v>1716</v>
      </c>
      <c r="J21" s="562">
        <v>1</v>
      </c>
      <c r="K21" s="562">
        <v>1721</v>
      </c>
      <c r="L21" s="562">
        <v>1.0029137529137528</v>
      </c>
      <c r="M21" s="562">
        <v>1721</v>
      </c>
      <c r="N21" s="562"/>
      <c r="O21" s="562"/>
      <c r="P21" s="550"/>
      <c r="Q21" s="563"/>
    </row>
    <row r="22" spans="1:17" ht="14.4" customHeight="1" x14ac:dyDescent="0.3">
      <c r="A22" s="544" t="s">
        <v>2614</v>
      </c>
      <c r="B22" s="545" t="s">
        <v>2482</v>
      </c>
      <c r="C22" s="545" t="s">
        <v>2483</v>
      </c>
      <c r="D22" s="545" t="s">
        <v>2496</v>
      </c>
      <c r="E22" s="545" t="s">
        <v>2497</v>
      </c>
      <c r="F22" s="562"/>
      <c r="G22" s="562"/>
      <c r="H22" s="562"/>
      <c r="I22" s="562"/>
      <c r="J22" s="562">
        <v>1</v>
      </c>
      <c r="K22" s="562">
        <v>588</v>
      </c>
      <c r="L22" s="562"/>
      <c r="M22" s="562">
        <v>588</v>
      </c>
      <c r="N22" s="562"/>
      <c r="O22" s="562"/>
      <c r="P22" s="550"/>
      <c r="Q22" s="563"/>
    </row>
    <row r="23" spans="1:17" ht="14.4" customHeight="1" x14ac:dyDescent="0.3">
      <c r="A23" s="544" t="s">
        <v>2614</v>
      </c>
      <c r="B23" s="545" t="s">
        <v>2482</v>
      </c>
      <c r="C23" s="545" t="s">
        <v>2483</v>
      </c>
      <c r="D23" s="545" t="s">
        <v>2498</v>
      </c>
      <c r="E23" s="545" t="s">
        <v>2499</v>
      </c>
      <c r="F23" s="562">
        <v>2</v>
      </c>
      <c r="G23" s="562">
        <v>657</v>
      </c>
      <c r="H23" s="562">
        <v>1</v>
      </c>
      <c r="I23" s="562">
        <v>328.5</v>
      </c>
      <c r="J23" s="562"/>
      <c r="K23" s="562"/>
      <c r="L23" s="562"/>
      <c r="M23" s="562"/>
      <c r="N23" s="562"/>
      <c r="O23" s="562"/>
      <c r="P23" s="550"/>
      <c r="Q23" s="563"/>
    </row>
    <row r="24" spans="1:17" ht="14.4" customHeight="1" x14ac:dyDescent="0.3">
      <c r="A24" s="544" t="s">
        <v>2614</v>
      </c>
      <c r="B24" s="545" t="s">
        <v>2482</v>
      </c>
      <c r="C24" s="545" t="s">
        <v>2483</v>
      </c>
      <c r="D24" s="545" t="s">
        <v>2508</v>
      </c>
      <c r="E24" s="545" t="s">
        <v>2509</v>
      </c>
      <c r="F24" s="562">
        <v>7</v>
      </c>
      <c r="G24" s="562">
        <v>4545</v>
      </c>
      <c r="H24" s="562">
        <v>1</v>
      </c>
      <c r="I24" s="562">
        <v>649.28571428571433</v>
      </c>
      <c r="J24" s="562">
        <v>2</v>
      </c>
      <c r="K24" s="562">
        <v>1306</v>
      </c>
      <c r="L24" s="562">
        <v>0.28734873487348733</v>
      </c>
      <c r="M24" s="562">
        <v>653</v>
      </c>
      <c r="N24" s="562"/>
      <c r="O24" s="562"/>
      <c r="P24" s="550"/>
      <c r="Q24" s="563"/>
    </row>
    <row r="25" spans="1:17" ht="14.4" customHeight="1" x14ac:dyDescent="0.3">
      <c r="A25" s="544" t="s">
        <v>2614</v>
      </c>
      <c r="B25" s="545" t="s">
        <v>2528</v>
      </c>
      <c r="C25" s="545" t="s">
        <v>2483</v>
      </c>
      <c r="D25" s="545" t="s">
        <v>2533</v>
      </c>
      <c r="E25" s="545" t="s">
        <v>2534</v>
      </c>
      <c r="F25" s="562">
        <v>1</v>
      </c>
      <c r="G25" s="562">
        <v>940</v>
      </c>
      <c r="H25" s="562">
        <v>1</v>
      </c>
      <c r="I25" s="562">
        <v>940</v>
      </c>
      <c r="J25" s="562"/>
      <c r="K25" s="562"/>
      <c r="L25" s="562"/>
      <c r="M25" s="562"/>
      <c r="N25" s="562">
        <v>1</v>
      </c>
      <c r="O25" s="562">
        <v>957</v>
      </c>
      <c r="P25" s="550">
        <v>1.0180851063829788</v>
      </c>
      <c r="Q25" s="563">
        <v>957</v>
      </c>
    </row>
    <row r="26" spans="1:17" ht="14.4" customHeight="1" x14ac:dyDescent="0.3">
      <c r="A26" s="544" t="s">
        <v>2614</v>
      </c>
      <c r="B26" s="545" t="s">
        <v>2528</v>
      </c>
      <c r="C26" s="545" t="s">
        <v>2483</v>
      </c>
      <c r="D26" s="545" t="s">
        <v>2539</v>
      </c>
      <c r="E26" s="545" t="s">
        <v>2540</v>
      </c>
      <c r="F26" s="562">
        <v>10</v>
      </c>
      <c r="G26" s="562">
        <v>5828</v>
      </c>
      <c r="H26" s="562">
        <v>1</v>
      </c>
      <c r="I26" s="562">
        <v>582.79999999999995</v>
      </c>
      <c r="J26" s="562"/>
      <c r="K26" s="562"/>
      <c r="L26" s="562"/>
      <c r="M26" s="562"/>
      <c r="N26" s="562"/>
      <c r="O26" s="562"/>
      <c r="P26" s="550"/>
      <c r="Q26" s="563"/>
    </row>
    <row r="27" spans="1:17" ht="14.4" customHeight="1" x14ac:dyDescent="0.3">
      <c r="A27" s="544" t="s">
        <v>2614</v>
      </c>
      <c r="B27" s="545" t="s">
        <v>2545</v>
      </c>
      <c r="C27" s="545" t="s">
        <v>2483</v>
      </c>
      <c r="D27" s="545" t="s">
        <v>2490</v>
      </c>
      <c r="E27" s="545" t="s">
        <v>2491</v>
      </c>
      <c r="F27" s="562">
        <v>1</v>
      </c>
      <c r="G27" s="562">
        <v>133</v>
      </c>
      <c r="H27" s="562">
        <v>1</v>
      </c>
      <c r="I27" s="562">
        <v>133</v>
      </c>
      <c r="J27" s="562"/>
      <c r="K27" s="562"/>
      <c r="L27" s="562"/>
      <c r="M27" s="562"/>
      <c r="N27" s="562"/>
      <c r="O27" s="562"/>
      <c r="P27" s="550"/>
      <c r="Q27" s="563"/>
    </row>
    <row r="28" spans="1:17" ht="14.4" customHeight="1" x14ac:dyDescent="0.3">
      <c r="A28" s="544" t="s">
        <v>2614</v>
      </c>
      <c r="B28" s="545" t="s">
        <v>2545</v>
      </c>
      <c r="C28" s="545" t="s">
        <v>2483</v>
      </c>
      <c r="D28" s="545" t="s">
        <v>2498</v>
      </c>
      <c r="E28" s="545" t="s">
        <v>2499</v>
      </c>
      <c r="F28" s="562">
        <v>1</v>
      </c>
      <c r="G28" s="562">
        <v>330</v>
      </c>
      <c r="H28" s="562">
        <v>1</v>
      </c>
      <c r="I28" s="562">
        <v>330</v>
      </c>
      <c r="J28" s="562"/>
      <c r="K28" s="562"/>
      <c r="L28" s="562"/>
      <c r="M28" s="562"/>
      <c r="N28" s="562"/>
      <c r="O28" s="562"/>
      <c r="P28" s="550"/>
      <c r="Q28" s="563"/>
    </row>
    <row r="29" spans="1:17" ht="14.4" customHeight="1" x14ac:dyDescent="0.3">
      <c r="A29" s="544" t="s">
        <v>2614</v>
      </c>
      <c r="B29" s="545" t="s">
        <v>2545</v>
      </c>
      <c r="C29" s="545" t="s">
        <v>2483</v>
      </c>
      <c r="D29" s="545" t="s">
        <v>2539</v>
      </c>
      <c r="E29" s="545" t="s">
        <v>2540</v>
      </c>
      <c r="F29" s="562">
        <v>1</v>
      </c>
      <c r="G29" s="562">
        <v>584</v>
      </c>
      <c r="H29" s="562">
        <v>1</v>
      </c>
      <c r="I29" s="562">
        <v>584</v>
      </c>
      <c r="J29" s="562"/>
      <c r="K29" s="562"/>
      <c r="L29" s="562"/>
      <c r="M29" s="562"/>
      <c r="N29" s="562"/>
      <c r="O29" s="562"/>
      <c r="P29" s="550"/>
      <c r="Q29" s="563"/>
    </row>
    <row r="30" spans="1:17" ht="14.4" customHeight="1" x14ac:dyDescent="0.3">
      <c r="A30" s="544" t="s">
        <v>2614</v>
      </c>
      <c r="B30" s="545" t="s">
        <v>2545</v>
      </c>
      <c r="C30" s="545" t="s">
        <v>2483</v>
      </c>
      <c r="D30" s="545" t="s">
        <v>2556</v>
      </c>
      <c r="E30" s="545" t="s">
        <v>2557</v>
      </c>
      <c r="F30" s="562">
        <v>1</v>
      </c>
      <c r="G30" s="562">
        <v>330</v>
      </c>
      <c r="H30" s="562">
        <v>1</v>
      </c>
      <c r="I30" s="562">
        <v>330</v>
      </c>
      <c r="J30" s="562"/>
      <c r="K30" s="562"/>
      <c r="L30" s="562"/>
      <c r="M30" s="562"/>
      <c r="N30" s="562"/>
      <c r="O30" s="562"/>
      <c r="P30" s="550"/>
      <c r="Q30" s="563"/>
    </row>
    <row r="31" spans="1:17" ht="14.4" customHeight="1" x14ac:dyDescent="0.3">
      <c r="A31" s="544" t="s">
        <v>2614</v>
      </c>
      <c r="B31" s="545" t="s">
        <v>2563</v>
      </c>
      <c r="C31" s="545" t="s">
        <v>2483</v>
      </c>
      <c r="D31" s="545" t="s">
        <v>2570</v>
      </c>
      <c r="E31" s="545" t="s">
        <v>2571</v>
      </c>
      <c r="F31" s="562">
        <v>1</v>
      </c>
      <c r="G31" s="562">
        <v>651</v>
      </c>
      <c r="H31" s="562">
        <v>1</v>
      </c>
      <c r="I31" s="562">
        <v>651</v>
      </c>
      <c r="J31" s="562">
        <v>1</v>
      </c>
      <c r="K31" s="562">
        <v>653</v>
      </c>
      <c r="L31" s="562">
        <v>1.0030721966205838</v>
      </c>
      <c r="M31" s="562">
        <v>653</v>
      </c>
      <c r="N31" s="562"/>
      <c r="O31" s="562"/>
      <c r="P31" s="550"/>
      <c r="Q31" s="563"/>
    </row>
    <row r="32" spans="1:17" ht="14.4" customHeight="1" x14ac:dyDescent="0.3">
      <c r="A32" s="544" t="s">
        <v>2615</v>
      </c>
      <c r="B32" s="545" t="s">
        <v>2482</v>
      </c>
      <c r="C32" s="545" t="s">
        <v>2483</v>
      </c>
      <c r="D32" s="545" t="s">
        <v>2512</v>
      </c>
      <c r="E32" s="545" t="s">
        <v>2513</v>
      </c>
      <c r="F32" s="562"/>
      <c r="G32" s="562"/>
      <c r="H32" s="562"/>
      <c r="I32" s="562"/>
      <c r="J32" s="562">
        <v>1</v>
      </c>
      <c r="K32" s="562">
        <v>219</v>
      </c>
      <c r="L32" s="562"/>
      <c r="M32" s="562">
        <v>219</v>
      </c>
      <c r="N32" s="562"/>
      <c r="O32" s="562"/>
      <c r="P32" s="550"/>
      <c r="Q32" s="563"/>
    </row>
    <row r="33" spans="1:17" ht="14.4" customHeight="1" x14ac:dyDescent="0.3">
      <c r="A33" s="544" t="s">
        <v>2616</v>
      </c>
      <c r="B33" s="545" t="s">
        <v>2482</v>
      </c>
      <c r="C33" s="545" t="s">
        <v>2483</v>
      </c>
      <c r="D33" s="545" t="s">
        <v>2488</v>
      </c>
      <c r="E33" s="545" t="s">
        <v>2489</v>
      </c>
      <c r="F33" s="562"/>
      <c r="G33" s="562"/>
      <c r="H33" s="562"/>
      <c r="I33" s="562"/>
      <c r="J33" s="562">
        <v>1</v>
      </c>
      <c r="K33" s="562">
        <v>35</v>
      </c>
      <c r="L33" s="562"/>
      <c r="M33" s="562">
        <v>35</v>
      </c>
      <c r="N33" s="562"/>
      <c r="O33" s="562"/>
      <c r="P33" s="550"/>
      <c r="Q33" s="563"/>
    </row>
    <row r="34" spans="1:17" ht="14.4" customHeight="1" x14ac:dyDescent="0.3">
      <c r="A34" s="544" t="s">
        <v>2616</v>
      </c>
      <c r="B34" s="545" t="s">
        <v>2482</v>
      </c>
      <c r="C34" s="545" t="s">
        <v>2483</v>
      </c>
      <c r="D34" s="545" t="s">
        <v>2490</v>
      </c>
      <c r="E34" s="545" t="s">
        <v>2491</v>
      </c>
      <c r="F34" s="562">
        <v>6</v>
      </c>
      <c r="G34" s="562">
        <v>789</v>
      </c>
      <c r="H34" s="562">
        <v>1</v>
      </c>
      <c r="I34" s="562">
        <v>131.5</v>
      </c>
      <c r="J34" s="562">
        <v>3</v>
      </c>
      <c r="K34" s="562">
        <v>402</v>
      </c>
      <c r="L34" s="562">
        <v>0.50950570342205326</v>
      </c>
      <c r="M34" s="562">
        <v>134</v>
      </c>
      <c r="N34" s="562">
        <v>1</v>
      </c>
      <c r="O34" s="562">
        <v>138</v>
      </c>
      <c r="P34" s="550">
        <v>0.17490494296577946</v>
      </c>
      <c r="Q34" s="563">
        <v>138</v>
      </c>
    </row>
    <row r="35" spans="1:17" ht="14.4" customHeight="1" x14ac:dyDescent="0.3">
      <c r="A35" s="544" t="s">
        <v>2616</v>
      </c>
      <c r="B35" s="545" t="s">
        <v>2482</v>
      </c>
      <c r="C35" s="545" t="s">
        <v>2483</v>
      </c>
      <c r="D35" s="545" t="s">
        <v>2492</v>
      </c>
      <c r="E35" s="545" t="s">
        <v>2493</v>
      </c>
      <c r="F35" s="562">
        <v>5</v>
      </c>
      <c r="G35" s="562">
        <v>8558</v>
      </c>
      <c r="H35" s="562">
        <v>1</v>
      </c>
      <c r="I35" s="562">
        <v>1711.6</v>
      </c>
      <c r="J35" s="562">
        <v>3</v>
      </c>
      <c r="K35" s="562">
        <v>5163</v>
      </c>
      <c r="L35" s="562">
        <v>0.60329516242112646</v>
      </c>
      <c r="M35" s="562">
        <v>1721</v>
      </c>
      <c r="N35" s="562">
        <v>1</v>
      </c>
      <c r="O35" s="562">
        <v>1815</v>
      </c>
      <c r="P35" s="550">
        <v>0.2120822622107969</v>
      </c>
      <c r="Q35" s="563">
        <v>1815</v>
      </c>
    </row>
    <row r="36" spans="1:17" ht="14.4" customHeight="1" x14ac:dyDescent="0.3">
      <c r="A36" s="544" t="s">
        <v>2616</v>
      </c>
      <c r="B36" s="545" t="s">
        <v>2482</v>
      </c>
      <c r="C36" s="545" t="s">
        <v>2483</v>
      </c>
      <c r="D36" s="545" t="s">
        <v>2496</v>
      </c>
      <c r="E36" s="545" t="s">
        <v>2497</v>
      </c>
      <c r="F36" s="562"/>
      <c r="G36" s="562"/>
      <c r="H36" s="562"/>
      <c r="I36" s="562"/>
      <c r="J36" s="562">
        <v>3</v>
      </c>
      <c r="K36" s="562">
        <v>1764</v>
      </c>
      <c r="L36" s="562"/>
      <c r="M36" s="562">
        <v>588</v>
      </c>
      <c r="N36" s="562">
        <v>1</v>
      </c>
      <c r="O36" s="562">
        <v>623</v>
      </c>
      <c r="P36" s="550"/>
      <c r="Q36" s="563">
        <v>623</v>
      </c>
    </row>
    <row r="37" spans="1:17" ht="14.4" customHeight="1" x14ac:dyDescent="0.3">
      <c r="A37" s="544" t="s">
        <v>2616</v>
      </c>
      <c r="B37" s="545" t="s">
        <v>2482</v>
      </c>
      <c r="C37" s="545" t="s">
        <v>2483</v>
      </c>
      <c r="D37" s="545" t="s">
        <v>2498</v>
      </c>
      <c r="E37" s="545" t="s">
        <v>2499</v>
      </c>
      <c r="F37" s="562">
        <v>2</v>
      </c>
      <c r="G37" s="562">
        <v>654</v>
      </c>
      <c r="H37" s="562">
        <v>1</v>
      </c>
      <c r="I37" s="562">
        <v>327</v>
      </c>
      <c r="J37" s="562">
        <v>1</v>
      </c>
      <c r="K37" s="562">
        <v>438</v>
      </c>
      <c r="L37" s="562">
        <v>0.66972477064220182</v>
      </c>
      <c r="M37" s="562">
        <v>438</v>
      </c>
      <c r="N37" s="562">
        <v>1</v>
      </c>
      <c r="O37" s="562">
        <v>469</v>
      </c>
      <c r="P37" s="550">
        <v>0.71712538226299694</v>
      </c>
      <c r="Q37" s="563">
        <v>469</v>
      </c>
    </row>
    <row r="38" spans="1:17" ht="14.4" customHeight="1" x14ac:dyDescent="0.3">
      <c r="A38" s="544" t="s">
        <v>2616</v>
      </c>
      <c r="B38" s="545" t="s">
        <v>2482</v>
      </c>
      <c r="C38" s="545" t="s">
        <v>2483</v>
      </c>
      <c r="D38" s="545" t="s">
        <v>2508</v>
      </c>
      <c r="E38" s="545" t="s">
        <v>2509</v>
      </c>
      <c r="F38" s="562">
        <v>4</v>
      </c>
      <c r="G38" s="562">
        <v>2598</v>
      </c>
      <c r="H38" s="562">
        <v>1</v>
      </c>
      <c r="I38" s="562">
        <v>649.5</v>
      </c>
      <c r="J38" s="562">
        <v>2</v>
      </c>
      <c r="K38" s="562">
        <v>1306</v>
      </c>
      <c r="L38" s="562">
        <v>0.50269438029253277</v>
      </c>
      <c r="M38" s="562">
        <v>653</v>
      </c>
      <c r="N38" s="562">
        <v>0</v>
      </c>
      <c r="O38" s="562">
        <v>0</v>
      </c>
      <c r="P38" s="550">
        <v>0</v>
      </c>
      <c r="Q38" s="563"/>
    </row>
    <row r="39" spans="1:17" ht="14.4" customHeight="1" x14ac:dyDescent="0.3">
      <c r="A39" s="544" t="s">
        <v>2616</v>
      </c>
      <c r="B39" s="545" t="s">
        <v>2528</v>
      </c>
      <c r="C39" s="545" t="s">
        <v>2483</v>
      </c>
      <c r="D39" s="545" t="s">
        <v>2533</v>
      </c>
      <c r="E39" s="545" t="s">
        <v>2534</v>
      </c>
      <c r="F39" s="562"/>
      <c r="G39" s="562"/>
      <c r="H39" s="562"/>
      <c r="I39" s="562"/>
      <c r="J39" s="562"/>
      <c r="K39" s="562"/>
      <c r="L39" s="562"/>
      <c r="M39" s="562"/>
      <c r="N39" s="562">
        <v>2</v>
      </c>
      <c r="O39" s="562">
        <v>1914</v>
      </c>
      <c r="P39" s="550"/>
      <c r="Q39" s="563">
        <v>957</v>
      </c>
    </row>
    <row r="40" spans="1:17" ht="14.4" customHeight="1" x14ac:dyDescent="0.3">
      <c r="A40" s="544" t="s">
        <v>2616</v>
      </c>
      <c r="B40" s="545" t="s">
        <v>2528</v>
      </c>
      <c r="C40" s="545" t="s">
        <v>2483</v>
      </c>
      <c r="D40" s="545" t="s">
        <v>2535</v>
      </c>
      <c r="E40" s="545" t="s">
        <v>2536</v>
      </c>
      <c r="F40" s="562"/>
      <c r="G40" s="562"/>
      <c r="H40" s="562"/>
      <c r="I40" s="562"/>
      <c r="J40" s="562"/>
      <c r="K40" s="562"/>
      <c r="L40" s="562"/>
      <c r="M40" s="562"/>
      <c r="N40" s="562">
        <v>1</v>
      </c>
      <c r="O40" s="562">
        <v>1008</v>
      </c>
      <c r="P40" s="550"/>
      <c r="Q40" s="563">
        <v>1008</v>
      </c>
    </row>
    <row r="41" spans="1:17" ht="14.4" customHeight="1" x14ac:dyDescent="0.3">
      <c r="A41" s="544" t="s">
        <v>2616</v>
      </c>
      <c r="B41" s="545" t="s">
        <v>2528</v>
      </c>
      <c r="C41" s="545" t="s">
        <v>2483</v>
      </c>
      <c r="D41" s="545" t="s">
        <v>2539</v>
      </c>
      <c r="E41" s="545" t="s">
        <v>2540</v>
      </c>
      <c r="F41" s="562">
        <v>6</v>
      </c>
      <c r="G41" s="562">
        <v>3492</v>
      </c>
      <c r="H41" s="562">
        <v>1</v>
      </c>
      <c r="I41" s="562">
        <v>582</v>
      </c>
      <c r="J41" s="562"/>
      <c r="K41" s="562"/>
      <c r="L41" s="562"/>
      <c r="M41" s="562"/>
      <c r="N41" s="562"/>
      <c r="O41" s="562"/>
      <c r="P41" s="550"/>
      <c r="Q41" s="563"/>
    </row>
    <row r="42" spans="1:17" ht="14.4" customHeight="1" x14ac:dyDescent="0.3">
      <c r="A42" s="544" t="s">
        <v>2616</v>
      </c>
      <c r="B42" s="545" t="s">
        <v>2528</v>
      </c>
      <c r="C42" s="545" t="s">
        <v>2483</v>
      </c>
      <c r="D42" s="545" t="s">
        <v>2543</v>
      </c>
      <c r="E42" s="545" t="s">
        <v>2544</v>
      </c>
      <c r="F42" s="562"/>
      <c r="G42" s="562"/>
      <c r="H42" s="562"/>
      <c r="I42" s="562"/>
      <c r="J42" s="562"/>
      <c r="K42" s="562"/>
      <c r="L42" s="562"/>
      <c r="M42" s="562"/>
      <c r="N42" s="562">
        <v>3</v>
      </c>
      <c r="O42" s="562">
        <v>531</v>
      </c>
      <c r="P42" s="550"/>
      <c r="Q42" s="563">
        <v>177</v>
      </c>
    </row>
    <row r="43" spans="1:17" ht="14.4" customHeight="1" x14ac:dyDescent="0.3">
      <c r="A43" s="544" t="s">
        <v>2616</v>
      </c>
      <c r="B43" s="545" t="s">
        <v>2545</v>
      </c>
      <c r="C43" s="545" t="s">
        <v>2483</v>
      </c>
      <c r="D43" s="545" t="s">
        <v>2500</v>
      </c>
      <c r="E43" s="545" t="s">
        <v>2501</v>
      </c>
      <c r="F43" s="562">
        <v>1</v>
      </c>
      <c r="G43" s="562">
        <v>0</v>
      </c>
      <c r="H43" s="562"/>
      <c r="I43" s="562">
        <v>0</v>
      </c>
      <c r="J43" s="562"/>
      <c r="K43" s="562"/>
      <c r="L43" s="562"/>
      <c r="M43" s="562"/>
      <c r="N43" s="562"/>
      <c r="O43" s="562"/>
      <c r="P43" s="550"/>
      <c r="Q43" s="563"/>
    </row>
    <row r="44" spans="1:17" ht="14.4" customHeight="1" x14ac:dyDescent="0.3">
      <c r="A44" s="544" t="s">
        <v>2616</v>
      </c>
      <c r="B44" s="545" t="s">
        <v>2572</v>
      </c>
      <c r="C44" s="545" t="s">
        <v>2483</v>
      </c>
      <c r="D44" s="545" t="s">
        <v>2575</v>
      </c>
      <c r="E44" s="545" t="s">
        <v>2576</v>
      </c>
      <c r="F44" s="562"/>
      <c r="G44" s="562"/>
      <c r="H44" s="562"/>
      <c r="I44" s="562"/>
      <c r="J44" s="562">
        <v>8</v>
      </c>
      <c r="K44" s="562">
        <v>648</v>
      </c>
      <c r="L44" s="562"/>
      <c r="M44" s="562">
        <v>81</v>
      </c>
      <c r="N44" s="562"/>
      <c r="O44" s="562"/>
      <c r="P44" s="550"/>
      <c r="Q44" s="563"/>
    </row>
    <row r="45" spans="1:17" ht="14.4" customHeight="1" x14ac:dyDescent="0.3">
      <c r="A45" s="544" t="s">
        <v>2616</v>
      </c>
      <c r="B45" s="545" t="s">
        <v>2572</v>
      </c>
      <c r="C45" s="545" t="s">
        <v>2483</v>
      </c>
      <c r="D45" s="545" t="s">
        <v>2577</v>
      </c>
      <c r="E45" s="545" t="s">
        <v>2578</v>
      </c>
      <c r="F45" s="562"/>
      <c r="G45" s="562"/>
      <c r="H45" s="562"/>
      <c r="I45" s="562"/>
      <c r="J45" s="562">
        <v>2</v>
      </c>
      <c r="K45" s="562">
        <v>156</v>
      </c>
      <c r="L45" s="562"/>
      <c r="M45" s="562">
        <v>78</v>
      </c>
      <c r="N45" s="562"/>
      <c r="O45" s="562"/>
      <c r="P45" s="550"/>
      <c r="Q45" s="563"/>
    </row>
    <row r="46" spans="1:17" ht="14.4" customHeight="1" x14ac:dyDescent="0.3">
      <c r="A46" s="544" t="s">
        <v>2617</v>
      </c>
      <c r="B46" s="545" t="s">
        <v>2528</v>
      </c>
      <c r="C46" s="545" t="s">
        <v>2483</v>
      </c>
      <c r="D46" s="545" t="s">
        <v>2533</v>
      </c>
      <c r="E46" s="545" t="s">
        <v>2534</v>
      </c>
      <c r="F46" s="562"/>
      <c r="G46" s="562"/>
      <c r="H46" s="562"/>
      <c r="I46" s="562"/>
      <c r="J46" s="562">
        <v>1</v>
      </c>
      <c r="K46" s="562">
        <v>948</v>
      </c>
      <c r="L46" s="562"/>
      <c r="M46" s="562">
        <v>948</v>
      </c>
      <c r="N46" s="562">
        <v>1</v>
      </c>
      <c r="O46" s="562">
        <v>957</v>
      </c>
      <c r="P46" s="550"/>
      <c r="Q46" s="563">
        <v>957</v>
      </c>
    </row>
    <row r="47" spans="1:17" ht="14.4" customHeight="1" x14ac:dyDescent="0.3">
      <c r="A47" s="544" t="s">
        <v>2617</v>
      </c>
      <c r="B47" s="545" t="s">
        <v>2528</v>
      </c>
      <c r="C47" s="545" t="s">
        <v>2483</v>
      </c>
      <c r="D47" s="545" t="s">
        <v>2541</v>
      </c>
      <c r="E47" s="545" t="s">
        <v>2542</v>
      </c>
      <c r="F47" s="562"/>
      <c r="G47" s="562"/>
      <c r="H47" s="562"/>
      <c r="I47" s="562"/>
      <c r="J47" s="562"/>
      <c r="K47" s="562"/>
      <c r="L47" s="562"/>
      <c r="M47" s="562"/>
      <c r="N47" s="562">
        <v>1</v>
      </c>
      <c r="O47" s="562">
        <v>354</v>
      </c>
      <c r="P47" s="550"/>
      <c r="Q47" s="563">
        <v>354</v>
      </c>
    </row>
    <row r="48" spans="1:17" ht="14.4" customHeight="1" x14ac:dyDescent="0.3">
      <c r="A48" s="544" t="s">
        <v>2617</v>
      </c>
      <c r="B48" s="545" t="s">
        <v>2572</v>
      </c>
      <c r="C48" s="545" t="s">
        <v>2483</v>
      </c>
      <c r="D48" s="545" t="s">
        <v>2583</v>
      </c>
      <c r="E48" s="545" t="s">
        <v>2584</v>
      </c>
      <c r="F48" s="562"/>
      <c r="G48" s="562"/>
      <c r="H48" s="562"/>
      <c r="I48" s="562"/>
      <c r="J48" s="562">
        <v>1</v>
      </c>
      <c r="K48" s="562">
        <v>384</v>
      </c>
      <c r="L48" s="562"/>
      <c r="M48" s="562">
        <v>384</v>
      </c>
      <c r="N48" s="562"/>
      <c r="O48" s="562"/>
      <c r="P48" s="550"/>
      <c r="Q48" s="563"/>
    </row>
    <row r="49" spans="1:17" ht="14.4" customHeight="1" x14ac:dyDescent="0.3">
      <c r="A49" s="544" t="s">
        <v>2618</v>
      </c>
      <c r="B49" s="545" t="s">
        <v>2482</v>
      </c>
      <c r="C49" s="545" t="s">
        <v>2483</v>
      </c>
      <c r="D49" s="545" t="s">
        <v>2490</v>
      </c>
      <c r="E49" s="545" t="s">
        <v>2491</v>
      </c>
      <c r="F49" s="562"/>
      <c r="G49" s="562"/>
      <c r="H49" s="562"/>
      <c r="I49" s="562"/>
      <c r="J49" s="562">
        <v>1</v>
      </c>
      <c r="K49" s="562">
        <v>134</v>
      </c>
      <c r="L49" s="562"/>
      <c r="M49" s="562">
        <v>134</v>
      </c>
      <c r="N49" s="562"/>
      <c r="O49" s="562"/>
      <c r="P49" s="550"/>
      <c r="Q49" s="563"/>
    </row>
    <row r="50" spans="1:17" ht="14.4" customHeight="1" x14ac:dyDescent="0.3">
      <c r="A50" s="544" t="s">
        <v>2618</v>
      </c>
      <c r="B50" s="545" t="s">
        <v>2482</v>
      </c>
      <c r="C50" s="545" t="s">
        <v>2483</v>
      </c>
      <c r="D50" s="545" t="s">
        <v>2492</v>
      </c>
      <c r="E50" s="545" t="s">
        <v>2493</v>
      </c>
      <c r="F50" s="562"/>
      <c r="G50" s="562"/>
      <c r="H50" s="562"/>
      <c r="I50" s="562"/>
      <c r="J50" s="562">
        <v>1</v>
      </c>
      <c r="K50" s="562">
        <v>1721</v>
      </c>
      <c r="L50" s="562"/>
      <c r="M50" s="562">
        <v>1721</v>
      </c>
      <c r="N50" s="562"/>
      <c r="O50" s="562"/>
      <c r="P50" s="550"/>
      <c r="Q50" s="563"/>
    </row>
    <row r="51" spans="1:17" ht="14.4" customHeight="1" x14ac:dyDescent="0.3">
      <c r="A51" s="544" t="s">
        <v>2618</v>
      </c>
      <c r="B51" s="545" t="s">
        <v>2482</v>
      </c>
      <c r="C51" s="545" t="s">
        <v>2483</v>
      </c>
      <c r="D51" s="545" t="s">
        <v>2496</v>
      </c>
      <c r="E51" s="545" t="s">
        <v>2497</v>
      </c>
      <c r="F51" s="562"/>
      <c r="G51" s="562"/>
      <c r="H51" s="562"/>
      <c r="I51" s="562"/>
      <c r="J51" s="562">
        <v>1</v>
      </c>
      <c r="K51" s="562">
        <v>588</v>
      </c>
      <c r="L51" s="562"/>
      <c r="M51" s="562">
        <v>588</v>
      </c>
      <c r="N51" s="562"/>
      <c r="O51" s="562"/>
      <c r="P51" s="550"/>
      <c r="Q51" s="563"/>
    </row>
    <row r="52" spans="1:17" ht="14.4" customHeight="1" x14ac:dyDescent="0.3">
      <c r="A52" s="544" t="s">
        <v>2618</v>
      </c>
      <c r="B52" s="545" t="s">
        <v>2482</v>
      </c>
      <c r="C52" s="545" t="s">
        <v>2483</v>
      </c>
      <c r="D52" s="545" t="s">
        <v>2508</v>
      </c>
      <c r="E52" s="545" t="s">
        <v>2509</v>
      </c>
      <c r="F52" s="562"/>
      <c r="G52" s="562"/>
      <c r="H52" s="562"/>
      <c r="I52" s="562"/>
      <c r="J52" s="562">
        <v>1</v>
      </c>
      <c r="K52" s="562">
        <v>653</v>
      </c>
      <c r="L52" s="562"/>
      <c r="M52" s="562">
        <v>653</v>
      </c>
      <c r="N52" s="562"/>
      <c r="O52" s="562"/>
      <c r="P52" s="550"/>
      <c r="Q52" s="563"/>
    </row>
    <row r="53" spans="1:17" ht="14.4" customHeight="1" x14ac:dyDescent="0.3">
      <c r="A53" s="544" t="s">
        <v>2619</v>
      </c>
      <c r="B53" s="545" t="s">
        <v>2528</v>
      </c>
      <c r="C53" s="545" t="s">
        <v>2483</v>
      </c>
      <c r="D53" s="545" t="s">
        <v>2533</v>
      </c>
      <c r="E53" s="545" t="s">
        <v>2534</v>
      </c>
      <c r="F53" s="562">
        <v>1</v>
      </c>
      <c r="G53" s="562">
        <v>946</v>
      </c>
      <c r="H53" s="562">
        <v>1</v>
      </c>
      <c r="I53" s="562">
        <v>946</v>
      </c>
      <c r="J53" s="562"/>
      <c r="K53" s="562"/>
      <c r="L53" s="562"/>
      <c r="M53" s="562"/>
      <c r="N53" s="562"/>
      <c r="O53" s="562"/>
      <c r="P53" s="550"/>
      <c r="Q53" s="563"/>
    </row>
    <row r="54" spans="1:17" ht="14.4" customHeight="1" x14ac:dyDescent="0.3">
      <c r="A54" s="544" t="s">
        <v>2619</v>
      </c>
      <c r="B54" s="545" t="s">
        <v>2528</v>
      </c>
      <c r="C54" s="545" t="s">
        <v>2483</v>
      </c>
      <c r="D54" s="545" t="s">
        <v>2541</v>
      </c>
      <c r="E54" s="545" t="s">
        <v>2542</v>
      </c>
      <c r="F54" s="562"/>
      <c r="G54" s="562"/>
      <c r="H54" s="562"/>
      <c r="I54" s="562"/>
      <c r="J54" s="562"/>
      <c r="K54" s="562"/>
      <c r="L54" s="562"/>
      <c r="M54" s="562"/>
      <c r="N54" s="562">
        <v>1</v>
      </c>
      <c r="O54" s="562">
        <v>354</v>
      </c>
      <c r="P54" s="550"/>
      <c r="Q54" s="563">
        <v>354</v>
      </c>
    </row>
    <row r="55" spans="1:17" ht="14.4" customHeight="1" x14ac:dyDescent="0.3">
      <c r="A55" s="544" t="s">
        <v>2620</v>
      </c>
      <c r="B55" s="545" t="s">
        <v>2528</v>
      </c>
      <c r="C55" s="545" t="s">
        <v>2483</v>
      </c>
      <c r="D55" s="545" t="s">
        <v>2533</v>
      </c>
      <c r="E55" s="545" t="s">
        <v>2534</v>
      </c>
      <c r="F55" s="562"/>
      <c r="G55" s="562"/>
      <c r="H55" s="562"/>
      <c r="I55" s="562"/>
      <c r="J55" s="562"/>
      <c r="K55" s="562"/>
      <c r="L55" s="562"/>
      <c r="M55" s="562"/>
      <c r="N55" s="562">
        <v>2</v>
      </c>
      <c r="O55" s="562">
        <v>1914</v>
      </c>
      <c r="P55" s="550"/>
      <c r="Q55" s="563">
        <v>957</v>
      </c>
    </row>
    <row r="56" spans="1:17" ht="14.4" customHeight="1" thickBot="1" x14ac:dyDescent="0.35">
      <c r="A56" s="552" t="s">
        <v>2621</v>
      </c>
      <c r="B56" s="553" t="s">
        <v>2528</v>
      </c>
      <c r="C56" s="553" t="s">
        <v>2483</v>
      </c>
      <c r="D56" s="553" t="s">
        <v>2533</v>
      </c>
      <c r="E56" s="553" t="s">
        <v>2534</v>
      </c>
      <c r="F56" s="564"/>
      <c r="G56" s="564"/>
      <c r="H56" s="564"/>
      <c r="I56" s="564"/>
      <c r="J56" s="564">
        <v>1</v>
      </c>
      <c r="K56" s="564">
        <v>948</v>
      </c>
      <c r="L56" s="564"/>
      <c r="M56" s="564">
        <v>948</v>
      </c>
      <c r="N56" s="564"/>
      <c r="O56" s="564"/>
      <c r="P56" s="558"/>
      <c r="Q56" s="565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30" bestFit="1" customWidth="1"/>
    <col min="2" max="3" width="9.5546875" style="130" customWidth="1"/>
    <col min="4" max="4" width="2.21875" style="130" customWidth="1"/>
    <col min="5" max="8" width="9.5546875" style="130" customWidth="1"/>
    <col min="9" max="16384" width="8.88671875" style="130"/>
  </cols>
  <sheetData>
    <row r="1" spans="1:8" ht="18.600000000000001" customHeight="1" thickBot="1" x14ac:dyDescent="0.4">
      <c r="A1" s="325" t="s">
        <v>137</v>
      </c>
      <c r="B1" s="325"/>
      <c r="C1" s="325"/>
      <c r="D1" s="325"/>
      <c r="E1" s="325"/>
      <c r="F1" s="325"/>
      <c r="G1" s="326"/>
      <c r="H1" s="326"/>
    </row>
    <row r="2" spans="1:8" ht="14.4" customHeight="1" thickBot="1" x14ac:dyDescent="0.35">
      <c r="A2" s="234" t="s">
        <v>257</v>
      </c>
      <c r="B2" s="111"/>
      <c r="C2" s="111"/>
      <c r="D2" s="111"/>
      <c r="E2" s="111"/>
      <c r="F2" s="111"/>
    </row>
    <row r="3" spans="1:8" ht="14.4" customHeight="1" x14ac:dyDescent="0.3">
      <c r="A3" s="327"/>
      <c r="B3" s="107">
        <v>2014</v>
      </c>
      <c r="C3" s="40">
        <v>2015</v>
      </c>
      <c r="D3" s="7"/>
      <c r="E3" s="331">
        <v>2016</v>
      </c>
      <c r="F3" s="332"/>
      <c r="G3" s="332"/>
      <c r="H3" s="333"/>
    </row>
    <row r="4" spans="1:8" ht="14.4" customHeight="1" thickBot="1" x14ac:dyDescent="0.35">
      <c r="A4" s="328"/>
      <c r="B4" s="329" t="s">
        <v>73</v>
      </c>
      <c r="C4" s="330"/>
      <c r="D4" s="7"/>
      <c r="E4" s="128" t="s">
        <v>73</v>
      </c>
      <c r="F4" s="109" t="s">
        <v>74</v>
      </c>
      <c r="G4" s="109" t="s">
        <v>68</v>
      </c>
      <c r="H4" s="110" t="s">
        <v>75</v>
      </c>
    </row>
    <row r="5" spans="1:8" ht="14.4" customHeight="1" x14ac:dyDescent="0.3">
      <c r="A5" s="112" t="str">
        <f>HYPERLINK("#'Léky Žádanky'!A1","Léky (Kč)")</f>
        <v>Léky (Kč)</v>
      </c>
      <c r="B5" s="27">
        <v>1.6068500000000001</v>
      </c>
      <c r="C5" s="29">
        <v>13.82549</v>
      </c>
      <c r="D5" s="8"/>
      <c r="E5" s="117">
        <v>9.9315500000000014</v>
      </c>
      <c r="F5" s="28">
        <v>21.448837396953</v>
      </c>
      <c r="G5" s="116">
        <f>E5-F5</f>
        <v>-11.517287396952998</v>
      </c>
      <c r="H5" s="122">
        <f>IF(F5&lt;0.00000001,"",E5/F5)</f>
        <v>0.46303442075657059</v>
      </c>
    </row>
    <row r="6" spans="1:8" ht="14.4" customHeight="1" x14ac:dyDescent="0.3">
      <c r="A6" s="112" t="str">
        <f>HYPERLINK("#'Materiál Žádanky'!A1","Materiál - SZM (Kč)")</f>
        <v>Materiál - SZM (Kč)</v>
      </c>
      <c r="B6" s="10">
        <v>23.153539999999996</v>
      </c>
      <c r="C6" s="31">
        <v>35.035779999999008</v>
      </c>
      <c r="D6" s="8"/>
      <c r="E6" s="118">
        <v>51.000019999999992</v>
      </c>
      <c r="F6" s="30">
        <v>70.108756681436006</v>
      </c>
      <c r="G6" s="119">
        <f>E6-F6</f>
        <v>-19.108736681436014</v>
      </c>
      <c r="H6" s="123">
        <f>IF(F6&lt;0.00000001,"",E6/F6)</f>
        <v>0.72744151250230649</v>
      </c>
    </row>
    <row r="7" spans="1:8" ht="14.4" customHeight="1" x14ac:dyDescent="0.3">
      <c r="A7" s="112" t="str">
        <f>HYPERLINK("#'Osobní náklady'!A1","Osobní náklady (Kč) *")</f>
        <v>Osobní náklady (Kč) *</v>
      </c>
      <c r="B7" s="10">
        <v>4996.8787800000027</v>
      </c>
      <c r="C7" s="31">
        <v>5381.6828000000005</v>
      </c>
      <c r="D7" s="8"/>
      <c r="E7" s="118">
        <v>5904.1582200000021</v>
      </c>
      <c r="F7" s="30">
        <v>4845.00043740415</v>
      </c>
      <c r="G7" s="119">
        <f>E7-F7</f>
        <v>1059.157782595852</v>
      </c>
      <c r="H7" s="123">
        <f>IF(F7&lt;0.00000001,"",E7/F7)</f>
        <v>1.2186083977245885</v>
      </c>
    </row>
    <row r="8" spans="1:8" ht="14.4" customHeight="1" thickBot="1" x14ac:dyDescent="0.35">
      <c r="A8" s="1" t="s">
        <v>76</v>
      </c>
      <c r="B8" s="11">
        <v>1009.5604699999999</v>
      </c>
      <c r="C8" s="33">
        <v>1083.3688800000023</v>
      </c>
      <c r="D8" s="8"/>
      <c r="E8" s="120">
        <v>1231.9852700000008</v>
      </c>
      <c r="F8" s="32">
        <v>1070.2111925061665</v>
      </c>
      <c r="G8" s="121">
        <f>E8-F8</f>
        <v>161.77407749383428</v>
      </c>
      <c r="H8" s="124">
        <f>IF(F8&lt;0.00000001,"",E8/F8)</f>
        <v>1.1511608910714155</v>
      </c>
    </row>
    <row r="9" spans="1:8" ht="14.4" customHeight="1" thickBot="1" x14ac:dyDescent="0.35">
      <c r="A9" s="2" t="s">
        <v>77</v>
      </c>
      <c r="B9" s="3">
        <v>6031.1996400000025</v>
      </c>
      <c r="C9" s="35">
        <v>6513.9129500000017</v>
      </c>
      <c r="D9" s="8"/>
      <c r="E9" s="3">
        <v>7197.0750600000028</v>
      </c>
      <c r="F9" s="34">
        <v>6006.7692239887056</v>
      </c>
      <c r="G9" s="34">
        <f>E9-F9</f>
        <v>1190.3058360112973</v>
      </c>
      <c r="H9" s="125">
        <f>IF(F9&lt;0.00000001,"",E9/F9)</f>
        <v>1.1981607402624488</v>
      </c>
    </row>
    <row r="10" spans="1:8" ht="14.4" customHeight="1" thickBot="1" x14ac:dyDescent="0.35">
      <c r="A10" s="12"/>
      <c r="B10" s="12"/>
      <c r="C10" s="108"/>
      <c r="D10" s="8"/>
      <c r="E10" s="12"/>
      <c r="F10" s="13"/>
    </row>
    <row r="11" spans="1:8" ht="14.4" customHeight="1" x14ac:dyDescent="0.3">
      <c r="A11" s="133" t="str">
        <f>HYPERLINK("#'ZV Vykáz.-A'!A1","Ambulance *")</f>
        <v>Ambulance *</v>
      </c>
      <c r="B11" s="9">
        <f>IF(ISERROR(VLOOKUP("Celkem:",'ZV Vykáz.-A'!A:F,2,0)),0,VLOOKUP("Celkem:",'ZV Vykáz.-A'!A:F,2,0)/1000)</f>
        <v>2082.5659999999998</v>
      </c>
      <c r="C11" s="29">
        <f>IF(ISERROR(VLOOKUP("Celkem:",'ZV Vykáz.-A'!A:F,4,0)),0,VLOOKUP("Celkem:",'ZV Vykáz.-A'!A:F,4,0)/1000)</f>
        <v>3551.0901500000014</v>
      </c>
      <c r="D11" s="8"/>
      <c r="E11" s="117">
        <f>IF(ISERROR(VLOOKUP("Celkem:",'ZV Vykáz.-A'!A:F,6,0)),0,VLOOKUP("Celkem:",'ZV Vykáz.-A'!A:F,6,0)/1000)</f>
        <v>4943.2710200000038</v>
      </c>
      <c r="F11" s="28">
        <f>B11</f>
        <v>2082.5659999999998</v>
      </c>
      <c r="G11" s="116">
        <f>E11-F11</f>
        <v>2860.705020000004</v>
      </c>
      <c r="H11" s="122">
        <f>IF(F11&lt;0.00000001,"",E11/F11)</f>
        <v>2.3736443502870999</v>
      </c>
    </row>
    <row r="12" spans="1:8" ht="14.4" customHeight="1" thickBot="1" x14ac:dyDescent="0.35">
      <c r="A12" s="134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B12</f>
        <v>0</v>
      </c>
      <c r="G12" s="121">
        <f>E12-F12</f>
        <v>0</v>
      </c>
      <c r="H12" s="124" t="str">
        <f>IF(F12&lt;0.00000001,"",E12/F12)</f>
        <v/>
      </c>
    </row>
    <row r="13" spans="1:8" ht="14.4" customHeight="1" thickBot="1" x14ac:dyDescent="0.35">
      <c r="A13" s="4" t="s">
        <v>80</v>
      </c>
      <c r="B13" s="5">
        <f>SUM(B11:B12)</f>
        <v>2082.5659999999998</v>
      </c>
      <c r="C13" s="37">
        <f>SUM(C11:C12)</f>
        <v>3551.0901500000014</v>
      </c>
      <c r="D13" s="8"/>
      <c r="E13" s="5">
        <f>SUM(E11:E12)</f>
        <v>4943.2710200000038</v>
      </c>
      <c r="F13" s="36">
        <f>SUM(F11:F12)</f>
        <v>2082.5659999999998</v>
      </c>
      <c r="G13" s="36">
        <f>E13-F13</f>
        <v>2860.705020000004</v>
      </c>
      <c r="H13" s="126">
        <f>IF(F13&lt;0.00000001,"",E13/F13)</f>
        <v>2.3736443502870999</v>
      </c>
    </row>
    <row r="14" spans="1:8" ht="14.4" customHeight="1" thickBot="1" x14ac:dyDescent="0.35">
      <c r="A14" s="12"/>
      <c r="B14" s="12"/>
      <c r="C14" s="108"/>
      <c r="D14" s="8"/>
      <c r="E14" s="12"/>
      <c r="F14" s="13"/>
    </row>
    <row r="15" spans="1:8" ht="14.4" customHeight="1" thickBot="1" x14ac:dyDescent="0.35">
      <c r="A15" s="135" t="str">
        <f>HYPERLINK("#'HI Graf'!A1","Hospodářský index (Výnosy / Náklady) *")</f>
        <v>Hospodářský index (Výnosy / Náklady) *</v>
      </c>
      <c r="B15" s="6">
        <f>IF(B9=0,"",B13/B9)</f>
        <v>0.34529880028975446</v>
      </c>
      <c r="C15" s="39">
        <f>IF(C9=0,"",C13/C9)</f>
        <v>0.54515468310027082</v>
      </c>
      <c r="D15" s="8"/>
      <c r="E15" s="6">
        <f>IF(E9=0,"",E13/E9)</f>
        <v>0.68684444427622826</v>
      </c>
      <c r="F15" s="38">
        <f>IF(F9=0,"",F13/F9)</f>
        <v>0.34670318141789752</v>
      </c>
      <c r="G15" s="38">
        <f>IF(ISERROR(F15-E15),"",E15-F15)</f>
        <v>0.34014126285833074</v>
      </c>
      <c r="H15" s="127">
        <f>IF(ISERROR(F15-E15),"",IF(F15&lt;0.00000001,"",E15/F15))</f>
        <v>1.9810733823302953</v>
      </c>
    </row>
    <row r="17" spans="1:8" ht="14.4" customHeight="1" x14ac:dyDescent="0.3">
      <c r="A17" s="113" t="s">
        <v>161</v>
      </c>
    </row>
    <row r="18" spans="1:8" ht="14.4" customHeight="1" x14ac:dyDescent="0.3">
      <c r="A18" s="287" t="s">
        <v>196</v>
      </c>
      <c r="B18" s="288"/>
      <c r="C18" s="288"/>
      <c r="D18" s="288"/>
      <c r="E18" s="288"/>
      <c r="F18" s="288"/>
      <c r="G18" s="288"/>
      <c r="H18" s="288"/>
    </row>
    <row r="19" spans="1:8" x14ac:dyDescent="0.3">
      <c r="A19" s="286" t="s">
        <v>195</v>
      </c>
      <c r="B19" s="288"/>
      <c r="C19" s="288"/>
      <c r="D19" s="288"/>
      <c r="E19" s="288"/>
      <c r="F19" s="288"/>
      <c r="G19" s="288"/>
      <c r="H19" s="288"/>
    </row>
    <row r="20" spans="1:8" ht="14.4" customHeight="1" x14ac:dyDescent="0.3">
      <c r="A20" s="114" t="s">
        <v>222</v>
      </c>
    </row>
    <row r="21" spans="1:8" ht="14.4" customHeight="1" x14ac:dyDescent="0.3">
      <c r="A21" s="114" t="s">
        <v>162</v>
      </c>
    </row>
    <row r="22" spans="1:8" ht="14.4" customHeight="1" x14ac:dyDescent="0.3">
      <c r="A22" s="115" t="s">
        <v>256</v>
      </c>
    </row>
    <row r="23" spans="1:8" ht="14.4" customHeight="1" x14ac:dyDescent="0.3">
      <c r="A23" s="115" t="s">
        <v>163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2" priority="4" operator="greaterThan">
      <formula>0</formula>
    </cfRule>
  </conditionalFormatting>
  <conditionalFormatting sqref="G11:G13 G15">
    <cfRule type="cellIs" dxfId="61" priority="3" operator="lessThan">
      <formula>0</formula>
    </cfRule>
  </conditionalFormatting>
  <conditionalFormatting sqref="H5:H9">
    <cfRule type="cellIs" dxfId="60" priority="2" operator="greaterThan">
      <formula>1</formula>
    </cfRule>
  </conditionalFormatting>
  <conditionalFormatting sqref="H11:H13 H15">
    <cfRule type="cellIs" dxfId="59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0"/>
    <col min="2" max="13" width="8.88671875" style="130" customWidth="1"/>
    <col min="14" max="16384" width="8.88671875" style="130"/>
  </cols>
  <sheetData>
    <row r="1" spans="1:13" ht="18.600000000000001" customHeight="1" thickBot="1" x14ac:dyDescent="0.4">
      <c r="A1" s="325" t="s">
        <v>104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</row>
    <row r="2" spans="1:13" ht="14.4" customHeight="1" x14ac:dyDescent="0.3">
      <c r="A2" s="234" t="s">
        <v>257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13" ht="14.4" customHeight="1" x14ac:dyDescent="0.3">
      <c r="A3" s="198"/>
      <c r="B3" s="199" t="s">
        <v>82</v>
      </c>
      <c r="C3" s="200" t="s">
        <v>83</v>
      </c>
      <c r="D3" s="200" t="s">
        <v>84</v>
      </c>
      <c r="E3" s="199" t="s">
        <v>85</v>
      </c>
      <c r="F3" s="200" t="s">
        <v>86</v>
      </c>
      <c r="G3" s="200" t="s">
        <v>87</v>
      </c>
      <c r="H3" s="200" t="s">
        <v>88</v>
      </c>
      <c r="I3" s="200" t="s">
        <v>89</v>
      </c>
      <c r="J3" s="200" t="s">
        <v>90</v>
      </c>
      <c r="K3" s="200" t="s">
        <v>91</v>
      </c>
      <c r="L3" s="200" t="s">
        <v>92</v>
      </c>
      <c r="M3" s="200" t="s">
        <v>93</v>
      </c>
    </row>
    <row r="4" spans="1:13" ht="14.4" customHeight="1" x14ac:dyDescent="0.3">
      <c r="A4" s="198" t="s">
        <v>81</v>
      </c>
      <c r="B4" s="201">
        <f>(B10+B8)/B6</f>
        <v>0.6221260086541236</v>
      </c>
      <c r="C4" s="201">
        <f t="shared" ref="C4:M4" si="0">(C10+C8)/C6</f>
        <v>0.73471012822826665</v>
      </c>
      <c r="D4" s="201">
        <f t="shared" si="0"/>
        <v>0.7214800661239319</v>
      </c>
      <c r="E4" s="201">
        <f t="shared" si="0"/>
        <v>0.77153191823461031</v>
      </c>
      <c r="F4" s="201">
        <f t="shared" si="0"/>
        <v>0.78842458480906363</v>
      </c>
      <c r="G4" s="201">
        <f t="shared" si="0"/>
        <v>0.80969476444065813</v>
      </c>
      <c r="H4" s="201">
        <f t="shared" si="0"/>
        <v>0.72479425514534179</v>
      </c>
      <c r="I4" s="201">
        <f t="shared" si="0"/>
        <v>0.73481601543420094</v>
      </c>
      <c r="J4" s="201">
        <f t="shared" si="0"/>
        <v>0.7375935464525929</v>
      </c>
      <c r="K4" s="201">
        <f t="shared" si="0"/>
        <v>0.7228539688386777</v>
      </c>
      <c r="L4" s="201">
        <f t="shared" si="0"/>
        <v>0.70918068980393334</v>
      </c>
      <c r="M4" s="201">
        <f t="shared" si="0"/>
        <v>0.68684437619301364</v>
      </c>
    </row>
    <row r="5" spans="1:13" ht="14.4" customHeight="1" x14ac:dyDescent="0.3">
      <c r="A5" s="202" t="s">
        <v>53</v>
      </c>
      <c r="B5" s="201">
        <f>IF(ISERROR(VLOOKUP($A5,'Man Tab'!$A:$Q,COLUMN()+2,0)),0,VLOOKUP($A5,'Man Tab'!$A:$Q,COLUMN()+2,0))</f>
        <v>553.19755999999995</v>
      </c>
      <c r="C5" s="201">
        <f>IF(ISERROR(VLOOKUP($A5,'Man Tab'!$A:$Q,COLUMN()+2,0)),0,VLOOKUP($A5,'Man Tab'!$A:$Q,COLUMN()+2,0))</f>
        <v>541.87768000000005</v>
      </c>
      <c r="D5" s="201">
        <f>IF(ISERROR(VLOOKUP($A5,'Man Tab'!$A:$Q,COLUMN()+2,0)),0,VLOOKUP($A5,'Man Tab'!$A:$Q,COLUMN()+2,0))</f>
        <v>624.99791000000005</v>
      </c>
      <c r="E5" s="201">
        <f>IF(ISERROR(VLOOKUP($A5,'Man Tab'!$A:$Q,COLUMN()+2,0)),0,VLOOKUP($A5,'Man Tab'!$A:$Q,COLUMN()+2,0))</f>
        <v>466.56157000000002</v>
      </c>
      <c r="F5" s="201">
        <f>IF(ISERROR(VLOOKUP($A5,'Man Tab'!$A:$Q,COLUMN()+2,0)),0,VLOOKUP($A5,'Man Tab'!$A:$Q,COLUMN()+2,0))</f>
        <v>514.45146</v>
      </c>
      <c r="G5" s="201">
        <f>IF(ISERROR(VLOOKUP($A5,'Man Tab'!$A:$Q,COLUMN()+2,0)),0,VLOOKUP($A5,'Man Tab'!$A:$Q,COLUMN()+2,0))</f>
        <v>546.982630000001</v>
      </c>
      <c r="H5" s="201">
        <f>IF(ISERROR(VLOOKUP($A5,'Man Tab'!$A:$Q,COLUMN()+2,0)),0,VLOOKUP($A5,'Man Tab'!$A:$Q,COLUMN()+2,0))</f>
        <v>728.48992999999996</v>
      </c>
      <c r="I5" s="201">
        <f>IF(ISERROR(VLOOKUP($A5,'Man Tab'!$A:$Q,COLUMN()+2,0)),0,VLOOKUP($A5,'Man Tab'!$A:$Q,COLUMN()+2,0))</f>
        <v>512.17376000000002</v>
      </c>
      <c r="J5" s="201">
        <f>IF(ISERROR(VLOOKUP($A5,'Man Tab'!$A:$Q,COLUMN()+2,0)),0,VLOOKUP($A5,'Man Tab'!$A:$Q,COLUMN()+2,0))</f>
        <v>656.27286000000004</v>
      </c>
      <c r="K5" s="201">
        <f>IF(ISERROR(VLOOKUP($A5,'Man Tab'!$A:$Q,COLUMN()+2,0)),0,VLOOKUP($A5,'Man Tab'!$A:$Q,COLUMN()+2,0))</f>
        <v>539.54164000000003</v>
      </c>
      <c r="L5" s="201">
        <f>IF(ISERROR(VLOOKUP($A5,'Man Tab'!$A:$Q,COLUMN()+2,0)),0,VLOOKUP($A5,'Man Tab'!$A:$Q,COLUMN()+2,0))</f>
        <v>753.55168999999898</v>
      </c>
      <c r="M5" s="201">
        <f>IF(ISERROR(VLOOKUP($A5,'Man Tab'!$A:$Q,COLUMN()+2,0)),0,VLOOKUP($A5,'Man Tab'!$A:$Q,COLUMN()+2,0))</f>
        <v>758.97637000000395</v>
      </c>
    </row>
    <row r="6" spans="1:13" ht="14.4" customHeight="1" x14ac:dyDescent="0.3">
      <c r="A6" s="202" t="s">
        <v>77</v>
      </c>
      <c r="B6" s="203">
        <f>B5</f>
        <v>553.19755999999995</v>
      </c>
      <c r="C6" s="203">
        <f t="shared" ref="C6:M6" si="1">C5+B6</f>
        <v>1095.0752400000001</v>
      </c>
      <c r="D6" s="203">
        <f t="shared" si="1"/>
        <v>1720.0731500000002</v>
      </c>
      <c r="E6" s="203">
        <f t="shared" si="1"/>
        <v>2186.63472</v>
      </c>
      <c r="F6" s="203">
        <f t="shared" si="1"/>
        <v>2701.0861800000002</v>
      </c>
      <c r="G6" s="203">
        <f t="shared" si="1"/>
        <v>3248.0688100000011</v>
      </c>
      <c r="H6" s="203">
        <f t="shared" si="1"/>
        <v>3976.5587400000013</v>
      </c>
      <c r="I6" s="203">
        <f t="shared" si="1"/>
        <v>4488.732500000001</v>
      </c>
      <c r="J6" s="203">
        <f t="shared" si="1"/>
        <v>5145.005360000001</v>
      </c>
      <c r="K6" s="203">
        <f t="shared" si="1"/>
        <v>5684.5470000000014</v>
      </c>
      <c r="L6" s="203">
        <f t="shared" si="1"/>
        <v>6438.0986900000007</v>
      </c>
      <c r="M6" s="203">
        <f t="shared" si="1"/>
        <v>7197.0750600000047</v>
      </c>
    </row>
    <row r="7" spans="1:13" ht="14.4" customHeight="1" x14ac:dyDescent="0.3">
      <c r="A7" s="202" t="s">
        <v>102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78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103</v>
      </c>
      <c r="B9" s="202">
        <v>344158.59</v>
      </c>
      <c r="C9" s="202">
        <v>460404.27999999991</v>
      </c>
      <c r="D9" s="202">
        <v>436435.62</v>
      </c>
      <c r="E9" s="202">
        <v>446059.99</v>
      </c>
      <c r="F9" s="202">
        <v>442544.27000000008</v>
      </c>
      <c r="G9" s="202">
        <v>500341.55999999982</v>
      </c>
      <c r="H9" s="202">
        <v>252242.62</v>
      </c>
      <c r="I9" s="202">
        <v>416205.60000000003</v>
      </c>
      <c r="J9" s="202">
        <v>496530.22000000003</v>
      </c>
      <c r="K9" s="202">
        <v>314174.61</v>
      </c>
      <c r="L9" s="202">
        <v>456677.91</v>
      </c>
      <c r="M9" s="202">
        <v>377495.26</v>
      </c>
    </row>
    <row r="10" spans="1:13" ht="14.4" customHeight="1" x14ac:dyDescent="0.3">
      <c r="A10" s="202" t="s">
        <v>79</v>
      </c>
      <c r="B10" s="203">
        <f>B9/1000</f>
        <v>344.15859</v>
      </c>
      <c r="C10" s="203">
        <f t="shared" ref="C10:M10" si="3">C9/1000+B10</f>
        <v>804.56286999999998</v>
      </c>
      <c r="D10" s="203">
        <f t="shared" si="3"/>
        <v>1240.9984899999999</v>
      </c>
      <c r="E10" s="203">
        <f t="shared" si="3"/>
        <v>1687.0584799999999</v>
      </c>
      <c r="F10" s="203">
        <f t="shared" si="3"/>
        <v>2129.60275</v>
      </c>
      <c r="G10" s="203">
        <f t="shared" si="3"/>
        <v>2629.9443099999999</v>
      </c>
      <c r="H10" s="203">
        <f t="shared" si="3"/>
        <v>2882.1869299999998</v>
      </c>
      <c r="I10" s="203">
        <f t="shared" si="3"/>
        <v>3298.3925300000001</v>
      </c>
      <c r="J10" s="203">
        <f t="shared" si="3"/>
        <v>3794.9227500000002</v>
      </c>
      <c r="K10" s="203">
        <f t="shared" si="3"/>
        <v>4109.0973599999998</v>
      </c>
      <c r="L10" s="203">
        <f t="shared" si="3"/>
        <v>4565.7752700000001</v>
      </c>
      <c r="M10" s="203">
        <f t="shared" si="3"/>
        <v>4943.2705299999998</v>
      </c>
    </row>
    <row r="11" spans="1:13" ht="14.4" customHeight="1" x14ac:dyDescent="0.3">
      <c r="A11" s="198"/>
      <c r="B11" s="198" t="s">
        <v>94</v>
      </c>
      <c r="C11" s="198">
        <f ca="1">IF(MONTH(TODAY())=1,12,MONTH(TODAY())-1)</f>
        <v>12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0.34670318141789752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0.34670318141789752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0" bestFit="1" customWidth="1"/>
    <col min="2" max="2" width="12.77734375" style="130" bestFit="1" customWidth="1"/>
    <col min="3" max="3" width="13.6640625" style="130" bestFit="1" customWidth="1"/>
    <col min="4" max="15" width="7.77734375" style="130" bestFit="1" customWidth="1"/>
    <col min="16" max="16" width="8.88671875" style="130" customWidth="1"/>
    <col min="17" max="17" width="6.6640625" style="130" bestFit="1" customWidth="1"/>
    <col min="18" max="16384" width="8.88671875" style="130"/>
  </cols>
  <sheetData>
    <row r="1" spans="1:17" s="204" customFormat="1" ht="18.600000000000001" customHeight="1" thickBot="1" x14ac:dyDescent="0.4">
      <c r="A1" s="334" t="s">
        <v>259</v>
      </c>
      <c r="B1" s="334"/>
      <c r="C1" s="334"/>
      <c r="D1" s="334"/>
      <c r="E1" s="334"/>
      <c r="F1" s="334"/>
      <c r="G1" s="334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s="204" customFormat="1" ht="14.4" customHeight="1" thickBot="1" x14ac:dyDescent="0.3">
      <c r="A2" s="234" t="s">
        <v>257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35" t="s">
        <v>29</v>
      </c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138"/>
      <c r="Q3" s="140"/>
    </row>
    <row r="4" spans="1:17" ht="14.4" customHeight="1" x14ac:dyDescent="0.3">
      <c r="A4" s="77"/>
      <c r="B4" s="20">
        <v>2016</v>
      </c>
      <c r="C4" s="139" t="s">
        <v>30</v>
      </c>
      <c r="D4" s="129" t="s">
        <v>236</v>
      </c>
      <c r="E4" s="129" t="s">
        <v>237</v>
      </c>
      <c r="F4" s="129" t="s">
        <v>238</v>
      </c>
      <c r="G4" s="129" t="s">
        <v>239</v>
      </c>
      <c r="H4" s="129" t="s">
        <v>240</v>
      </c>
      <c r="I4" s="129" t="s">
        <v>241</v>
      </c>
      <c r="J4" s="129" t="s">
        <v>242</v>
      </c>
      <c r="K4" s="129" t="s">
        <v>243</v>
      </c>
      <c r="L4" s="129" t="s">
        <v>244</v>
      </c>
      <c r="M4" s="129" t="s">
        <v>245</v>
      </c>
      <c r="N4" s="129" t="s">
        <v>246</v>
      </c>
      <c r="O4" s="129" t="s">
        <v>247</v>
      </c>
      <c r="P4" s="337" t="s">
        <v>3</v>
      </c>
      <c r="Q4" s="338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258</v>
      </c>
    </row>
    <row r="7" spans="1:17" ht="14.4" customHeight="1" x14ac:dyDescent="0.3">
      <c r="A7" s="15" t="s">
        <v>35</v>
      </c>
      <c r="B7" s="51">
        <v>21.448837396953</v>
      </c>
      <c r="C7" s="52">
        <v>1.7874031164119999</v>
      </c>
      <c r="D7" s="52">
        <v>0.26619999999999999</v>
      </c>
      <c r="E7" s="52">
        <v>0</v>
      </c>
      <c r="F7" s="52">
        <v>1.4991300000000001</v>
      </c>
      <c r="G7" s="52">
        <v>5.2220899999999997</v>
      </c>
      <c r="H7" s="52">
        <v>0</v>
      </c>
      <c r="I7" s="52">
        <v>0</v>
      </c>
      <c r="J7" s="52">
        <v>0.26687</v>
      </c>
      <c r="K7" s="52">
        <v>9.3420000000000003E-2</v>
      </c>
      <c r="L7" s="52">
        <v>0.81723999999999997</v>
      </c>
      <c r="M7" s="52">
        <v>1.7665999999999999</v>
      </c>
      <c r="N7" s="52">
        <v>0</v>
      </c>
      <c r="O7" s="52">
        <v>0</v>
      </c>
      <c r="P7" s="53">
        <v>9.9315499999999997</v>
      </c>
      <c r="Q7" s="95">
        <v>0.46303442075599999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258</v>
      </c>
    </row>
    <row r="9" spans="1:17" ht="14.4" customHeight="1" x14ac:dyDescent="0.3">
      <c r="A9" s="15" t="s">
        <v>37</v>
      </c>
      <c r="B9" s="51">
        <v>70.108756681436006</v>
      </c>
      <c r="C9" s="52">
        <v>5.8423963901190001</v>
      </c>
      <c r="D9" s="52">
        <v>1.7391000000000001</v>
      </c>
      <c r="E9" s="52">
        <v>1.3030999999999999</v>
      </c>
      <c r="F9" s="52">
        <v>4.0793900000000001</v>
      </c>
      <c r="G9" s="52">
        <v>1.8795999999999999</v>
      </c>
      <c r="H9" s="52">
        <v>4.1028500000000001</v>
      </c>
      <c r="I9" s="52">
        <v>2.7864100000000001</v>
      </c>
      <c r="J9" s="52">
        <v>2.0400299999999998</v>
      </c>
      <c r="K9" s="52">
        <v>4.0617999999999999</v>
      </c>
      <c r="L9" s="52">
        <v>3.2185800000000002</v>
      </c>
      <c r="M9" s="52">
        <v>6.4194000000000004</v>
      </c>
      <c r="N9" s="52">
        <v>17.132439999999999</v>
      </c>
      <c r="O9" s="52">
        <v>2.23732</v>
      </c>
      <c r="P9" s="53">
        <v>51.000019999999999</v>
      </c>
      <c r="Q9" s="95">
        <v>0.72744151250199995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258</v>
      </c>
    </row>
    <row r="11" spans="1:17" ht="14.4" customHeight="1" x14ac:dyDescent="0.3">
      <c r="A11" s="15" t="s">
        <v>39</v>
      </c>
      <c r="B11" s="51">
        <v>40.013946748587998</v>
      </c>
      <c r="C11" s="52">
        <v>3.3344955623820001</v>
      </c>
      <c r="D11" s="52">
        <v>3.7907299999999999</v>
      </c>
      <c r="E11" s="52">
        <v>1.1644099999999999</v>
      </c>
      <c r="F11" s="52">
        <v>3.3764500000000002</v>
      </c>
      <c r="G11" s="52">
        <v>1.2000599999999999</v>
      </c>
      <c r="H11" s="52">
        <v>1.6442300000000001</v>
      </c>
      <c r="I11" s="52">
        <v>1.1112599999999999</v>
      </c>
      <c r="J11" s="52">
        <v>3.7395800000000001</v>
      </c>
      <c r="K11" s="52">
        <v>0.80708000000000002</v>
      </c>
      <c r="L11" s="52">
        <v>3.2272799999989998</v>
      </c>
      <c r="M11" s="52">
        <v>4.4469200000000004</v>
      </c>
      <c r="N11" s="52">
        <v>5.8935099999989999</v>
      </c>
      <c r="O11" s="52">
        <v>1.16205</v>
      </c>
      <c r="P11" s="53">
        <v>31.563559999999999</v>
      </c>
      <c r="Q11" s="95">
        <v>0.78881396524799996</v>
      </c>
    </row>
    <row r="12" spans="1:17" ht="14.4" customHeight="1" x14ac:dyDescent="0.3">
      <c r="A12" s="15" t="s">
        <v>40</v>
      </c>
      <c r="B12" s="51">
        <v>20.841567683029002</v>
      </c>
      <c r="C12" s="52">
        <v>1.7367973069189999</v>
      </c>
      <c r="D12" s="52">
        <v>0.159</v>
      </c>
      <c r="E12" s="52">
        <v>0</v>
      </c>
      <c r="F12" s="52">
        <v>0.11899999999999999</v>
      </c>
      <c r="G12" s="52">
        <v>0.21836</v>
      </c>
      <c r="H12" s="52">
        <v>12.439</v>
      </c>
      <c r="I12" s="52">
        <v>0</v>
      </c>
      <c r="J12" s="52">
        <v>6.2947899999999999</v>
      </c>
      <c r="K12" s="52">
        <v>0</v>
      </c>
      <c r="L12" s="52">
        <v>8.7840000000000007</v>
      </c>
      <c r="M12" s="52">
        <v>6.3688500000000001</v>
      </c>
      <c r="N12" s="52">
        <v>0.444189999999</v>
      </c>
      <c r="O12" s="52">
        <v>0.46200999999999998</v>
      </c>
      <c r="P12" s="53">
        <v>35.289200000000001</v>
      </c>
      <c r="Q12" s="95">
        <v>1.6932123598710001</v>
      </c>
    </row>
    <row r="13" spans="1:17" ht="14.4" customHeight="1" x14ac:dyDescent="0.3">
      <c r="A13" s="15" t="s">
        <v>41</v>
      </c>
      <c r="B13" s="51">
        <v>7.8931592918059996</v>
      </c>
      <c r="C13" s="52">
        <v>0.65776327431699999</v>
      </c>
      <c r="D13" s="52">
        <v>2.2159800000000001</v>
      </c>
      <c r="E13" s="52">
        <v>2.9124599999999998</v>
      </c>
      <c r="F13" s="52">
        <v>0.91351000000000004</v>
      </c>
      <c r="G13" s="52">
        <v>4.1761999999999997</v>
      </c>
      <c r="H13" s="52">
        <v>0</v>
      </c>
      <c r="I13" s="52">
        <v>1.32192</v>
      </c>
      <c r="J13" s="52">
        <v>1.2888999999999999</v>
      </c>
      <c r="K13" s="52">
        <v>0</v>
      </c>
      <c r="L13" s="52">
        <v>1.36731</v>
      </c>
      <c r="M13" s="52">
        <v>1.32626</v>
      </c>
      <c r="N13" s="52">
        <v>0</v>
      </c>
      <c r="O13" s="52">
        <v>2.76844</v>
      </c>
      <c r="P13" s="53">
        <v>18.290980000000001</v>
      </c>
      <c r="Q13" s="95">
        <v>2.3173205206919998</v>
      </c>
    </row>
    <row r="14" spans="1:17" ht="14.4" customHeight="1" x14ac:dyDescent="0.3">
      <c r="A14" s="15" t="s">
        <v>42</v>
      </c>
      <c r="B14" s="51">
        <v>173.05652584912701</v>
      </c>
      <c r="C14" s="52">
        <v>14.421377154092999</v>
      </c>
      <c r="D14" s="52">
        <v>20.219000000000001</v>
      </c>
      <c r="E14" s="52">
        <v>15.734999999999999</v>
      </c>
      <c r="F14" s="52">
        <v>17.202000000000002</v>
      </c>
      <c r="G14" s="52">
        <v>14.003</v>
      </c>
      <c r="H14" s="52">
        <v>12.481999999999999</v>
      </c>
      <c r="I14" s="52">
        <v>11.909000000000001</v>
      </c>
      <c r="J14" s="52">
        <v>10.845000000000001</v>
      </c>
      <c r="K14" s="52">
        <v>11.29</v>
      </c>
      <c r="L14" s="52">
        <v>11.792999999999999</v>
      </c>
      <c r="M14" s="52">
        <v>14.75</v>
      </c>
      <c r="N14" s="52">
        <v>16.131</v>
      </c>
      <c r="O14" s="52">
        <v>16.158999999999999</v>
      </c>
      <c r="P14" s="53">
        <v>172.518</v>
      </c>
      <c r="Q14" s="95">
        <v>0.99688815058199998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258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258</v>
      </c>
    </row>
    <row r="17" spans="1:17" ht="14.4" customHeight="1" x14ac:dyDescent="0.3">
      <c r="A17" s="15" t="s">
        <v>45</v>
      </c>
      <c r="B17" s="51">
        <v>126.517680229089</v>
      </c>
      <c r="C17" s="52">
        <v>10.54314001909</v>
      </c>
      <c r="D17" s="52">
        <v>0.13400000000000001</v>
      </c>
      <c r="E17" s="52">
        <v>0.90991999999999995</v>
      </c>
      <c r="F17" s="52">
        <v>6.7271099999999997</v>
      </c>
      <c r="G17" s="52">
        <v>5.10053</v>
      </c>
      <c r="H17" s="52">
        <v>0.90991999999999995</v>
      </c>
      <c r="I17" s="52">
        <v>20.146070000000002</v>
      </c>
      <c r="J17" s="52">
        <v>2.1779999999999999</v>
      </c>
      <c r="K17" s="52">
        <v>7.1986100000000004</v>
      </c>
      <c r="L17" s="52">
        <v>4.1984000000000004</v>
      </c>
      <c r="M17" s="52">
        <v>16.011330000000001</v>
      </c>
      <c r="N17" s="52">
        <v>30.79054</v>
      </c>
      <c r="O17" s="52">
        <v>13.310790000000001</v>
      </c>
      <c r="P17" s="53">
        <v>107.61521999999999</v>
      </c>
      <c r="Q17" s="95">
        <v>0.85059431855699996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9.0960000000000001</v>
      </c>
      <c r="J18" s="52">
        <v>0.78400000000000003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9.8800000000000008</v>
      </c>
      <c r="Q18" s="95" t="s">
        <v>258</v>
      </c>
    </row>
    <row r="19" spans="1:17" ht="14.4" customHeight="1" x14ac:dyDescent="0.3">
      <c r="A19" s="15" t="s">
        <v>47</v>
      </c>
      <c r="B19" s="51">
        <v>266.53059985842998</v>
      </c>
      <c r="C19" s="52">
        <v>22.210883321535</v>
      </c>
      <c r="D19" s="52">
        <v>29.046119999999998</v>
      </c>
      <c r="E19" s="52">
        <v>18.34637</v>
      </c>
      <c r="F19" s="52">
        <v>46.11253</v>
      </c>
      <c r="G19" s="52">
        <v>16.49539</v>
      </c>
      <c r="H19" s="52">
        <v>14.30254</v>
      </c>
      <c r="I19" s="52">
        <v>15.360580000000001</v>
      </c>
      <c r="J19" s="52">
        <v>12.2803</v>
      </c>
      <c r="K19" s="52">
        <v>16.38663</v>
      </c>
      <c r="L19" s="52">
        <v>15.72353</v>
      </c>
      <c r="M19" s="52">
        <v>16.706440000000001</v>
      </c>
      <c r="N19" s="52">
        <v>37.866089999998998</v>
      </c>
      <c r="O19" s="52">
        <v>19.923300000000001</v>
      </c>
      <c r="P19" s="53">
        <v>258.54982000000001</v>
      </c>
      <c r="Q19" s="95">
        <v>0.97005679699500003</v>
      </c>
    </row>
    <row r="20" spans="1:17" ht="14.4" customHeight="1" x14ac:dyDescent="0.3">
      <c r="A20" s="15" t="s">
        <v>48</v>
      </c>
      <c r="B20" s="51">
        <v>4845.00043740415</v>
      </c>
      <c r="C20" s="52">
        <v>403.75003645034599</v>
      </c>
      <c r="D20" s="52">
        <v>460.59242999999998</v>
      </c>
      <c r="E20" s="52">
        <v>446.98442</v>
      </c>
      <c r="F20" s="52">
        <v>510.66278999999997</v>
      </c>
      <c r="G20" s="52">
        <v>372.63083999999998</v>
      </c>
      <c r="H20" s="52">
        <v>434.26492000000002</v>
      </c>
      <c r="I20" s="52">
        <v>435.98979000000099</v>
      </c>
      <c r="J20" s="52">
        <v>654.67445999999995</v>
      </c>
      <c r="K20" s="52">
        <v>437.95934999999997</v>
      </c>
      <c r="L20" s="52">
        <v>460.10633999999999</v>
      </c>
      <c r="M20" s="52">
        <v>433.88283999999999</v>
      </c>
      <c r="N20" s="52">
        <v>594.94757999999899</v>
      </c>
      <c r="O20" s="52">
        <v>661.46246000000303</v>
      </c>
      <c r="P20" s="53">
        <v>5904.1582200000003</v>
      </c>
      <c r="Q20" s="95">
        <v>1.2186083977240001</v>
      </c>
    </row>
    <row r="21" spans="1:17" ht="14.4" customHeight="1" x14ac:dyDescent="0.3">
      <c r="A21" s="16" t="s">
        <v>49</v>
      </c>
      <c r="B21" s="51">
        <v>418.000965270535</v>
      </c>
      <c r="C21" s="52">
        <v>34.833413772543999</v>
      </c>
      <c r="D21" s="52">
        <v>34.847999999999999</v>
      </c>
      <c r="E21" s="52">
        <v>54.107999999999997</v>
      </c>
      <c r="F21" s="52">
        <v>33.892000000000003</v>
      </c>
      <c r="G21" s="52">
        <v>33.892000000000003</v>
      </c>
      <c r="H21" s="52">
        <v>33.892000000000003</v>
      </c>
      <c r="I21" s="52">
        <v>33.890999999999998</v>
      </c>
      <c r="J21" s="52">
        <v>33.890999999999998</v>
      </c>
      <c r="K21" s="52">
        <v>33.890999999999998</v>
      </c>
      <c r="L21" s="52">
        <v>33.89</v>
      </c>
      <c r="M21" s="52">
        <v>37.655999999999999</v>
      </c>
      <c r="N21" s="52">
        <v>37.655999999998997</v>
      </c>
      <c r="O21" s="52">
        <v>37.655000000000001</v>
      </c>
      <c r="P21" s="53">
        <v>439.16199999999998</v>
      </c>
      <c r="Q21" s="95">
        <v>1.0506243680930001</v>
      </c>
    </row>
    <row r="22" spans="1:17" ht="14.4" customHeight="1" x14ac:dyDescent="0.3">
      <c r="A22" s="15" t="s">
        <v>50</v>
      </c>
      <c r="B22" s="51">
        <v>17.356747575560998</v>
      </c>
      <c r="C22" s="52">
        <v>1.446395631296</v>
      </c>
      <c r="D22" s="52">
        <v>0</v>
      </c>
      <c r="E22" s="52">
        <v>0</v>
      </c>
      <c r="F22" s="52">
        <v>0</v>
      </c>
      <c r="G22" s="52">
        <v>11.253</v>
      </c>
      <c r="H22" s="52">
        <v>0</v>
      </c>
      <c r="I22" s="52">
        <v>0</v>
      </c>
      <c r="J22" s="52">
        <v>0</v>
      </c>
      <c r="K22" s="52">
        <v>0</v>
      </c>
      <c r="L22" s="52">
        <v>113.07531</v>
      </c>
      <c r="M22" s="52">
        <v>0</v>
      </c>
      <c r="N22" s="52">
        <v>10.87734</v>
      </c>
      <c r="O22" s="52">
        <v>0</v>
      </c>
      <c r="P22" s="53">
        <v>135.20564999999999</v>
      </c>
      <c r="Q22" s="95">
        <v>7.7898033264229998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258</v>
      </c>
    </row>
    <row r="24" spans="1:17" ht="14.4" customHeight="1" x14ac:dyDescent="0.3">
      <c r="A24" s="16" t="s">
        <v>52</v>
      </c>
      <c r="B24" s="51">
        <v>0</v>
      </c>
      <c r="C24" s="52">
        <v>5.6843418860808002E-14</v>
      </c>
      <c r="D24" s="52">
        <v>0.187</v>
      </c>
      <c r="E24" s="52">
        <v>0.413999999999</v>
      </c>
      <c r="F24" s="52">
        <v>0.413999999999</v>
      </c>
      <c r="G24" s="52">
        <v>0.49049999999900001</v>
      </c>
      <c r="H24" s="52">
        <v>0.413999999999</v>
      </c>
      <c r="I24" s="52">
        <v>15.3706</v>
      </c>
      <c r="J24" s="52">
        <v>0.20699999999900001</v>
      </c>
      <c r="K24" s="52">
        <v>0.48587000000000002</v>
      </c>
      <c r="L24" s="52">
        <v>7.1870000000000003E-2</v>
      </c>
      <c r="M24" s="52">
        <v>0.20699999999900001</v>
      </c>
      <c r="N24" s="52">
        <v>1.8129999999990001</v>
      </c>
      <c r="O24" s="52">
        <v>3.8359999999999999</v>
      </c>
      <c r="P24" s="53">
        <v>23.91084</v>
      </c>
      <c r="Q24" s="95"/>
    </row>
    <row r="25" spans="1:17" ht="14.4" customHeight="1" x14ac:dyDescent="0.3">
      <c r="A25" s="17" t="s">
        <v>53</v>
      </c>
      <c r="B25" s="54">
        <v>6006.7692239887001</v>
      </c>
      <c r="C25" s="55">
        <v>500.56410199905901</v>
      </c>
      <c r="D25" s="55">
        <v>553.19755999999995</v>
      </c>
      <c r="E25" s="55">
        <v>541.87768000000005</v>
      </c>
      <c r="F25" s="55">
        <v>624.99791000000005</v>
      </c>
      <c r="G25" s="55">
        <v>466.56157000000002</v>
      </c>
      <c r="H25" s="55">
        <v>514.45146</v>
      </c>
      <c r="I25" s="55">
        <v>546.982630000001</v>
      </c>
      <c r="J25" s="55">
        <v>728.48992999999996</v>
      </c>
      <c r="K25" s="55">
        <v>512.17376000000002</v>
      </c>
      <c r="L25" s="55">
        <v>656.27286000000004</v>
      </c>
      <c r="M25" s="55">
        <v>539.54164000000003</v>
      </c>
      <c r="N25" s="55">
        <v>753.55168999999898</v>
      </c>
      <c r="O25" s="55">
        <v>758.97637000000395</v>
      </c>
      <c r="P25" s="56">
        <v>7197.0750600000001</v>
      </c>
      <c r="Q25" s="96">
        <v>1.198160740262</v>
      </c>
    </row>
    <row r="26" spans="1:17" ht="14.4" customHeight="1" x14ac:dyDescent="0.3">
      <c r="A26" s="15" t="s">
        <v>54</v>
      </c>
      <c r="B26" s="51">
        <v>1195.57910689143</v>
      </c>
      <c r="C26" s="52">
        <v>99.631592240952003</v>
      </c>
      <c r="D26" s="52">
        <v>88.045609999999996</v>
      </c>
      <c r="E26" s="52">
        <v>85.818399999999997</v>
      </c>
      <c r="F26" s="52">
        <v>91.266300000000001</v>
      </c>
      <c r="G26" s="52">
        <v>76.333979999999997</v>
      </c>
      <c r="H26" s="52">
        <v>77.996369999999999</v>
      </c>
      <c r="I26" s="52">
        <v>141.93849</v>
      </c>
      <c r="J26" s="52">
        <v>95.444040000000001</v>
      </c>
      <c r="K26" s="52">
        <v>91.950450000000004</v>
      </c>
      <c r="L26" s="52">
        <v>100.35141</v>
      </c>
      <c r="M26" s="52">
        <v>89.010300000000001</v>
      </c>
      <c r="N26" s="52">
        <v>124.64534999999999</v>
      </c>
      <c r="O26" s="52">
        <v>131.84576000000001</v>
      </c>
      <c r="P26" s="53">
        <v>1194.6464599999999</v>
      </c>
      <c r="Q26" s="95">
        <v>0.999219920383</v>
      </c>
    </row>
    <row r="27" spans="1:17" ht="14.4" customHeight="1" x14ac:dyDescent="0.3">
      <c r="A27" s="18" t="s">
        <v>55</v>
      </c>
      <c r="B27" s="54">
        <v>7202.3483308801397</v>
      </c>
      <c r="C27" s="55">
        <v>600.19569424001099</v>
      </c>
      <c r="D27" s="55">
        <v>641.24316999999996</v>
      </c>
      <c r="E27" s="55">
        <v>627.69608000000005</v>
      </c>
      <c r="F27" s="55">
        <v>716.26421000000005</v>
      </c>
      <c r="G27" s="55">
        <v>542.89554999999996</v>
      </c>
      <c r="H27" s="55">
        <v>592.44782999999995</v>
      </c>
      <c r="I27" s="55">
        <v>688.921120000001</v>
      </c>
      <c r="J27" s="55">
        <v>823.93397000000004</v>
      </c>
      <c r="K27" s="55">
        <v>604.12420999999995</v>
      </c>
      <c r="L27" s="55">
        <v>756.62427000000002</v>
      </c>
      <c r="M27" s="55">
        <v>628.55193999999995</v>
      </c>
      <c r="N27" s="55">
        <v>878.19703999999899</v>
      </c>
      <c r="O27" s="55">
        <v>890.82213000000399</v>
      </c>
      <c r="P27" s="56">
        <v>8391.7215199999991</v>
      </c>
      <c r="Q27" s="96">
        <v>1.165136860157</v>
      </c>
    </row>
    <row r="28" spans="1:17" ht="14.4" customHeight="1" x14ac:dyDescent="0.3">
      <c r="A28" s="16" t="s">
        <v>56</v>
      </c>
      <c r="B28" s="51">
        <v>1660.6495073603601</v>
      </c>
      <c r="C28" s="52">
        <v>138.387458946696</v>
      </c>
      <c r="D28" s="52">
        <v>137.14536000000001</v>
      </c>
      <c r="E28" s="52">
        <v>164.40647000000001</v>
      </c>
      <c r="F28" s="52">
        <v>133.90582000000001</v>
      </c>
      <c r="G28" s="52">
        <v>132.30885000000001</v>
      </c>
      <c r="H28" s="52">
        <v>129.14116000000001</v>
      </c>
      <c r="I28" s="52">
        <v>122.4708</v>
      </c>
      <c r="J28" s="52">
        <v>90.717680000000001</v>
      </c>
      <c r="K28" s="52">
        <v>163.06854000000001</v>
      </c>
      <c r="L28" s="52">
        <v>167.50107</v>
      </c>
      <c r="M28" s="52">
        <v>85.735950000000003</v>
      </c>
      <c r="N28" s="52">
        <v>53.383249999999997</v>
      </c>
      <c r="O28" s="52">
        <v>41.27413</v>
      </c>
      <c r="P28" s="53">
        <v>1421.05908</v>
      </c>
      <c r="Q28" s="95">
        <v>0.85572486771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258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0.41399999999999998</v>
      </c>
      <c r="F31" s="58">
        <v>0.41399999999999998</v>
      </c>
      <c r="G31" s="58">
        <v>0.41399999999999998</v>
      </c>
      <c r="H31" s="58">
        <v>0.41399999999999998</v>
      </c>
      <c r="I31" s="58">
        <v>1.018</v>
      </c>
      <c r="J31" s="58">
        <v>0.20699999999999999</v>
      </c>
      <c r="K31" s="58">
        <v>0.41399999999999998</v>
      </c>
      <c r="L31" s="58">
        <v>0</v>
      </c>
      <c r="M31" s="58">
        <v>0.20699999999999999</v>
      </c>
      <c r="N31" s="58">
        <v>1.8129999999999999</v>
      </c>
      <c r="O31" s="58">
        <v>4.4400000000000004</v>
      </c>
      <c r="P31" s="59">
        <v>9.7550000000000008</v>
      </c>
      <c r="Q31" s="97" t="s">
        <v>258</v>
      </c>
    </row>
    <row r="32" spans="1:17" ht="14.4" customHeight="1" x14ac:dyDescent="0.3"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</row>
    <row r="33" spans="1:17" ht="14.4" customHeight="1" x14ac:dyDescent="0.3">
      <c r="A33" s="113" t="s">
        <v>161</v>
      </c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</row>
    <row r="34" spans="1:17" ht="14.4" customHeight="1" x14ac:dyDescent="0.3">
      <c r="A34" s="136" t="s">
        <v>248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</row>
    <row r="35" spans="1:17" ht="14.4" customHeight="1" x14ac:dyDescent="0.3">
      <c r="A35" s="137" t="s">
        <v>60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80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0" customWidth="1"/>
    <col min="2" max="11" width="10" style="130" customWidth="1"/>
    <col min="12" max="16384" width="8.88671875" style="130"/>
  </cols>
  <sheetData>
    <row r="1" spans="1:11" s="60" customFormat="1" ht="18.600000000000001" customHeight="1" thickBot="1" x14ac:dyDescent="0.4">
      <c r="A1" s="334" t="s">
        <v>61</v>
      </c>
      <c r="B1" s="334"/>
      <c r="C1" s="334"/>
      <c r="D1" s="334"/>
      <c r="E1" s="334"/>
      <c r="F1" s="334"/>
      <c r="G1" s="334"/>
      <c r="H1" s="339"/>
      <c r="I1" s="339"/>
      <c r="J1" s="339"/>
      <c r="K1" s="339"/>
    </row>
    <row r="2" spans="1:11" s="60" customFormat="1" ht="14.4" customHeight="1" thickBot="1" x14ac:dyDescent="0.35">
      <c r="A2" s="234" t="s">
        <v>257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35" t="s">
        <v>62</v>
      </c>
      <c r="C3" s="336"/>
      <c r="D3" s="336"/>
      <c r="E3" s="336"/>
      <c r="F3" s="342" t="s">
        <v>63</v>
      </c>
      <c r="G3" s="336"/>
      <c r="H3" s="336"/>
      <c r="I3" s="336"/>
      <c r="J3" s="336"/>
      <c r="K3" s="343"/>
    </row>
    <row r="4" spans="1:11" ht="14.4" customHeight="1" x14ac:dyDescent="0.3">
      <c r="A4" s="77"/>
      <c r="B4" s="340"/>
      <c r="C4" s="341"/>
      <c r="D4" s="341"/>
      <c r="E4" s="341"/>
      <c r="F4" s="344" t="s">
        <v>253</v>
      </c>
      <c r="G4" s="346" t="s">
        <v>64</v>
      </c>
      <c r="H4" s="141" t="s">
        <v>142</v>
      </c>
      <c r="I4" s="344" t="s">
        <v>65</v>
      </c>
      <c r="J4" s="346" t="s">
        <v>225</v>
      </c>
      <c r="K4" s="347" t="s">
        <v>255</v>
      </c>
    </row>
    <row r="5" spans="1:11" ht="42" thickBot="1" x14ac:dyDescent="0.35">
      <c r="A5" s="78"/>
      <c r="B5" s="24" t="s">
        <v>249</v>
      </c>
      <c r="C5" s="25" t="s">
        <v>250</v>
      </c>
      <c r="D5" s="26" t="s">
        <v>251</v>
      </c>
      <c r="E5" s="26" t="s">
        <v>252</v>
      </c>
      <c r="F5" s="345"/>
      <c r="G5" s="345"/>
      <c r="H5" s="25" t="s">
        <v>254</v>
      </c>
      <c r="I5" s="345"/>
      <c r="J5" s="345"/>
      <c r="K5" s="348"/>
    </row>
    <row r="6" spans="1:11" ht="14.4" customHeight="1" thickBot="1" x14ac:dyDescent="0.35">
      <c r="A6" s="436" t="s">
        <v>260</v>
      </c>
      <c r="B6" s="418">
        <v>5860.7553299187903</v>
      </c>
      <c r="C6" s="418">
        <v>6513.9129499999999</v>
      </c>
      <c r="D6" s="419">
        <v>653.15762008121101</v>
      </c>
      <c r="E6" s="420">
        <v>1.1114459797939999</v>
      </c>
      <c r="F6" s="418">
        <v>6006.7692239887001</v>
      </c>
      <c r="G6" s="419">
        <v>6006.7692239887001</v>
      </c>
      <c r="H6" s="421">
        <v>758.97637000000395</v>
      </c>
      <c r="I6" s="418">
        <v>7197.0750600000001</v>
      </c>
      <c r="J6" s="419">
        <v>1190.3058360113</v>
      </c>
      <c r="K6" s="422">
        <v>1.198160740262</v>
      </c>
    </row>
    <row r="7" spans="1:11" ht="14.4" customHeight="1" thickBot="1" x14ac:dyDescent="0.35">
      <c r="A7" s="437" t="s">
        <v>261</v>
      </c>
      <c r="B7" s="418">
        <v>263.19565429683399</v>
      </c>
      <c r="C7" s="418">
        <v>293.06166999999999</v>
      </c>
      <c r="D7" s="419">
        <v>29.866015703165999</v>
      </c>
      <c r="E7" s="420">
        <v>1.113474577621</v>
      </c>
      <c r="F7" s="418">
        <v>333.36279365093998</v>
      </c>
      <c r="G7" s="419">
        <v>333.36279365093998</v>
      </c>
      <c r="H7" s="421">
        <v>26.62482</v>
      </c>
      <c r="I7" s="418">
        <v>327.14031</v>
      </c>
      <c r="J7" s="419">
        <v>-6.222483650939</v>
      </c>
      <c r="K7" s="422">
        <v>0.98133419874799999</v>
      </c>
    </row>
    <row r="8" spans="1:11" ht="14.4" customHeight="1" thickBot="1" x14ac:dyDescent="0.35">
      <c r="A8" s="438" t="s">
        <v>262</v>
      </c>
      <c r="B8" s="418">
        <v>83.341351398821004</v>
      </c>
      <c r="C8" s="418">
        <v>115.43267</v>
      </c>
      <c r="D8" s="419">
        <v>32.091318601178003</v>
      </c>
      <c r="E8" s="420">
        <v>1.3850587740960001</v>
      </c>
      <c r="F8" s="418">
        <v>160.30626780181299</v>
      </c>
      <c r="G8" s="419">
        <v>160.30626780181299</v>
      </c>
      <c r="H8" s="421">
        <v>10.465820000000001</v>
      </c>
      <c r="I8" s="418">
        <v>154.62231</v>
      </c>
      <c r="J8" s="419">
        <v>-5.6839578018130004</v>
      </c>
      <c r="K8" s="422">
        <v>0.96454313434000005</v>
      </c>
    </row>
    <row r="9" spans="1:11" ht="14.4" customHeight="1" thickBot="1" x14ac:dyDescent="0.35">
      <c r="A9" s="439" t="s">
        <v>263</v>
      </c>
      <c r="B9" s="423">
        <v>0</v>
      </c>
      <c r="C9" s="423">
        <v>-1.3999999999999999E-4</v>
      </c>
      <c r="D9" s="424">
        <v>-1.3999999999999999E-4</v>
      </c>
      <c r="E9" s="425" t="s">
        <v>264</v>
      </c>
      <c r="F9" s="423">
        <v>0</v>
      </c>
      <c r="G9" s="424">
        <v>0</v>
      </c>
      <c r="H9" s="426">
        <v>0</v>
      </c>
      <c r="I9" s="423">
        <v>0</v>
      </c>
      <c r="J9" s="424">
        <v>0</v>
      </c>
      <c r="K9" s="427" t="s">
        <v>258</v>
      </c>
    </row>
    <row r="10" spans="1:11" ht="14.4" customHeight="1" thickBot="1" x14ac:dyDescent="0.35">
      <c r="A10" s="440" t="s">
        <v>265</v>
      </c>
      <c r="B10" s="418">
        <v>0</v>
      </c>
      <c r="C10" s="418">
        <v>-1.3999999999999999E-4</v>
      </c>
      <c r="D10" s="419">
        <v>-1.3999999999999999E-4</v>
      </c>
      <c r="E10" s="428" t="s">
        <v>264</v>
      </c>
      <c r="F10" s="418">
        <v>0</v>
      </c>
      <c r="G10" s="419">
        <v>0</v>
      </c>
      <c r="H10" s="421">
        <v>0</v>
      </c>
      <c r="I10" s="418">
        <v>0</v>
      </c>
      <c r="J10" s="419">
        <v>0</v>
      </c>
      <c r="K10" s="429" t="s">
        <v>258</v>
      </c>
    </row>
    <row r="11" spans="1:11" ht="14.4" customHeight="1" thickBot="1" x14ac:dyDescent="0.35">
      <c r="A11" s="439" t="s">
        <v>266</v>
      </c>
      <c r="B11" s="423">
        <v>7</v>
      </c>
      <c r="C11" s="423">
        <v>13.82549</v>
      </c>
      <c r="D11" s="424">
        <v>6.8254900000000003</v>
      </c>
      <c r="E11" s="430">
        <v>1.9750700000000001</v>
      </c>
      <c r="F11" s="423">
        <v>21.448837396953</v>
      </c>
      <c r="G11" s="424">
        <v>21.448837396953</v>
      </c>
      <c r="H11" s="426">
        <v>0</v>
      </c>
      <c r="I11" s="423">
        <v>9.9315499999999997</v>
      </c>
      <c r="J11" s="424">
        <v>-11.517287396953</v>
      </c>
      <c r="K11" s="431">
        <v>0.46303442075599999</v>
      </c>
    </row>
    <row r="12" spans="1:11" ht="14.4" customHeight="1" thickBot="1" x14ac:dyDescent="0.35">
      <c r="A12" s="440" t="s">
        <v>267</v>
      </c>
      <c r="B12" s="418">
        <v>7</v>
      </c>
      <c r="C12" s="418">
        <v>3.9034900000000001</v>
      </c>
      <c r="D12" s="419">
        <v>-3.0965099999999999</v>
      </c>
      <c r="E12" s="420">
        <v>0.55764142857099996</v>
      </c>
      <c r="F12" s="418">
        <v>14.448836764996001</v>
      </c>
      <c r="G12" s="419">
        <v>14.448836764996001</v>
      </c>
      <c r="H12" s="421">
        <v>0</v>
      </c>
      <c r="I12" s="418">
        <v>4.9705500000000002</v>
      </c>
      <c r="J12" s="419">
        <v>-9.4782867649959996</v>
      </c>
      <c r="K12" s="422">
        <v>0.34401039203599998</v>
      </c>
    </row>
    <row r="13" spans="1:11" ht="14.4" customHeight="1" thickBot="1" x14ac:dyDescent="0.35">
      <c r="A13" s="440" t="s">
        <v>268</v>
      </c>
      <c r="B13" s="418">
        <v>0</v>
      </c>
      <c r="C13" s="418">
        <v>9.9220000000000006</v>
      </c>
      <c r="D13" s="419">
        <v>9.9220000000000006</v>
      </c>
      <c r="E13" s="428" t="s">
        <v>264</v>
      </c>
      <c r="F13" s="418">
        <v>7.0000006319560004</v>
      </c>
      <c r="G13" s="419">
        <v>7.0000006319560004</v>
      </c>
      <c r="H13" s="421">
        <v>0</v>
      </c>
      <c r="I13" s="418">
        <v>4.9610000000000003</v>
      </c>
      <c r="J13" s="419">
        <v>-2.0390006319560001</v>
      </c>
      <c r="K13" s="422">
        <v>0.70871422173099996</v>
      </c>
    </row>
    <row r="14" spans="1:11" ht="14.4" customHeight="1" thickBot="1" x14ac:dyDescent="0.35">
      <c r="A14" s="439" t="s">
        <v>269</v>
      </c>
      <c r="B14" s="423">
        <v>36.592359256896998</v>
      </c>
      <c r="C14" s="423">
        <v>35.035780000000003</v>
      </c>
      <c r="D14" s="424">
        <v>-1.5565792568970001</v>
      </c>
      <c r="E14" s="430">
        <v>0.957461631649</v>
      </c>
      <c r="F14" s="423">
        <v>70.108756681436006</v>
      </c>
      <c r="G14" s="424">
        <v>70.108756681436006</v>
      </c>
      <c r="H14" s="426">
        <v>2.23732</v>
      </c>
      <c r="I14" s="423">
        <v>51.000019999999999</v>
      </c>
      <c r="J14" s="424">
        <v>-19.108736681436</v>
      </c>
      <c r="K14" s="431">
        <v>0.72744151250199995</v>
      </c>
    </row>
    <row r="15" spans="1:11" ht="14.4" customHeight="1" thickBot="1" x14ac:dyDescent="0.35">
      <c r="A15" s="440" t="s">
        <v>270</v>
      </c>
      <c r="B15" s="418">
        <v>10</v>
      </c>
      <c r="C15" s="418">
        <v>8.8934999999999995</v>
      </c>
      <c r="D15" s="419">
        <v>-1.1065</v>
      </c>
      <c r="E15" s="420">
        <v>0.88934999999999997</v>
      </c>
      <c r="F15" s="418">
        <v>5.0000004513969998</v>
      </c>
      <c r="G15" s="419">
        <v>5.0000004513969998</v>
      </c>
      <c r="H15" s="421">
        <v>1.331</v>
      </c>
      <c r="I15" s="418">
        <v>4.9610000000000003</v>
      </c>
      <c r="J15" s="419">
        <v>-3.9000451397000001E-2</v>
      </c>
      <c r="K15" s="422">
        <v>0.99219991042400002</v>
      </c>
    </row>
    <row r="16" spans="1:11" ht="14.4" customHeight="1" thickBot="1" x14ac:dyDescent="0.35">
      <c r="A16" s="440" t="s">
        <v>271</v>
      </c>
      <c r="B16" s="418">
        <v>0.417359986854</v>
      </c>
      <c r="C16" s="418">
        <v>0.57843</v>
      </c>
      <c r="D16" s="419">
        <v>0.161070013145</v>
      </c>
      <c r="E16" s="420">
        <v>1.3859258630889999</v>
      </c>
      <c r="F16" s="418">
        <v>0</v>
      </c>
      <c r="G16" s="419">
        <v>0</v>
      </c>
      <c r="H16" s="421">
        <v>0</v>
      </c>
      <c r="I16" s="418">
        <v>0.76468999999999998</v>
      </c>
      <c r="J16" s="419">
        <v>0.76468999999999998</v>
      </c>
      <c r="K16" s="429" t="s">
        <v>258</v>
      </c>
    </row>
    <row r="17" spans="1:11" ht="14.4" customHeight="1" thickBot="1" x14ac:dyDescent="0.35">
      <c r="A17" s="440" t="s">
        <v>272</v>
      </c>
      <c r="B17" s="418">
        <v>24.999999307052999</v>
      </c>
      <c r="C17" s="418">
        <v>25.455089999999998</v>
      </c>
      <c r="D17" s="419">
        <v>0.45509069294600002</v>
      </c>
      <c r="E17" s="420">
        <v>1.0182036282219999</v>
      </c>
      <c r="F17" s="418">
        <v>63.999996129940001</v>
      </c>
      <c r="G17" s="419">
        <v>63.999996129940001</v>
      </c>
      <c r="H17" s="421">
        <v>0.90632000000000001</v>
      </c>
      <c r="I17" s="418">
        <v>42.848489999999998</v>
      </c>
      <c r="J17" s="419">
        <v>-21.15150612994</v>
      </c>
      <c r="K17" s="422">
        <v>0.66950769673400001</v>
      </c>
    </row>
    <row r="18" spans="1:11" ht="14.4" customHeight="1" thickBot="1" x14ac:dyDescent="0.35">
      <c r="A18" s="440" t="s">
        <v>273</v>
      </c>
      <c r="B18" s="418">
        <v>0</v>
      </c>
      <c r="C18" s="418">
        <v>0</v>
      </c>
      <c r="D18" s="419">
        <v>0</v>
      </c>
      <c r="E18" s="420">
        <v>1</v>
      </c>
      <c r="F18" s="418">
        <v>0</v>
      </c>
      <c r="G18" s="419">
        <v>0</v>
      </c>
      <c r="H18" s="421">
        <v>0</v>
      </c>
      <c r="I18" s="418">
        <v>8.1600000000000006E-2</v>
      </c>
      <c r="J18" s="419">
        <v>8.1600000000000006E-2</v>
      </c>
      <c r="K18" s="429" t="s">
        <v>264</v>
      </c>
    </row>
    <row r="19" spans="1:11" ht="14.4" customHeight="1" thickBot="1" x14ac:dyDescent="0.35">
      <c r="A19" s="440" t="s">
        <v>274</v>
      </c>
      <c r="B19" s="418">
        <v>0.17499999448699999</v>
      </c>
      <c r="C19" s="418">
        <v>1.09E-2</v>
      </c>
      <c r="D19" s="419">
        <v>-0.16409999448699999</v>
      </c>
      <c r="E19" s="420">
        <v>6.2285716247000002E-2</v>
      </c>
      <c r="F19" s="418">
        <v>1.0900000984E-2</v>
      </c>
      <c r="G19" s="419">
        <v>1.0900000984E-2</v>
      </c>
      <c r="H19" s="421">
        <v>0</v>
      </c>
      <c r="I19" s="418">
        <v>1.8169999999999999</v>
      </c>
      <c r="J19" s="419">
        <v>1.806099999015</v>
      </c>
      <c r="K19" s="422">
        <v>0</v>
      </c>
    </row>
    <row r="20" spans="1:11" ht="14.4" customHeight="1" thickBot="1" x14ac:dyDescent="0.35">
      <c r="A20" s="440" t="s">
        <v>275</v>
      </c>
      <c r="B20" s="418">
        <v>0.99999996850200001</v>
      </c>
      <c r="C20" s="418">
        <v>0</v>
      </c>
      <c r="D20" s="419">
        <v>-0.99999996850200001</v>
      </c>
      <c r="E20" s="420">
        <v>0</v>
      </c>
      <c r="F20" s="418">
        <v>1.0000000902790001</v>
      </c>
      <c r="G20" s="419">
        <v>1.0000000902790001</v>
      </c>
      <c r="H20" s="421">
        <v>0</v>
      </c>
      <c r="I20" s="418">
        <v>0.52723999999899995</v>
      </c>
      <c r="J20" s="419">
        <v>-0.47276009027900001</v>
      </c>
      <c r="K20" s="422">
        <v>0.52723995240099997</v>
      </c>
    </row>
    <row r="21" spans="1:11" ht="14.4" customHeight="1" thickBot="1" x14ac:dyDescent="0.35">
      <c r="A21" s="440" t="s">
        <v>276</v>
      </c>
      <c r="B21" s="418">
        <v>0</v>
      </c>
      <c r="C21" s="418">
        <v>9.7860000000000003E-2</v>
      </c>
      <c r="D21" s="419">
        <v>9.7860000000000003E-2</v>
      </c>
      <c r="E21" s="428" t="s">
        <v>264</v>
      </c>
      <c r="F21" s="418">
        <v>9.7860008834000006E-2</v>
      </c>
      <c r="G21" s="419">
        <v>9.7860008834000006E-2</v>
      </c>
      <c r="H21" s="421">
        <v>0</v>
      </c>
      <c r="I21" s="418">
        <v>0</v>
      </c>
      <c r="J21" s="419">
        <v>-9.7860008834000006E-2</v>
      </c>
      <c r="K21" s="422">
        <v>0</v>
      </c>
    </row>
    <row r="22" spans="1:11" ht="14.4" customHeight="1" thickBot="1" x14ac:dyDescent="0.35">
      <c r="A22" s="439" t="s">
        <v>277</v>
      </c>
      <c r="B22" s="423">
        <v>32.748992362406</v>
      </c>
      <c r="C22" s="423">
        <v>36.696170000000002</v>
      </c>
      <c r="D22" s="424">
        <v>3.9471776375930001</v>
      </c>
      <c r="E22" s="430">
        <v>1.1205282163770001</v>
      </c>
      <c r="F22" s="423">
        <v>40.013946748587998</v>
      </c>
      <c r="G22" s="424">
        <v>40.013946748587998</v>
      </c>
      <c r="H22" s="426">
        <v>1.16205</v>
      </c>
      <c r="I22" s="423">
        <v>31.563559999999999</v>
      </c>
      <c r="J22" s="424">
        <v>-8.4503867485880004</v>
      </c>
      <c r="K22" s="431">
        <v>0.78881396524799996</v>
      </c>
    </row>
    <row r="23" spans="1:11" ht="14.4" customHeight="1" thickBot="1" x14ac:dyDescent="0.35">
      <c r="A23" s="440" t="s">
        <v>278</v>
      </c>
      <c r="B23" s="418">
        <v>3.4138530778780001</v>
      </c>
      <c r="C23" s="418">
        <v>2.2488999999999999</v>
      </c>
      <c r="D23" s="419">
        <v>-1.164953077878</v>
      </c>
      <c r="E23" s="420">
        <v>0.65875711364699996</v>
      </c>
      <c r="F23" s="418">
        <v>1.415991753373</v>
      </c>
      <c r="G23" s="419">
        <v>1.415991753373</v>
      </c>
      <c r="H23" s="421">
        <v>0</v>
      </c>
      <c r="I23" s="418">
        <v>1.6354999999990001</v>
      </c>
      <c r="J23" s="419">
        <v>0.21950824662599999</v>
      </c>
      <c r="K23" s="422">
        <v>1.155020851006</v>
      </c>
    </row>
    <row r="24" spans="1:11" ht="14.4" customHeight="1" thickBot="1" x14ac:dyDescent="0.35">
      <c r="A24" s="440" t="s">
        <v>279</v>
      </c>
      <c r="B24" s="418">
        <v>0.99999996850200001</v>
      </c>
      <c r="C24" s="418">
        <v>0.21332999999999999</v>
      </c>
      <c r="D24" s="419">
        <v>-0.78666996850199999</v>
      </c>
      <c r="E24" s="420">
        <v>0.21333000671899999</v>
      </c>
      <c r="F24" s="418">
        <v>0.13080910213300001</v>
      </c>
      <c r="G24" s="419">
        <v>0.13080910213300001</v>
      </c>
      <c r="H24" s="421">
        <v>3.7679999999999998E-2</v>
      </c>
      <c r="I24" s="418">
        <v>0.80169000000000001</v>
      </c>
      <c r="J24" s="419">
        <v>0.67088089786600003</v>
      </c>
      <c r="K24" s="422">
        <v>6.1287019551729998</v>
      </c>
    </row>
    <row r="25" spans="1:11" ht="14.4" customHeight="1" thickBot="1" x14ac:dyDescent="0.35">
      <c r="A25" s="440" t="s">
        <v>280</v>
      </c>
      <c r="B25" s="418">
        <v>3.103646111157</v>
      </c>
      <c r="C25" s="418">
        <v>7.89811</v>
      </c>
      <c r="D25" s="419">
        <v>4.7944638888420004</v>
      </c>
      <c r="E25" s="420">
        <v>2.54478433337</v>
      </c>
      <c r="F25" s="418">
        <v>9.7842565994350004</v>
      </c>
      <c r="G25" s="419">
        <v>9.7842565994350004</v>
      </c>
      <c r="H25" s="421">
        <v>1.4017500000000001</v>
      </c>
      <c r="I25" s="418">
        <v>8.3366699999999998</v>
      </c>
      <c r="J25" s="419">
        <v>-1.4475865994349999</v>
      </c>
      <c r="K25" s="422">
        <v>0.85204940357699999</v>
      </c>
    </row>
    <row r="26" spans="1:11" ht="14.4" customHeight="1" thickBot="1" x14ac:dyDescent="0.35">
      <c r="A26" s="440" t="s">
        <v>281</v>
      </c>
      <c r="B26" s="418">
        <v>7.9999997480190004</v>
      </c>
      <c r="C26" s="418">
        <v>9.35947</v>
      </c>
      <c r="D26" s="419">
        <v>1.3594702519799999</v>
      </c>
      <c r="E26" s="420">
        <v>1.1699337868499999</v>
      </c>
      <c r="F26" s="418">
        <v>8.8032182582520004</v>
      </c>
      <c r="G26" s="419">
        <v>8.8032182582520004</v>
      </c>
      <c r="H26" s="421">
        <v>3.0200000000000001E-2</v>
      </c>
      <c r="I26" s="418">
        <v>4.90524</v>
      </c>
      <c r="J26" s="419">
        <v>-3.897978258252</v>
      </c>
      <c r="K26" s="422">
        <v>0.557209858497</v>
      </c>
    </row>
    <row r="27" spans="1:11" ht="14.4" customHeight="1" thickBot="1" x14ac:dyDescent="0.35">
      <c r="A27" s="440" t="s">
        <v>282</v>
      </c>
      <c r="B27" s="418">
        <v>1.999999937004</v>
      </c>
      <c r="C27" s="418">
        <v>2.27006</v>
      </c>
      <c r="D27" s="419">
        <v>0.27006006299500002</v>
      </c>
      <c r="E27" s="420">
        <v>1.1350300357500001</v>
      </c>
      <c r="F27" s="418">
        <v>2.4987929663370001</v>
      </c>
      <c r="G27" s="419">
        <v>2.4987929663370001</v>
      </c>
      <c r="H27" s="421">
        <v>2.562E-2</v>
      </c>
      <c r="I27" s="418">
        <v>1.22682</v>
      </c>
      <c r="J27" s="419">
        <v>-1.2719729663370001</v>
      </c>
      <c r="K27" s="422">
        <v>0.49096504453399997</v>
      </c>
    </row>
    <row r="28" spans="1:11" ht="14.4" customHeight="1" thickBot="1" x14ac:dyDescent="0.35">
      <c r="A28" s="440" t="s">
        <v>283</v>
      </c>
      <c r="B28" s="418">
        <v>3.4633778529999999E-2</v>
      </c>
      <c r="C28" s="418">
        <v>1.1359999999999999</v>
      </c>
      <c r="D28" s="419">
        <v>1.1013662214690001</v>
      </c>
      <c r="E28" s="420">
        <v>32.800348336356997</v>
      </c>
      <c r="F28" s="418">
        <v>0</v>
      </c>
      <c r="G28" s="419">
        <v>0</v>
      </c>
      <c r="H28" s="421">
        <v>0</v>
      </c>
      <c r="I28" s="418">
        <v>0</v>
      </c>
      <c r="J28" s="419">
        <v>0</v>
      </c>
      <c r="K28" s="429" t="s">
        <v>258</v>
      </c>
    </row>
    <row r="29" spans="1:11" ht="14.4" customHeight="1" thickBot="1" x14ac:dyDescent="0.35">
      <c r="A29" s="440" t="s">
        <v>284</v>
      </c>
      <c r="B29" s="418">
        <v>0</v>
      </c>
      <c r="C29" s="418">
        <v>0</v>
      </c>
      <c r="D29" s="419">
        <v>0</v>
      </c>
      <c r="E29" s="420">
        <v>1</v>
      </c>
      <c r="F29" s="418">
        <v>0</v>
      </c>
      <c r="G29" s="419">
        <v>0</v>
      </c>
      <c r="H29" s="421">
        <v>0.96557999999999999</v>
      </c>
      <c r="I29" s="418">
        <v>0.96557999999999999</v>
      </c>
      <c r="J29" s="419">
        <v>0.96557999999999999</v>
      </c>
      <c r="K29" s="429" t="s">
        <v>264</v>
      </c>
    </row>
    <row r="30" spans="1:11" ht="14.4" customHeight="1" thickBot="1" x14ac:dyDescent="0.35">
      <c r="A30" s="440" t="s">
        <v>285</v>
      </c>
      <c r="B30" s="418">
        <v>2.5871295573049999</v>
      </c>
      <c r="C30" s="418">
        <v>2.2104499999999998</v>
      </c>
      <c r="D30" s="419">
        <v>-0.37667955730500002</v>
      </c>
      <c r="E30" s="420">
        <v>0.85440251484800001</v>
      </c>
      <c r="F30" s="418">
        <v>3.25142587202</v>
      </c>
      <c r="G30" s="419">
        <v>3.25142587202</v>
      </c>
      <c r="H30" s="421">
        <v>0.96399999999999997</v>
      </c>
      <c r="I30" s="418">
        <v>1.01736</v>
      </c>
      <c r="J30" s="419">
        <v>-2.23406587202</v>
      </c>
      <c r="K30" s="422">
        <v>0.31289656908800001</v>
      </c>
    </row>
    <row r="31" spans="1:11" ht="14.4" customHeight="1" thickBot="1" x14ac:dyDescent="0.35">
      <c r="A31" s="440" t="s">
        <v>286</v>
      </c>
      <c r="B31" s="418">
        <v>7.6097303414950002</v>
      </c>
      <c r="C31" s="418">
        <v>6.6943799999999998</v>
      </c>
      <c r="D31" s="419">
        <v>-0.91535034149500005</v>
      </c>
      <c r="E31" s="420">
        <v>0.87971316979400005</v>
      </c>
      <c r="F31" s="418">
        <v>10.503828131901001</v>
      </c>
      <c r="G31" s="419">
        <v>10.503828131901001</v>
      </c>
      <c r="H31" s="421">
        <v>0.57354000000000005</v>
      </c>
      <c r="I31" s="418">
        <v>8.52196</v>
      </c>
      <c r="J31" s="419">
        <v>-1.9818681319010001</v>
      </c>
      <c r="K31" s="422">
        <v>0.81131944401400002</v>
      </c>
    </row>
    <row r="32" spans="1:11" ht="14.4" customHeight="1" thickBot="1" x14ac:dyDescent="0.35">
      <c r="A32" s="440" t="s">
        <v>287</v>
      </c>
      <c r="B32" s="418">
        <v>4.9999998425119996</v>
      </c>
      <c r="C32" s="418">
        <v>4.66547</v>
      </c>
      <c r="D32" s="419">
        <v>-0.33452984251200002</v>
      </c>
      <c r="E32" s="420">
        <v>0.93309402938999997</v>
      </c>
      <c r="F32" s="418">
        <v>3.6256240651340002</v>
      </c>
      <c r="G32" s="419">
        <v>3.6256240651340002</v>
      </c>
      <c r="H32" s="421">
        <v>-2.8363200000000002</v>
      </c>
      <c r="I32" s="418">
        <v>4.1527399999989996</v>
      </c>
      <c r="J32" s="419">
        <v>0.52711593486499997</v>
      </c>
      <c r="K32" s="422">
        <v>1.1453862632730001</v>
      </c>
    </row>
    <row r="33" spans="1:11" ht="14.4" customHeight="1" thickBot="1" x14ac:dyDescent="0.35">
      <c r="A33" s="439" t="s">
        <v>288</v>
      </c>
      <c r="B33" s="423">
        <v>0.99999996850200001</v>
      </c>
      <c r="C33" s="423">
        <v>15.904059999999999</v>
      </c>
      <c r="D33" s="424">
        <v>14.904060031497</v>
      </c>
      <c r="E33" s="430">
        <v>15.904060500939</v>
      </c>
      <c r="F33" s="423">
        <v>20.841567683029002</v>
      </c>
      <c r="G33" s="424">
        <v>20.841567683029002</v>
      </c>
      <c r="H33" s="426">
        <v>0.46200999999999998</v>
      </c>
      <c r="I33" s="423">
        <v>35.289200000000001</v>
      </c>
      <c r="J33" s="424">
        <v>14.447632316969999</v>
      </c>
      <c r="K33" s="431">
        <v>1.6932123598710001</v>
      </c>
    </row>
    <row r="34" spans="1:11" ht="14.4" customHeight="1" thickBot="1" x14ac:dyDescent="0.35">
      <c r="A34" s="440" t="s">
        <v>289</v>
      </c>
      <c r="B34" s="418">
        <v>0</v>
      </c>
      <c r="C34" s="418">
        <v>0.114</v>
      </c>
      <c r="D34" s="419">
        <v>0.114</v>
      </c>
      <c r="E34" s="428" t="s">
        <v>264</v>
      </c>
      <c r="F34" s="418">
        <v>0.27549789665000002</v>
      </c>
      <c r="G34" s="419">
        <v>0.27549789665000002</v>
      </c>
      <c r="H34" s="421">
        <v>0</v>
      </c>
      <c r="I34" s="418">
        <v>0</v>
      </c>
      <c r="J34" s="419">
        <v>-0.27549789665000002</v>
      </c>
      <c r="K34" s="422">
        <v>0</v>
      </c>
    </row>
    <row r="35" spans="1:11" ht="14.4" customHeight="1" thickBot="1" x14ac:dyDescent="0.35">
      <c r="A35" s="440" t="s">
        <v>290</v>
      </c>
      <c r="B35" s="418">
        <v>0</v>
      </c>
      <c r="C35" s="418">
        <v>13.486499999999999</v>
      </c>
      <c r="D35" s="419">
        <v>13.486499999999999</v>
      </c>
      <c r="E35" s="428" t="s">
        <v>264</v>
      </c>
      <c r="F35" s="418">
        <v>18.874630580714001</v>
      </c>
      <c r="G35" s="419">
        <v>18.874630580714001</v>
      </c>
      <c r="H35" s="421">
        <v>0</v>
      </c>
      <c r="I35" s="418">
        <v>33.759</v>
      </c>
      <c r="J35" s="419">
        <v>14.884369419284999</v>
      </c>
      <c r="K35" s="422">
        <v>1.7885912974889999</v>
      </c>
    </row>
    <row r="36" spans="1:11" ht="14.4" customHeight="1" thickBot="1" x14ac:dyDescent="0.35">
      <c r="A36" s="440" t="s">
        <v>291</v>
      </c>
      <c r="B36" s="418">
        <v>0</v>
      </c>
      <c r="C36" s="418">
        <v>0.84699999999999998</v>
      </c>
      <c r="D36" s="419">
        <v>0.84699999999999998</v>
      </c>
      <c r="E36" s="428" t="s">
        <v>264</v>
      </c>
      <c r="F36" s="418">
        <v>0</v>
      </c>
      <c r="G36" s="419">
        <v>0</v>
      </c>
      <c r="H36" s="421">
        <v>0</v>
      </c>
      <c r="I36" s="418">
        <v>0</v>
      </c>
      <c r="J36" s="419">
        <v>0</v>
      </c>
      <c r="K36" s="429" t="s">
        <v>258</v>
      </c>
    </row>
    <row r="37" spans="1:11" ht="14.4" customHeight="1" thickBot="1" x14ac:dyDescent="0.35">
      <c r="A37" s="440" t="s">
        <v>292</v>
      </c>
      <c r="B37" s="418">
        <v>0.99999996850200001</v>
      </c>
      <c r="C37" s="418">
        <v>1.4565600000000001</v>
      </c>
      <c r="D37" s="419">
        <v>0.45656003149699997</v>
      </c>
      <c r="E37" s="420">
        <v>1.4565600458779999</v>
      </c>
      <c r="F37" s="418">
        <v>1.691439205664</v>
      </c>
      <c r="G37" s="419">
        <v>1.691439205664</v>
      </c>
      <c r="H37" s="421">
        <v>0.46200999999999998</v>
      </c>
      <c r="I37" s="418">
        <v>1.5302</v>
      </c>
      <c r="J37" s="419">
        <v>-0.16123920566399999</v>
      </c>
      <c r="K37" s="422">
        <v>0.90467336625200001</v>
      </c>
    </row>
    <row r="38" spans="1:11" ht="14.4" customHeight="1" thickBot="1" x14ac:dyDescent="0.35">
      <c r="A38" s="439" t="s">
        <v>293</v>
      </c>
      <c r="B38" s="423">
        <v>5.9999998110139998</v>
      </c>
      <c r="C38" s="423">
        <v>10.038309999999999</v>
      </c>
      <c r="D38" s="424">
        <v>4.0383101889850002</v>
      </c>
      <c r="E38" s="430">
        <v>1.6730517193629999</v>
      </c>
      <c r="F38" s="423">
        <v>7.8931592918059996</v>
      </c>
      <c r="G38" s="424">
        <v>7.8931592918059996</v>
      </c>
      <c r="H38" s="426">
        <v>2.76844</v>
      </c>
      <c r="I38" s="423">
        <v>18.290980000000001</v>
      </c>
      <c r="J38" s="424">
        <v>10.397820708193001</v>
      </c>
      <c r="K38" s="431">
        <v>2.3173205206919998</v>
      </c>
    </row>
    <row r="39" spans="1:11" ht="14.4" customHeight="1" thickBot="1" x14ac:dyDescent="0.35">
      <c r="A39" s="440" t="s">
        <v>294</v>
      </c>
      <c r="B39" s="418">
        <v>1.999999937004</v>
      </c>
      <c r="C39" s="418">
        <v>5.9622999999999999</v>
      </c>
      <c r="D39" s="419">
        <v>3.9623000629949998</v>
      </c>
      <c r="E39" s="420">
        <v>2.9811500938990001</v>
      </c>
      <c r="F39" s="418">
        <v>0</v>
      </c>
      <c r="G39" s="419">
        <v>0</v>
      </c>
      <c r="H39" s="421">
        <v>0.37873000000000001</v>
      </c>
      <c r="I39" s="418">
        <v>10.313639999999999</v>
      </c>
      <c r="J39" s="419">
        <v>10.313639999999999</v>
      </c>
      <c r="K39" s="429" t="s">
        <v>258</v>
      </c>
    </row>
    <row r="40" spans="1:11" ht="14.4" customHeight="1" thickBot="1" x14ac:dyDescent="0.35">
      <c r="A40" s="440" t="s">
        <v>295</v>
      </c>
      <c r="B40" s="418">
        <v>0</v>
      </c>
      <c r="C40" s="418">
        <v>8.5180000000000006E-2</v>
      </c>
      <c r="D40" s="419">
        <v>8.5180000000000006E-2</v>
      </c>
      <c r="E40" s="428" t="s">
        <v>258</v>
      </c>
      <c r="F40" s="418">
        <v>0.11055083604</v>
      </c>
      <c r="G40" s="419">
        <v>0.11055083604</v>
      </c>
      <c r="H40" s="421">
        <v>0</v>
      </c>
      <c r="I40" s="418">
        <v>0.25555</v>
      </c>
      <c r="J40" s="419">
        <v>0.144999163959</v>
      </c>
      <c r="K40" s="422">
        <v>2.3116062180279999</v>
      </c>
    </row>
    <row r="41" spans="1:11" ht="14.4" customHeight="1" thickBot="1" x14ac:dyDescent="0.35">
      <c r="A41" s="440" t="s">
        <v>296</v>
      </c>
      <c r="B41" s="418">
        <v>0</v>
      </c>
      <c r="C41" s="418">
        <v>0</v>
      </c>
      <c r="D41" s="419">
        <v>0</v>
      </c>
      <c r="E41" s="420">
        <v>1</v>
      </c>
      <c r="F41" s="418">
        <v>0</v>
      </c>
      <c r="G41" s="419">
        <v>0</v>
      </c>
      <c r="H41" s="421">
        <v>0</v>
      </c>
      <c r="I41" s="418">
        <v>6.2899999999999996E-3</v>
      </c>
      <c r="J41" s="419">
        <v>6.2899999999999996E-3</v>
      </c>
      <c r="K41" s="429" t="s">
        <v>264</v>
      </c>
    </row>
    <row r="42" spans="1:11" ht="14.4" customHeight="1" thickBot="1" x14ac:dyDescent="0.35">
      <c r="A42" s="440" t="s">
        <v>297</v>
      </c>
      <c r="B42" s="418">
        <v>3.9999998740090001</v>
      </c>
      <c r="C42" s="418">
        <v>3.9908299999999999</v>
      </c>
      <c r="D42" s="419">
        <v>-9.1698740090000001E-3</v>
      </c>
      <c r="E42" s="420">
        <v>0.99770753142500002</v>
      </c>
      <c r="F42" s="418">
        <v>7.7826084557649997</v>
      </c>
      <c r="G42" s="419">
        <v>7.7826084557649997</v>
      </c>
      <c r="H42" s="421">
        <v>2.38971</v>
      </c>
      <c r="I42" s="418">
        <v>7.7154999999999996</v>
      </c>
      <c r="J42" s="419">
        <v>-6.7108455765000005E-2</v>
      </c>
      <c r="K42" s="422">
        <v>0.99137712552900004</v>
      </c>
    </row>
    <row r="43" spans="1:11" ht="14.4" customHeight="1" thickBot="1" x14ac:dyDescent="0.35">
      <c r="A43" s="439" t="s">
        <v>298</v>
      </c>
      <c r="B43" s="423">
        <v>0</v>
      </c>
      <c r="C43" s="423">
        <v>3.9329999999999998</v>
      </c>
      <c r="D43" s="424">
        <v>3.9329999999999998</v>
      </c>
      <c r="E43" s="425" t="s">
        <v>258</v>
      </c>
      <c r="F43" s="423">
        <v>0</v>
      </c>
      <c r="G43" s="424">
        <v>0</v>
      </c>
      <c r="H43" s="426">
        <v>3.8359999999999999</v>
      </c>
      <c r="I43" s="423">
        <v>8.5470000000000006</v>
      </c>
      <c r="J43" s="424">
        <v>8.5470000000000006</v>
      </c>
      <c r="K43" s="427" t="s">
        <v>258</v>
      </c>
    </row>
    <row r="44" spans="1:11" ht="14.4" customHeight="1" thickBot="1" x14ac:dyDescent="0.35">
      <c r="A44" s="440" t="s">
        <v>299</v>
      </c>
      <c r="B44" s="418">
        <v>0</v>
      </c>
      <c r="C44" s="418">
        <v>3.9329999999999998</v>
      </c>
      <c r="D44" s="419">
        <v>3.9329999999999998</v>
      </c>
      <c r="E44" s="428" t="s">
        <v>258</v>
      </c>
      <c r="F44" s="418">
        <v>0</v>
      </c>
      <c r="G44" s="419">
        <v>0</v>
      </c>
      <c r="H44" s="421">
        <v>3.8359999999999999</v>
      </c>
      <c r="I44" s="418">
        <v>8.5470000000000006</v>
      </c>
      <c r="J44" s="419">
        <v>8.5470000000000006</v>
      </c>
      <c r="K44" s="429" t="s">
        <v>258</v>
      </c>
    </row>
    <row r="45" spans="1:11" ht="14.4" customHeight="1" thickBot="1" x14ac:dyDescent="0.35">
      <c r="A45" s="438" t="s">
        <v>42</v>
      </c>
      <c r="B45" s="418">
        <v>179.854302898013</v>
      </c>
      <c r="C45" s="418">
        <v>177.62899999999999</v>
      </c>
      <c r="D45" s="419">
        <v>-2.225302898012</v>
      </c>
      <c r="E45" s="420">
        <v>0.98762719121999998</v>
      </c>
      <c r="F45" s="418">
        <v>173.05652584912701</v>
      </c>
      <c r="G45" s="419">
        <v>173.05652584912701</v>
      </c>
      <c r="H45" s="421">
        <v>16.158999999999999</v>
      </c>
      <c r="I45" s="418">
        <v>172.518</v>
      </c>
      <c r="J45" s="419">
        <v>-0.53852584912599999</v>
      </c>
      <c r="K45" s="422">
        <v>0.99688815058199998</v>
      </c>
    </row>
    <row r="46" spans="1:11" ht="14.4" customHeight="1" thickBot="1" x14ac:dyDescent="0.35">
      <c r="A46" s="439" t="s">
        <v>300</v>
      </c>
      <c r="B46" s="423">
        <v>179.854302898013</v>
      </c>
      <c r="C46" s="423">
        <v>177.62899999999999</v>
      </c>
      <c r="D46" s="424">
        <v>-2.225302898012</v>
      </c>
      <c r="E46" s="430">
        <v>0.98762719121999998</v>
      </c>
      <c r="F46" s="423">
        <v>173.05652584912701</v>
      </c>
      <c r="G46" s="424">
        <v>173.05652584912701</v>
      </c>
      <c r="H46" s="426">
        <v>16.158999999999999</v>
      </c>
      <c r="I46" s="423">
        <v>172.518</v>
      </c>
      <c r="J46" s="424">
        <v>-0.53852584912599999</v>
      </c>
      <c r="K46" s="431">
        <v>0.99688815058199998</v>
      </c>
    </row>
    <row r="47" spans="1:11" ht="14.4" customHeight="1" thickBot="1" x14ac:dyDescent="0.35">
      <c r="A47" s="440" t="s">
        <v>301</v>
      </c>
      <c r="B47" s="418">
        <v>73.854306236754994</v>
      </c>
      <c r="C47" s="418">
        <v>74.149000000000001</v>
      </c>
      <c r="D47" s="419">
        <v>0.29469376324399998</v>
      </c>
      <c r="E47" s="420">
        <v>1.0039902042040001</v>
      </c>
      <c r="F47" s="418">
        <v>73.157016524735994</v>
      </c>
      <c r="G47" s="419">
        <v>73.157016524735994</v>
      </c>
      <c r="H47" s="421">
        <v>5.4269999999999996</v>
      </c>
      <c r="I47" s="418">
        <v>66.474000000000004</v>
      </c>
      <c r="J47" s="419">
        <v>-6.6830165247359998</v>
      </c>
      <c r="K47" s="422">
        <v>0.90864831779300004</v>
      </c>
    </row>
    <row r="48" spans="1:11" ht="14.4" customHeight="1" thickBot="1" x14ac:dyDescent="0.35">
      <c r="A48" s="440" t="s">
        <v>302</v>
      </c>
      <c r="B48" s="418">
        <v>49.999998425120999</v>
      </c>
      <c r="C48" s="418">
        <v>44.643000000000001</v>
      </c>
      <c r="D48" s="419">
        <v>-5.3569984251209997</v>
      </c>
      <c r="E48" s="420">
        <v>0.89286002812200005</v>
      </c>
      <c r="F48" s="418">
        <v>43.899519705453002</v>
      </c>
      <c r="G48" s="419">
        <v>43.899519705453002</v>
      </c>
      <c r="H48" s="421">
        <v>2.3319999999999999</v>
      </c>
      <c r="I48" s="418">
        <v>45.765000000000001</v>
      </c>
      <c r="J48" s="419">
        <v>1.8654802945460001</v>
      </c>
      <c r="K48" s="422">
        <v>1.042494321283</v>
      </c>
    </row>
    <row r="49" spans="1:11" ht="14.4" customHeight="1" thickBot="1" x14ac:dyDescent="0.35">
      <c r="A49" s="440" t="s">
        <v>303</v>
      </c>
      <c r="B49" s="418">
        <v>55.999998236136001</v>
      </c>
      <c r="C49" s="418">
        <v>58.837000000000003</v>
      </c>
      <c r="D49" s="419">
        <v>2.8370017638639999</v>
      </c>
      <c r="E49" s="420">
        <v>1.0506607473780001</v>
      </c>
      <c r="F49" s="418">
        <v>55.999989618935999</v>
      </c>
      <c r="G49" s="419">
        <v>55.999989618935999</v>
      </c>
      <c r="H49" s="421">
        <v>8.4</v>
      </c>
      <c r="I49" s="418">
        <v>60.279000000000003</v>
      </c>
      <c r="J49" s="419">
        <v>4.2790103810630002</v>
      </c>
      <c r="K49" s="422">
        <v>1.0764109138260001</v>
      </c>
    </row>
    <row r="50" spans="1:11" ht="14.4" customHeight="1" thickBot="1" x14ac:dyDescent="0.35">
      <c r="A50" s="441" t="s">
        <v>304</v>
      </c>
      <c r="B50" s="423">
        <v>322.55984174018897</v>
      </c>
      <c r="C50" s="423">
        <v>374.09733</v>
      </c>
      <c r="D50" s="424">
        <v>51.537488259810999</v>
      </c>
      <c r="E50" s="430">
        <v>1.159776517689</v>
      </c>
      <c r="F50" s="423">
        <v>393.048280087519</v>
      </c>
      <c r="G50" s="424">
        <v>393.048280087519</v>
      </c>
      <c r="H50" s="426">
        <v>33.234090000000002</v>
      </c>
      <c r="I50" s="423">
        <v>376.04503999999997</v>
      </c>
      <c r="J50" s="424">
        <v>-17.003240087518002</v>
      </c>
      <c r="K50" s="431">
        <v>0.95674007253299997</v>
      </c>
    </row>
    <row r="51" spans="1:11" ht="14.4" customHeight="1" thickBot="1" x14ac:dyDescent="0.35">
      <c r="A51" s="438" t="s">
        <v>45</v>
      </c>
      <c r="B51" s="418">
        <v>74.348924860227001</v>
      </c>
      <c r="C51" s="418">
        <v>111.54891000000001</v>
      </c>
      <c r="D51" s="419">
        <v>37.199985139771997</v>
      </c>
      <c r="E51" s="420">
        <v>1.500343282834</v>
      </c>
      <c r="F51" s="418">
        <v>126.517680229089</v>
      </c>
      <c r="G51" s="419">
        <v>126.517680229089</v>
      </c>
      <c r="H51" s="421">
        <v>13.310790000000001</v>
      </c>
      <c r="I51" s="418">
        <v>107.61521999999999</v>
      </c>
      <c r="J51" s="419">
        <v>-18.902460229088</v>
      </c>
      <c r="K51" s="422">
        <v>0.85059431855699996</v>
      </c>
    </row>
    <row r="52" spans="1:11" ht="14.4" customHeight="1" thickBot="1" x14ac:dyDescent="0.35">
      <c r="A52" s="442" t="s">
        <v>305</v>
      </c>
      <c r="B52" s="418">
        <v>74.348924860227001</v>
      </c>
      <c r="C52" s="418">
        <v>111.54891000000001</v>
      </c>
      <c r="D52" s="419">
        <v>37.199985139771997</v>
      </c>
      <c r="E52" s="420">
        <v>1.500343282834</v>
      </c>
      <c r="F52" s="418">
        <v>126.517680229089</v>
      </c>
      <c r="G52" s="419">
        <v>126.517680229089</v>
      </c>
      <c r="H52" s="421">
        <v>13.310790000000001</v>
      </c>
      <c r="I52" s="418">
        <v>107.61521999999999</v>
      </c>
      <c r="J52" s="419">
        <v>-18.902460229088</v>
      </c>
      <c r="K52" s="422">
        <v>0.85059431855699996</v>
      </c>
    </row>
    <row r="53" spans="1:11" ht="14.4" customHeight="1" thickBot="1" x14ac:dyDescent="0.35">
      <c r="A53" s="440" t="s">
        <v>306</v>
      </c>
      <c r="B53" s="418">
        <v>39.469972864801001</v>
      </c>
      <c r="C53" s="418">
        <v>14.904999999999999</v>
      </c>
      <c r="D53" s="419">
        <v>-24.564972864801</v>
      </c>
      <c r="E53" s="420">
        <v>0.37762883828299998</v>
      </c>
      <c r="F53" s="418">
        <v>12.694618982074999</v>
      </c>
      <c r="G53" s="419">
        <v>12.694618982074999</v>
      </c>
      <c r="H53" s="421">
        <v>8.3569999999999993</v>
      </c>
      <c r="I53" s="418">
        <v>30.686</v>
      </c>
      <c r="J53" s="419">
        <v>17.991381017923999</v>
      </c>
      <c r="K53" s="422">
        <v>2.4172446643200001</v>
      </c>
    </row>
    <row r="54" spans="1:11" ht="14.4" customHeight="1" thickBot="1" x14ac:dyDescent="0.35">
      <c r="A54" s="440" t="s">
        <v>307</v>
      </c>
      <c r="B54" s="418">
        <v>0</v>
      </c>
      <c r="C54" s="418">
        <v>36.31832</v>
      </c>
      <c r="D54" s="419">
        <v>36.31832</v>
      </c>
      <c r="E54" s="428" t="s">
        <v>264</v>
      </c>
      <c r="F54" s="418">
        <v>58.829887325537001</v>
      </c>
      <c r="G54" s="419">
        <v>58.829887325537001</v>
      </c>
      <c r="H54" s="421">
        <v>0</v>
      </c>
      <c r="I54" s="418">
        <v>8.2495499999989992</v>
      </c>
      <c r="J54" s="419">
        <v>-50.580337325537002</v>
      </c>
      <c r="K54" s="422">
        <v>0.14022719360899999</v>
      </c>
    </row>
    <row r="55" spans="1:11" ht="14.4" customHeight="1" thickBot="1" x14ac:dyDescent="0.35">
      <c r="A55" s="440" t="s">
        <v>308</v>
      </c>
      <c r="B55" s="418">
        <v>23.999999244057999</v>
      </c>
      <c r="C55" s="418">
        <v>34.78378</v>
      </c>
      <c r="D55" s="419">
        <v>10.783780755941001</v>
      </c>
      <c r="E55" s="420">
        <v>1.4493242123159999</v>
      </c>
      <c r="F55" s="418">
        <v>31.597634284295999</v>
      </c>
      <c r="G55" s="419">
        <v>31.597634284295999</v>
      </c>
      <c r="H55" s="421">
        <v>4.9537899999999997</v>
      </c>
      <c r="I55" s="418">
        <v>34.33379</v>
      </c>
      <c r="J55" s="419">
        <v>2.7361557157030001</v>
      </c>
      <c r="K55" s="422">
        <v>1.086593688979</v>
      </c>
    </row>
    <row r="56" spans="1:11" ht="14.4" customHeight="1" thickBot="1" x14ac:dyDescent="0.35">
      <c r="A56" s="440" t="s">
        <v>309</v>
      </c>
      <c r="B56" s="418">
        <v>10.878952751368001</v>
      </c>
      <c r="C56" s="418">
        <v>25.541810000000002</v>
      </c>
      <c r="D56" s="419">
        <v>14.662857248630999</v>
      </c>
      <c r="E56" s="420">
        <v>2.3478188189370002</v>
      </c>
      <c r="F56" s="418">
        <v>23.395539637178</v>
      </c>
      <c r="G56" s="419">
        <v>23.395539637178</v>
      </c>
      <c r="H56" s="421">
        <v>0</v>
      </c>
      <c r="I56" s="418">
        <v>34.345880000000001</v>
      </c>
      <c r="J56" s="419">
        <v>10.950340362821001</v>
      </c>
      <c r="K56" s="422">
        <v>1.468052480628</v>
      </c>
    </row>
    <row r="57" spans="1:11" ht="14.4" customHeight="1" thickBot="1" x14ac:dyDescent="0.35">
      <c r="A57" s="443" t="s">
        <v>46</v>
      </c>
      <c r="B57" s="423">
        <v>0</v>
      </c>
      <c r="C57" s="423">
        <v>6.7759999999999998</v>
      </c>
      <c r="D57" s="424">
        <v>6.7759999999999998</v>
      </c>
      <c r="E57" s="425" t="s">
        <v>258</v>
      </c>
      <c r="F57" s="423">
        <v>0</v>
      </c>
      <c r="G57" s="424">
        <v>0</v>
      </c>
      <c r="H57" s="426">
        <v>0</v>
      </c>
      <c r="I57" s="423">
        <v>9.8800000000000008</v>
      </c>
      <c r="J57" s="424">
        <v>9.8800000000000008</v>
      </c>
      <c r="K57" s="427" t="s">
        <v>258</v>
      </c>
    </row>
    <row r="58" spans="1:11" ht="14.4" customHeight="1" thickBot="1" x14ac:dyDescent="0.35">
      <c r="A58" s="439" t="s">
        <v>310</v>
      </c>
      <c r="B58" s="423">
        <v>0</v>
      </c>
      <c r="C58" s="423">
        <v>6.7759999999999998</v>
      </c>
      <c r="D58" s="424">
        <v>6.7759999999999998</v>
      </c>
      <c r="E58" s="425" t="s">
        <v>258</v>
      </c>
      <c r="F58" s="423">
        <v>0</v>
      </c>
      <c r="G58" s="424">
        <v>0</v>
      </c>
      <c r="H58" s="426">
        <v>0</v>
      </c>
      <c r="I58" s="423">
        <v>9.8800000000000008</v>
      </c>
      <c r="J58" s="424">
        <v>9.8800000000000008</v>
      </c>
      <c r="K58" s="427" t="s">
        <v>258</v>
      </c>
    </row>
    <row r="59" spans="1:11" ht="14.4" customHeight="1" thickBot="1" x14ac:dyDescent="0.35">
      <c r="A59" s="440" t="s">
        <v>311</v>
      </c>
      <c r="B59" s="418">
        <v>0</v>
      </c>
      <c r="C59" s="418">
        <v>5.7759999999999998</v>
      </c>
      <c r="D59" s="419">
        <v>5.7759999999999998</v>
      </c>
      <c r="E59" s="428" t="s">
        <v>258</v>
      </c>
      <c r="F59" s="418">
        <v>0</v>
      </c>
      <c r="G59" s="419">
        <v>0</v>
      </c>
      <c r="H59" s="421">
        <v>0</v>
      </c>
      <c r="I59" s="418">
        <v>9.8800000000000008</v>
      </c>
      <c r="J59" s="419">
        <v>9.8800000000000008</v>
      </c>
      <c r="K59" s="429" t="s">
        <v>258</v>
      </c>
    </row>
    <row r="60" spans="1:11" ht="14.4" customHeight="1" thickBot="1" x14ac:dyDescent="0.35">
      <c r="A60" s="440" t="s">
        <v>312</v>
      </c>
      <c r="B60" s="418">
        <v>0</v>
      </c>
      <c r="C60" s="418">
        <v>0.99999999999900002</v>
      </c>
      <c r="D60" s="419">
        <v>0.99999999999900002</v>
      </c>
      <c r="E60" s="428" t="s">
        <v>264</v>
      </c>
      <c r="F60" s="418">
        <v>0</v>
      </c>
      <c r="G60" s="419">
        <v>0</v>
      </c>
      <c r="H60" s="421">
        <v>0</v>
      </c>
      <c r="I60" s="418">
        <v>0</v>
      </c>
      <c r="J60" s="419">
        <v>0</v>
      </c>
      <c r="K60" s="429" t="s">
        <v>258</v>
      </c>
    </row>
    <row r="61" spans="1:11" ht="14.4" customHeight="1" thickBot="1" x14ac:dyDescent="0.35">
      <c r="A61" s="438" t="s">
        <v>47</v>
      </c>
      <c r="B61" s="418">
        <v>248.21091687996099</v>
      </c>
      <c r="C61" s="418">
        <v>255.77242000000001</v>
      </c>
      <c r="D61" s="419">
        <v>7.5615031200390002</v>
      </c>
      <c r="E61" s="420">
        <v>1.030464023158</v>
      </c>
      <c r="F61" s="418">
        <v>266.53059985842998</v>
      </c>
      <c r="G61" s="419">
        <v>266.53059985842998</v>
      </c>
      <c r="H61" s="421">
        <v>19.923300000000001</v>
      </c>
      <c r="I61" s="418">
        <v>258.54982000000001</v>
      </c>
      <c r="J61" s="419">
        <v>-7.98077985843</v>
      </c>
      <c r="K61" s="422">
        <v>0.97005679699500003</v>
      </c>
    </row>
    <row r="62" spans="1:11" ht="14.4" customHeight="1" thickBot="1" x14ac:dyDescent="0.35">
      <c r="A62" s="439" t="s">
        <v>313</v>
      </c>
      <c r="B62" s="423">
        <v>0.84709613800100003</v>
      </c>
      <c r="C62" s="423">
        <v>0.89500000000000002</v>
      </c>
      <c r="D62" s="424">
        <v>4.7903861998000001E-2</v>
      </c>
      <c r="E62" s="430">
        <v>1.0565506792549999</v>
      </c>
      <c r="F62" s="423">
        <v>0.82494126369700005</v>
      </c>
      <c r="G62" s="424">
        <v>0.82494126369700005</v>
      </c>
      <c r="H62" s="426">
        <v>0</v>
      </c>
      <c r="I62" s="423">
        <v>0.13683000000000001</v>
      </c>
      <c r="J62" s="424">
        <v>-0.68811126369700004</v>
      </c>
      <c r="K62" s="431">
        <v>0.165866354395</v>
      </c>
    </row>
    <row r="63" spans="1:11" ht="14.4" customHeight="1" thickBot="1" x14ac:dyDescent="0.35">
      <c r="A63" s="440" t="s">
        <v>314</v>
      </c>
      <c r="B63" s="418">
        <v>0.84709613800100003</v>
      </c>
      <c r="C63" s="418">
        <v>0.89500000000000002</v>
      </c>
      <c r="D63" s="419">
        <v>4.7903861998000001E-2</v>
      </c>
      <c r="E63" s="420">
        <v>1.0565506792549999</v>
      </c>
      <c r="F63" s="418">
        <v>0.82494126369700005</v>
      </c>
      <c r="G63" s="419">
        <v>0.82494126369700005</v>
      </c>
      <c r="H63" s="421">
        <v>0</v>
      </c>
      <c r="I63" s="418">
        <v>0.13683000000000001</v>
      </c>
      <c r="J63" s="419">
        <v>-0.68811126369700004</v>
      </c>
      <c r="K63" s="422">
        <v>0.165866354395</v>
      </c>
    </row>
    <row r="64" spans="1:11" ht="14.4" customHeight="1" thickBot="1" x14ac:dyDescent="0.35">
      <c r="A64" s="439" t="s">
        <v>315</v>
      </c>
      <c r="B64" s="423">
        <v>7.0525211648130002</v>
      </c>
      <c r="C64" s="423">
        <v>11.585710000000001</v>
      </c>
      <c r="D64" s="424">
        <v>4.5331888351860004</v>
      </c>
      <c r="E64" s="430">
        <v>1.6427756442329999</v>
      </c>
      <c r="F64" s="423">
        <v>10.3920969432</v>
      </c>
      <c r="G64" s="424">
        <v>10.3920969432</v>
      </c>
      <c r="H64" s="426">
        <v>1.34846</v>
      </c>
      <c r="I64" s="423">
        <v>22.131589999999999</v>
      </c>
      <c r="J64" s="424">
        <v>11.739493056799001</v>
      </c>
      <c r="K64" s="431">
        <v>2.1296558452980001</v>
      </c>
    </row>
    <row r="65" spans="1:11" ht="14.4" customHeight="1" thickBot="1" x14ac:dyDescent="0.35">
      <c r="A65" s="440" t="s">
        <v>316</v>
      </c>
      <c r="B65" s="418">
        <v>2.0249424230709998</v>
      </c>
      <c r="C65" s="418">
        <v>5.0589000000000004</v>
      </c>
      <c r="D65" s="419">
        <v>3.0339575769280001</v>
      </c>
      <c r="E65" s="420">
        <v>2.4982932563219999</v>
      </c>
      <c r="F65" s="418">
        <v>3.240192909099</v>
      </c>
      <c r="G65" s="419">
        <v>3.240192909099</v>
      </c>
      <c r="H65" s="421">
        <v>0.65239999999999998</v>
      </c>
      <c r="I65" s="418">
        <v>12.596</v>
      </c>
      <c r="J65" s="419">
        <v>9.3558070909000008</v>
      </c>
      <c r="K65" s="422">
        <v>3.88742286443</v>
      </c>
    </row>
    <row r="66" spans="1:11" ht="14.4" customHeight="1" thickBot="1" x14ac:dyDescent="0.35">
      <c r="A66" s="440" t="s">
        <v>317</v>
      </c>
      <c r="B66" s="418">
        <v>5.0275787417420004</v>
      </c>
      <c r="C66" s="418">
        <v>6.5268100000000002</v>
      </c>
      <c r="D66" s="419">
        <v>1.499231258257</v>
      </c>
      <c r="E66" s="420">
        <v>1.298201447509</v>
      </c>
      <c r="F66" s="418">
        <v>7.1519040341000002</v>
      </c>
      <c r="G66" s="419">
        <v>7.1519040341000002</v>
      </c>
      <c r="H66" s="421">
        <v>0.69606000000000001</v>
      </c>
      <c r="I66" s="418">
        <v>9.5355899999999991</v>
      </c>
      <c r="J66" s="419">
        <v>2.3836859658990002</v>
      </c>
      <c r="K66" s="422">
        <v>1.333293896916</v>
      </c>
    </row>
    <row r="67" spans="1:11" ht="14.4" customHeight="1" thickBot="1" x14ac:dyDescent="0.35">
      <c r="A67" s="439" t="s">
        <v>318</v>
      </c>
      <c r="B67" s="423">
        <v>7.9153635961560003</v>
      </c>
      <c r="C67" s="423">
        <v>11.540100000000001</v>
      </c>
      <c r="D67" s="424">
        <v>3.6247364038429999</v>
      </c>
      <c r="E67" s="430">
        <v>1.457936816143</v>
      </c>
      <c r="F67" s="423">
        <v>13.899813780537</v>
      </c>
      <c r="G67" s="424">
        <v>13.899813780537</v>
      </c>
      <c r="H67" s="426">
        <v>0</v>
      </c>
      <c r="I67" s="423">
        <v>14.524800000000001</v>
      </c>
      <c r="J67" s="424">
        <v>0.62498621946199995</v>
      </c>
      <c r="K67" s="431">
        <v>1.044963639753</v>
      </c>
    </row>
    <row r="68" spans="1:11" ht="14.4" customHeight="1" thickBot="1" x14ac:dyDescent="0.35">
      <c r="A68" s="440" t="s">
        <v>319</v>
      </c>
      <c r="B68" s="418">
        <v>3.9153637221470001</v>
      </c>
      <c r="C68" s="418">
        <v>3.78</v>
      </c>
      <c r="D68" s="419">
        <v>-0.13536372214699999</v>
      </c>
      <c r="E68" s="420">
        <v>0.96542754856099999</v>
      </c>
      <c r="F68" s="418">
        <v>3.9999936338570001</v>
      </c>
      <c r="G68" s="419">
        <v>3.9999936338570001</v>
      </c>
      <c r="H68" s="421">
        <v>0</v>
      </c>
      <c r="I68" s="418">
        <v>3.78</v>
      </c>
      <c r="J68" s="419">
        <v>-0.21999363385699999</v>
      </c>
      <c r="K68" s="422">
        <v>0.94500150400299998</v>
      </c>
    </row>
    <row r="69" spans="1:11" ht="14.4" customHeight="1" thickBot="1" x14ac:dyDescent="0.35">
      <c r="A69" s="440" t="s">
        <v>320</v>
      </c>
      <c r="B69" s="418">
        <v>3.9999998740090001</v>
      </c>
      <c r="C69" s="418">
        <v>7.7601000000000004</v>
      </c>
      <c r="D69" s="419">
        <v>3.7601001259900002</v>
      </c>
      <c r="E69" s="420">
        <v>1.9400250611059999</v>
      </c>
      <c r="F69" s="418">
        <v>9.8998201466789997</v>
      </c>
      <c r="G69" s="419">
        <v>9.8998201466789997</v>
      </c>
      <c r="H69" s="421">
        <v>0</v>
      </c>
      <c r="I69" s="418">
        <v>10.7448</v>
      </c>
      <c r="J69" s="419">
        <v>0.84497985332000003</v>
      </c>
      <c r="K69" s="422">
        <v>1.0853530509439999</v>
      </c>
    </row>
    <row r="70" spans="1:11" ht="14.4" customHeight="1" thickBot="1" x14ac:dyDescent="0.35">
      <c r="A70" s="439" t="s">
        <v>321</v>
      </c>
      <c r="B70" s="423">
        <v>88.564995754156996</v>
      </c>
      <c r="C70" s="423">
        <v>88.689369999999997</v>
      </c>
      <c r="D70" s="424">
        <v>0.12437424584200001</v>
      </c>
      <c r="E70" s="430">
        <v>1.00140432735</v>
      </c>
      <c r="F70" s="423">
        <v>91.119434727344995</v>
      </c>
      <c r="G70" s="424">
        <v>91.119434727344995</v>
      </c>
      <c r="H70" s="426">
        <v>6.3163</v>
      </c>
      <c r="I70" s="423">
        <v>91.936089999999993</v>
      </c>
      <c r="J70" s="424">
        <v>0.81665527265399995</v>
      </c>
      <c r="K70" s="431">
        <v>1.008962470795</v>
      </c>
    </row>
    <row r="71" spans="1:11" ht="14.4" customHeight="1" thickBot="1" x14ac:dyDescent="0.35">
      <c r="A71" s="440" t="s">
        <v>322</v>
      </c>
      <c r="B71" s="418">
        <v>83.996751528019999</v>
      </c>
      <c r="C71" s="418">
        <v>83.182280000000006</v>
      </c>
      <c r="D71" s="419">
        <v>-0.81447152802</v>
      </c>
      <c r="E71" s="420">
        <v>0.99030353539600002</v>
      </c>
      <c r="F71" s="418">
        <v>86.369732012382997</v>
      </c>
      <c r="G71" s="419">
        <v>86.369732012382997</v>
      </c>
      <c r="H71" s="421">
        <v>5.9623600000000003</v>
      </c>
      <c r="I71" s="418">
        <v>83.517560000000003</v>
      </c>
      <c r="J71" s="419">
        <v>-2.8521720123829999</v>
      </c>
      <c r="K71" s="422">
        <v>0.96697718117200004</v>
      </c>
    </row>
    <row r="72" spans="1:11" ht="14.4" customHeight="1" thickBot="1" x14ac:dyDescent="0.35">
      <c r="A72" s="440" t="s">
        <v>323</v>
      </c>
      <c r="B72" s="418">
        <v>0</v>
      </c>
      <c r="C72" s="418">
        <v>0</v>
      </c>
      <c r="D72" s="419">
        <v>0</v>
      </c>
      <c r="E72" s="420">
        <v>1</v>
      </c>
      <c r="F72" s="418">
        <v>0</v>
      </c>
      <c r="G72" s="419">
        <v>0</v>
      </c>
      <c r="H72" s="421">
        <v>0</v>
      </c>
      <c r="I72" s="418">
        <v>3.6808200000000002</v>
      </c>
      <c r="J72" s="419">
        <v>3.6808200000000002</v>
      </c>
      <c r="K72" s="429" t="s">
        <v>264</v>
      </c>
    </row>
    <row r="73" spans="1:11" ht="14.4" customHeight="1" thickBot="1" x14ac:dyDescent="0.35">
      <c r="A73" s="440" t="s">
        <v>324</v>
      </c>
      <c r="B73" s="418">
        <v>4.5682442261369998</v>
      </c>
      <c r="C73" s="418">
        <v>5.5070899999999998</v>
      </c>
      <c r="D73" s="419">
        <v>0.93884577386199997</v>
      </c>
      <c r="E73" s="420">
        <v>1.205515670219</v>
      </c>
      <c r="F73" s="418">
        <v>4.7497027149619999</v>
      </c>
      <c r="G73" s="419">
        <v>4.7497027149619999</v>
      </c>
      <c r="H73" s="421">
        <v>0.35393999999999998</v>
      </c>
      <c r="I73" s="418">
        <v>4.7377099999999999</v>
      </c>
      <c r="J73" s="419">
        <v>-1.1992714962E-2</v>
      </c>
      <c r="K73" s="422">
        <v>0.99747505987499996</v>
      </c>
    </row>
    <row r="74" spans="1:11" ht="14.4" customHeight="1" thickBot="1" x14ac:dyDescent="0.35">
      <c r="A74" s="439" t="s">
        <v>325</v>
      </c>
      <c r="B74" s="423">
        <v>143.79566443307499</v>
      </c>
      <c r="C74" s="423">
        <v>142.96664000000001</v>
      </c>
      <c r="D74" s="424">
        <v>-0.82902443307499996</v>
      </c>
      <c r="E74" s="430">
        <v>0.99423470494499999</v>
      </c>
      <c r="F74" s="423">
        <v>150.29431314364999</v>
      </c>
      <c r="G74" s="424">
        <v>150.29431314364999</v>
      </c>
      <c r="H74" s="426">
        <v>11.654540000000001</v>
      </c>
      <c r="I74" s="423">
        <v>128.61250999999999</v>
      </c>
      <c r="J74" s="424">
        <v>-21.681803143648999</v>
      </c>
      <c r="K74" s="431">
        <v>0.85573770098000002</v>
      </c>
    </row>
    <row r="75" spans="1:11" ht="14.4" customHeight="1" thickBot="1" x14ac:dyDescent="0.35">
      <c r="A75" s="440" t="s">
        <v>326</v>
      </c>
      <c r="B75" s="418">
        <v>0</v>
      </c>
      <c r="C75" s="418">
        <v>10.506</v>
      </c>
      <c r="D75" s="419">
        <v>10.506</v>
      </c>
      <c r="E75" s="428" t="s">
        <v>264</v>
      </c>
      <c r="F75" s="418">
        <v>0</v>
      </c>
      <c r="G75" s="419">
        <v>0</v>
      </c>
      <c r="H75" s="421">
        <v>0</v>
      </c>
      <c r="I75" s="418">
        <v>0</v>
      </c>
      <c r="J75" s="419">
        <v>0</v>
      </c>
      <c r="K75" s="429" t="s">
        <v>258</v>
      </c>
    </row>
    <row r="76" spans="1:11" ht="14.4" customHeight="1" thickBot="1" x14ac:dyDescent="0.35">
      <c r="A76" s="440" t="s">
        <v>327</v>
      </c>
      <c r="B76" s="418">
        <v>130.385312309455</v>
      </c>
      <c r="C76" s="418">
        <v>87.469769999999997</v>
      </c>
      <c r="D76" s="419">
        <v>-42.915542309453997</v>
      </c>
      <c r="E76" s="420">
        <v>0.67085600709600002</v>
      </c>
      <c r="F76" s="418">
        <v>87.358149952963004</v>
      </c>
      <c r="G76" s="419">
        <v>87.358149952963004</v>
      </c>
      <c r="H76" s="421">
        <v>6.52895</v>
      </c>
      <c r="I76" s="418">
        <v>81.539869999999993</v>
      </c>
      <c r="J76" s="419">
        <v>-5.8182799529629996</v>
      </c>
      <c r="K76" s="422">
        <v>0.93339739960000001</v>
      </c>
    </row>
    <row r="77" spans="1:11" ht="14.4" customHeight="1" thickBot="1" x14ac:dyDescent="0.35">
      <c r="A77" s="440" t="s">
        <v>328</v>
      </c>
      <c r="B77" s="418">
        <v>0.49402417199499998</v>
      </c>
      <c r="C77" s="418">
        <v>0.40500000000000003</v>
      </c>
      <c r="D77" s="419">
        <v>-8.9024171994999998E-2</v>
      </c>
      <c r="E77" s="420">
        <v>0.81979794301099995</v>
      </c>
      <c r="F77" s="418">
        <v>0</v>
      </c>
      <c r="G77" s="419">
        <v>0</v>
      </c>
      <c r="H77" s="421">
        <v>0</v>
      </c>
      <c r="I77" s="418">
        <v>1.175</v>
      </c>
      <c r="J77" s="419">
        <v>1.175</v>
      </c>
      <c r="K77" s="429" t="s">
        <v>258</v>
      </c>
    </row>
    <row r="78" spans="1:11" ht="14.4" customHeight="1" thickBot="1" x14ac:dyDescent="0.35">
      <c r="A78" s="440" t="s">
        <v>329</v>
      </c>
      <c r="B78" s="418">
        <v>2.3609854179949998</v>
      </c>
      <c r="C78" s="418">
        <v>5.5765799999999999</v>
      </c>
      <c r="D78" s="419">
        <v>3.2155945820039999</v>
      </c>
      <c r="E78" s="420">
        <v>2.3619713859710001</v>
      </c>
      <c r="F78" s="418">
        <v>4.6042918381610001</v>
      </c>
      <c r="G78" s="419">
        <v>4.6042918381610001</v>
      </c>
      <c r="H78" s="421">
        <v>1.6234200000000001</v>
      </c>
      <c r="I78" s="418">
        <v>1.8170200000000001</v>
      </c>
      <c r="J78" s="419">
        <v>-2.7872718381610002</v>
      </c>
      <c r="K78" s="422">
        <v>0.39463614902499999</v>
      </c>
    </row>
    <row r="79" spans="1:11" ht="14.4" customHeight="1" thickBot="1" x14ac:dyDescent="0.35">
      <c r="A79" s="440" t="s">
        <v>330</v>
      </c>
      <c r="B79" s="418">
        <v>10.555342533629</v>
      </c>
      <c r="C79" s="418">
        <v>39.00929</v>
      </c>
      <c r="D79" s="419">
        <v>28.45394746637</v>
      </c>
      <c r="E79" s="420">
        <v>3.6956915302089999</v>
      </c>
      <c r="F79" s="418">
        <v>58.331871352523997</v>
      </c>
      <c r="G79" s="419">
        <v>58.331871352523997</v>
      </c>
      <c r="H79" s="421">
        <v>3.50217</v>
      </c>
      <c r="I79" s="418">
        <v>44.080620000000003</v>
      </c>
      <c r="J79" s="419">
        <v>-14.251251352523999</v>
      </c>
      <c r="K79" s="422">
        <v>0.75568671084799999</v>
      </c>
    </row>
    <row r="80" spans="1:11" ht="14.4" customHeight="1" thickBot="1" x14ac:dyDescent="0.35">
      <c r="A80" s="439" t="s">
        <v>331</v>
      </c>
      <c r="B80" s="423">
        <v>3.5275793755999998E-2</v>
      </c>
      <c r="C80" s="423">
        <v>9.5600000000000004E-2</v>
      </c>
      <c r="D80" s="424">
        <v>6.0324206243E-2</v>
      </c>
      <c r="E80" s="430">
        <v>2.710073674312</v>
      </c>
      <c r="F80" s="423">
        <v>0</v>
      </c>
      <c r="G80" s="424">
        <v>0</v>
      </c>
      <c r="H80" s="426">
        <v>0</v>
      </c>
      <c r="I80" s="423">
        <v>0</v>
      </c>
      <c r="J80" s="424">
        <v>0</v>
      </c>
      <c r="K80" s="427" t="s">
        <v>258</v>
      </c>
    </row>
    <row r="81" spans="1:11" ht="14.4" customHeight="1" thickBot="1" x14ac:dyDescent="0.35">
      <c r="A81" s="440" t="s">
        <v>332</v>
      </c>
      <c r="B81" s="418">
        <v>3.5275793755999998E-2</v>
      </c>
      <c r="C81" s="418">
        <v>9.5600000000000004E-2</v>
      </c>
      <c r="D81" s="419">
        <v>6.0324206243E-2</v>
      </c>
      <c r="E81" s="420">
        <v>2.710073674312</v>
      </c>
      <c r="F81" s="418">
        <v>0</v>
      </c>
      <c r="G81" s="419">
        <v>0</v>
      </c>
      <c r="H81" s="421">
        <v>0</v>
      </c>
      <c r="I81" s="418">
        <v>0</v>
      </c>
      <c r="J81" s="419">
        <v>0</v>
      </c>
      <c r="K81" s="429" t="s">
        <v>258</v>
      </c>
    </row>
    <row r="82" spans="1:11" ht="14.4" customHeight="1" thickBot="1" x14ac:dyDescent="0.35">
      <c r="A82" s="439" t="s">
        <v>333</v>
      </c>
      <c r="B82" s="423">
        <v>0</v>
      </c>
      <c r="C82" s="423">
        <v>0</v>
      </c>
      <c r="D82" s="424">
        <v>0</v>
      </c>
      <c r="E82" s="425" t="s">
        <v>258</v>
      </c>
      <c r="F82" s="423">
        <v>0</v>
      </c>
      <c r="G82" s="424">
        <v>0</v>
      </c>
      <c r="H82" s="426">
        <v>0.60399999999999998</v>
      </c>
      <c r="I82" s="423">
        <v>1.208</v>
      </c>
      <c r="J82" s="424">
        <v>1.208</v>
      </c>
      <c r="K82" s="427" t="s">
        <v>264</v>
      </c>
    </row>
    <row r="83" spans="1:11" ht="14.4" customHeight="1" thickBot="1" x14ac:dyDescent="0.35">
      <c r="A83" s="440" t="s">
        <v>334</v>
      </c>
      <c r="B83" s="418">
        <v>0</v>
      </c>
      <c r="C83" s="418">
        <v>0</v>
      </c>
      <c r="D83" s="419">
        <v>0</v>
      </c>
      <c r="E83" s="428" t="s">
        <v>258</v>
      </c>
      <c r="F83" s="418">
        <v>0</v>
      </c>
      <c r="G83" s="419">
        <v>0</v>
      </c>
      <c r="H83" s="421">
        <v>0.60399999999999998</v>
      </c>
      <c r="I83" s="418">
        <v>1.208</v>
      </c>
      <c r="J83" s="419">
        <v>1.208</v>
      </c>
      <c r="K83" s="429" t="s">
        <v>264</v>
      </c>
    </row>
    <row r="84" spans="1:11" ht="14.4" customHeight="1" thickBot="1" x14ac:dyDescent="0.35">
      <c r="A84" s="437" t="s">
        <v>48</v>
      </c>
      <c r="B84" s="418">
        <v>4870.9998465752997</v>
      </c>
      <c r="C84" s="418">
        <v>5381.6827999999996</v>
      </c>
      <c r="D84" s="419">
        <v>510.682953424696</v>
      </c>
      <c r="E84" s="420">
        <v>1.104841504723</v>
      </c>
      <c r="F84" s="418">
        <v>4845.00043740415</v>
      </c>
      <c r="G84" s="419">
        <v>4845.00043740415</v>
      </c>
      <c r="H84" s="421">
        <v>661.46246000000303</v>
      </c>
      <c r="I84" s="418">
        <v>5904.1582200000003</v>
      </c>
      <c r="J84" s="419">
        <v>1059.15778259586</v>
      </c>
      <c r="K84" s="422">
        <v>1.2186083977240001</v>
      </c>
    </row>
    <row r="85" spans="1:11" ht="14.4" customHeight="1" thickBot="1" x14ac:dyDescent="0.35">
      <c r="A85" s="443" t="s">
        <v>335</v>
      </c>
      <c r="B85" s="423">
        <v>3610.9998862622501</v>
      </c>
      <c r="C85" s="423">
        <v>3991</v>
      </c>
      <c r="D85" s="424">
        <v>380.00011373774902</v>
      </c>
      <c r="E85" s="430">
        <v>1.1052340420119999</v>
      </c>
      <c r="F85" s="423">
        <v>3709.0003348466398</v>
      </c>
      <c r="G85" s="424">
        <v>3709.0003348466398</v>
      </c>
      <c r="H85" s="426">
        <v>492.348000000002</v>
      </c>
      <c r="I85" s="423">
        <v>4387.6729999999998</v>
      </c>
      <c r="J85" s="424">
        <v>678.67266515335996</v>
      </c>
      <c r="K85" s="431">
        <v>1.1829799417310001</v>
      </c>
    </row>
    <row r="86" spans="1:11" ht="14.4" customHeight="1" thickBot="1" x14ac:dyDescent="0.35">
      <c r="A86" s="439" t="s">
        <v>336</v>
      </c>
      <c r="B86" s="423">
        <v>3599.9998866087199</v>
      </c>
      <c r="C86" s="423">
        <v>3615.8490000000002</v>
      </c>
      <c r="D86" s="424">
        <v>15.849113391275999</v>
      </c>
      <c r="E86" s="430">
        <v>1.0044025316359999</v>
      </c>
      <c r="F86" s="423">
        <v>3200.00028889438</v>
      </c>
      <c r="G86" s="424">
        <v>3200.00028889438</v>
      </c>
      <c r="H86" s="426">
        <v>440.74800000000198</v>
      </c>
      <c r="I86" s="423">
        <v>3823.2190000000001</v>
      </c>
      <c r="J86" s="424">
        <v>623.21871110562199</v>
      </c>
      <c r="K86" s="431">
        <v>1.1947558296380001</v>
      </c>
    </row>
    <row r="87" spans="1:11" ht="14.4" customHeight="1" thickBot="1" x14ac:dyDescent="0.35">
      <c r="A87" s="440" t="s">
        <v>337</v>
      </c>
      <c r="B87" s="418">
        <v>3599.9998866087199</v>
      </c>
      <c r="C87" s="418">
        <v>3615.8490000000002</v>
      </c>
      <c r="D87" s="419">
        <v>15.849113391275999</v>
      </c>
      <c r="E87" s="420">
        <v>1.0044025316359999</v>
      </c>
      <c r="F87" s="418">
        <v>3200.00028889438</v>
      </c>
      <c r="G87" s="419">
        <v>3200.00028889438</v>
      </c>
      <c r="H87" s="421">
        <v>440.74800000000198</v>
      </c>
      <c r="I87" s="418">
        <v>3823.2190000000001</v>
      </c>
      <c r="J87" s="419">
        <v>623.21871110562199</v>
      </c>
      <c r="K87" s="422">
        <v>1.1947558296380001</v>
      </c>
    </row>
    <row r="88" spans="1:11" ht="14.4" customHeight="1" thickBot="1" x14ac:dyDescent="0.35">
      <c r="A88" s="439" t="s">
        <v>338</v>
      </c>
      <c r="B88" s="423">
        <v>0</v>
      </c>
      <c r="C88" s="423">
        <v>368.4</v>
      </c>
      <c r="D88" s="424">
        <v>368.4</v>
      </c>
      <c r="E88" s="425" t="s">
        <v>264</v>
      </c>
      <c r="F88" s="423">
        <v>500.00004513974699</v>
      </c>
      <c r="G88" s="424">
        <v>500.00004513974699</v>
      </c>
      <c r="H88" s="426">
        <v>51.6</v>
      </c>
      <c r="I88" s="423">
        <v>541.20000000000005</v>
      </c>
      <c r="J88" s="424">
        <v>41.199954860253001</v>
      </c>
      <c r="K88" s="431">
        <v>1.082399902281</v>
      </c>
    </row>
    <row r="89" spans="1:11" ht="14.4" customHeight="1" thickBot="1" x14ac:dyDescent="0.35">
      <c r="A89" s="440" t="s">
        <v>339</v>
      </c>
      <c r="B89" s="418">
        <v>0</v>
      </c>
      <c r="C89" s="418">
        <v>368.4</v>
      </c>
      <c r="D89" s="419">
        <v>368.4</v>
      </c>
      <c r="E89" s="428" t="s">
        <v>264</v>
      </c>
      <c r="F89" s="418">
        <v>500.00004513974699</v>
      </c>
      <c r="G89" s="419">
        <v>500.00004513974699</v>
      </c>
      <c r="H89" s="421">
        <v>51.6</v>
      </c>
      <c r="I89" s="418">
        <v>541.20000000000005</v>
      </c>
      <c r="J89" s="419">
        <v>41.199954860253001</v>
      </c>
      <c r="K89" s="422">
        <v>1.082399902281</v>
      </c>
    </row>
    <row r="90" spans="1:11" ht="14.4" customHeight="1" thickBot="1" x14ac:dyDescent="0.35">
      <c r="A90" s="439" t="s">
        <v>340</v>
      </c>
      <c r="B90" s="423">
        <v>10.999999653526</v>
      </c>
      <c r="C90" s="423">
        <v>6.7510000000000003</v>
      </c>
      <c r="D90" s="424">
        <v>-4.248999653526</v>
      </c>
      <c r="E90" s="430">
        <v>0.61372729205800003</v>
      </c>
      <c r="F90" s="423">
        <v>9.0000008125149993</v>
      </c>
      <c r="G90" s="424">
        <v>9.0000008125149993</v>
      </c>
      <c r="H90" s="426">
        <v>0</v>
      </c>
      <c r="I90" s="423">
        <v>23.254000000000001</v>
      </c>
      <c r="J90" s="424">
        <v>14.253999187484</v>
      </c>
      <c r="K90" s="431">
        <v>2.5837775445150002</v>
      </c>
    </row>
    <row r="91" spans="1:11" ht="14.4" customHeight="1" thickBot="1" x14ac:dyDescent="0.35">
      <c r="A91" s="440" t="s">
        <v>341</v>
      </c>
      <c r="B91" s="418">
        <v>10.999999653526</v>
      </c>
      <c r="C91" s="418">
        <v>6.7510000000000003</v>
      </c>
      <c r="D91" s="419">
        <v>-4.248999653526</v>
      </c>
      <c r="E91" s="420">
        <v>0.61372729205800003</v>
      </c>
      <c r="F91" s="418">
        <v>9.0000008125149993</v>
      </c>
      <c r="G91" s="419">
        <v>9.0000008125149993</v>
      </c>
      <c r="H91" s="421">
        <v>0</v>
      </c>
      <c r="I91" s="418">
        <v>23.254000000000001</v>
      </c>
      <c r="J91" s="419">
        <v>14.253999187484</v>
      </c>
      <c r="K91" s="422">
        <v>2.5837775445150002</v>
      </c>
    </row>
    <row r="92" spans="1:11" ht="14.4" customHeight="1" thickBot="1" x14ac:dyDescent="0.35">
      <c r="A92" s="438" t="s">
        <v>342</v>
      </c>
      <c r="B92" s="418">
        <v>1223.99996144697</v>
      </c>
      <c r="C92" s="418">
        <v>1354.45425</v>
      </c>
      <c r="D92" s="419">
        <v>130.45428855303399</v>
      </c>
      <c r="E92" s="420">
        <v>1.106580304462</v>
      </c>
      <c r="F92" s="418">
        <v>1088.0000982240899</v>
      </c>
      <c r="G92" s="419">
        <v>1088.0000982240899</v>
      </c>
      <c r="H92" s="421">
        <v>162.50230000000099</v>
      </c>
      <c r="I92" s="418">
        <v>1458.78568</v>
      </c>
      <c r="J92" s="419">
        <v>370.78558177591202</v>
      </c>
      <c r="K92" s="422">
        <v>1.3407955407179999</v>
      </c>
    </row>
    <row r="93" spans="1:11" ht="14.4" customHeight="1" thickBot="1" x14ac:dyDescent="0.35">
      <c r="A93" s="439" t="s">
        <v>343</v>
      </c>
      <c r="B93" s="423">
        <v>323.99998979478499</v>
      </c>
      <c r="C93" s="423">
        <v>358.39193</v>
      </c>
      <c r="D93" s="424">
        <v>34.391940205213999</v>
      </c>
      <c r="E93" s="430">
        <v>1.106147966939</v>
      </c>
      <c r="F93" s="423">
        <v>288.00002600049402</v>
      </c>
      <c r="G93" s="424">
        <v>288.00002600049402</v>
      </c>
      <c r="H93" s="426">
        <v>43.015300000000003</v>
      </c>
      <c r="I93" s="423">
        <v>385.7559</v>
      </c>
      <c r="J93" s="424">
        <v>97.755873999505994</v>
      </c>
      <c r="K93" s="431">
        <v>1.33943008741</v>
      </c>
    </row>
    <row r="94" spans="1:11" ht="14.4" customHeight="1" thickBot="1" x14ac:dyDescent="0.35">
      <c r="A94" s="440" t="s">
        <v>344</v>
      </c>
      <c r="B94" s="418">
        <v>323.99998979478499</v>
      </c>
      <c r="C94" s="418">
        <v>358.39193</v>
      </c>
      <c r="D94" s="419">
        <v>34.391940205213999</v>
      </c>
      <c r="E94" s="420">
        <v>1.106147966939</v>
      </c>
      <c r="F94" s="418">
        <v>288.00002600049402</v>
      </c>
      <c r="G94" s="419">
        <v>288.00002600049402</v>
      </c>
      <c r="H94" s="421">
        <v>43.015300000000003</v>
      </c>
      <c r="I94" s="418">
        <v>385.7559</v>
      </c>
      <c r="J94" s="419">
        <v>97.755873999505994</v>
      </c>
      <c r="K94" s="422">
        <v>1.33943008741</v>
      </c>
    </row>
    <row r="95" spans="1:11" ht="14.4" customHeight="1" thickBot="1" x14ac:dyDescent="0.35">
      <c r="A95" s="439" t="s">
        <v>345</v>
      </c>
      <c r="B95" s="423">
        <v>899.99997165218099</v>
      </c>
      <c r="C95" s="423">
        <v>996.06232</v>
      </c>
      <c r="D95" s="424">
        <v>96.062348347818997</v>
      </c>
      <c r="E95" s="430">
        <v>1.1067359459699999</v>
      </c>
      <c r="F95" s="423">
        <v>800.000072223595</v>
      </c>
      <c r="G95" s="424">
        <v>800.000072223595</v>
      </c>
      <c r="H95" s="426">
        <v>119.487000000001</v>
      </c>
      <c r="I95" s="423">
        <v>1073.0297800000001</v>
      </c>
      <c r="J95" s="424">
        <v>273.02970777640598</v>
      </c>
      <c r="K95" s="431">
        <v>1.341287103909</v>
      </c>
    </row>
    <row r="96" spans="1:11" ht="14.4" customHeight="1" thickBot="1" x14ac:dyDescent="0.35">
      <c r="A96" s="440" t="s">
        <v>346</v>
      </c>
      <c r="B96" s="418">
        <v>899.99997165218099</v>
      </c>
      <c r="C96" s="418">
        <v>996.06232</v>
      </c>
      <c r="D96" s="419">
        <v>96.062348347818997</v>
      </c>
      <c r="E96" s="420">
        <v>1.1067359459699999</v>
      </c>
      <c r="F96" s="418">
        <v>800.000072223595</v>
      </c>
      <c r="G96" s="419">
        <v>800.000072223595</v>
      </c>
      <c r="H96" s="421">
        <v>119.487000000001</v>
      </c>
      <c r="I96" s="418">
        <v>1073.0297800000001</v>
      </c>
      <c r="J96" s="419">
        <v>273.02970777640598</v>
      </c>
      <c r="K96" s="422">
        <v>1.341287103909</v>
      </c>
    </row>
    <row r="97" spans="1:11" ht="14.4" customHeight="1" thickBot="1" x14ac:dyDescent="0.35">
      <c r="A97" s="438" t="s">
        <v>347</v>
      </c>
      <c r="B97" s="418">
        <v>35.999998866086997</v>
      </c>
      <c r="C97" s="418">
        <v>36.228549999999998</v>
      </c>
      <c r="D97" s="419">
        <v>0.22855113391199999</v>
      </c>
      <c r="E97" s="420">
        <v>1.006348642808</v>
      </c>
      <c r="F97" s="418">
        <v>48.000004333414999</v>
      </c>
      <c r="G97" s="419">
        <v>48.000004333414999</v>
      </c>
      <c r="H97" s="421">
        <v>6.6121600000000003</v>
      </c>
      <c r="I97" s="418">
        <v>57.699539999999999</v>
      </c>
      <c r="J97" s="419">
        <v>9.6995356665839996</v>
      </c>
      <c r="K97" s="422">
        <v>1.2020736414769999</v>
      </c>
    </row>
    <row r="98" spans="1:11" ht="14.4" customHeight="1" thickBot="1" x14ac:dyDescent="0.35">
      <c r="A98" s="439" t="s">
        <v>348</v>
      </c>
      <c r="B98" s="423">
        <v>35.999998866086997</v>
      </c>
      <c r="C98" s="423">
        <v>36.228549999999998</v>
      </c>
      <c r="D98" s="424">
        <v>0.22855113391199999</v>
      </c>
      <c r="E98" s="430">
        <v>1.006348642808</v>
      </c>
      <c r="F98" s="423">
        <v>48.000004333414999</v>
      </c>
      <c r="G98" s="424">
        <v>48.000004333414999</v>
      </c>
      <c r="H98" s="426">
        <v>6.6121600000000003</v>
      </c>
      <c r="I98" s="423">
        <v>57.699539999999999</v>
      </c>
      <c r="J98" s="424">
        <v>9.6995356665839996</v>
      </c>
      <c r="K98" s="431">
        <v>1.2020736414769999</v>
      </c>
    </row>
    <row r="99" spans="1:11" ht="14.4" customHeight="1" thickBot="1" x14ac:dyDescent="0.35">
      <c r="A99" s="440" t="s">
        <v>349</v>
      </c>
      <c r="B99" s="418">
        <v>35.999998866086997</v>
      </c>
      <c r="C99" s="418">
        <v>36.228549999999998</v>
      </c>
      <c r="D99" s="419">
        <v>0.22855113391199999</v>
      </c>
      <c r="E99" s="420">
        <v>1.006348642808</v>
      </c>
      <c r="F99" s="418">
        <v>48.000004333414999</v>
      </c>
      <c r="G99" s="419">
        <v>48.000004333414999</v>
      </c>
      <c r="H99" s="421">
        <v>6.6121600000000003</v>
      </c>
      <c r="I99" s="418">
        <v>57.699539999999999</v>
      </c>
      <c r="J99" s="419">
        <v>9.6995356665839996</v>
      </c>
      <c r="K99" s="422">
        <v>1.2020736414769999</v>
      </c>
    </row>
    <row r="100" spans="1:11" ht="14.4" customHeight="1" thickBot="1" x14ac:dyDescent="0.35">
      <c r="A100" s="437" t="s">
        <v>350</v>
      </c>
      <c r="B100" s="418">
        <v>0</v>
      </c>
      <c r="C100" s="418">
        <v>5.5539500000000004</v>
      </c>
      <c r="D100" s="419">
        <v>5.5539500000000004</v>
      </c>
      <c r="E100" s="428" t="s">
        <v>258</v>
      </c>
      <c r="F100" s="418">
        <v>0</v>
      </c>
      <c r="G100" s="419">
        <v>0</v>
      </c>
      <c r="H100" s="421">
        <v>0</v>
      </c>
      <c r="I100" s="418">
        <v>15.36384</v>
      </c>
      <c r="J100" s="419">
        <v>15.36384</v>
      </c>
      <c r="K100" s="429" t="s">
        <v>258</v>
      </c>
    </row>
    <row r="101" spans="1:11" ht="14.4" customHeight="1" thickBot="1" x14ac:dyDescent="0.35">
      <c r="A101" s="438" t="s">
        <v>351</v>
      </c>
      <c r="B101" s="418">
        <v>0</v>
      </c>
      <c r="C101" s="418">
        <v>5.5539500000000004</v>
      </c>
      <c r="D101" s="419">
        <v>5.5539500000000004</v>
      </c>
      <c r="E101" s="428" t="s">
        <v>258</v>
      </c>
      <c r="F101" s="418">
        <v>0</v>
      </c>
      <c r="G101" s="419">
        <v>0</v>
      </c>
      <c r="H101" s="421">
        <v>0</v>
      </c>
      <c r="I101" s="418">
        <v>15.36384</v>
      </c>
      <c r="J101" s="419">
        <v>15.36384</v>
      </c>
      <c r="K101" s="429" t="s">
        <v>258</v>
      </c>
    </row>
    <row r="102" spans="1:11" ht="14.4" customHeight="1" thickBot="1" x14ac:dyDescent="0.35">
      <c r="A102" s="439" t="s">
        <v>352</v>
      </c>
      <c r="B102" s="423">
        <v>0</v>
      </c>
      <c r="C102" s="423">
        <v>5.5539500000000004</v>
      </c>
      <c r="D102" s="424">
        <v>5.5539500000000004</v>
      </c>
      <c r="E102" s="425" t="s">
        <v>258</v>
      </c>
      <c r="F102" s="423">
        <v>0</v>
      </c>
      <c r="G102" s="424">
        <v>0</v>
      </c>
      <c r="H102" s="426">
        <v>0</v>
      </c>
      <c r="I102" s="423">
        <v>4.9638400000000003</v>
      </c>
      <c r="J102" s="424">
        <v>4.9638400000000003</v>
      </c>
      <c r="K102" s="427" t="s">
        <v>258</v>
      </c>
    </row>
    <row r="103" spans="1:11" ht="14.4" customHeight="1" thickBot="1" x14ac:dyDescent="0.35">
      <c r="A103" s="440" t="s">
        <v>353</v>
      </c>
      <c r="B103" s="418">
        <v>0</v>
      </c>
      <c r="C103" s="418">
        <v>2.4539499999999999</v>
      </c>
      <c r="D103" s="419">
        <v>2.4539499999999999</v>
      </c>
      <c r="E103" s="428" t="s">
        <v>258</v>
      </c>
      <c r="F103" s="418">
        <v>0</v>
      </c>
      <c r="G103" s="419">
        <v>0</v>
      </c>
      <c r="H103" s="421">
        <v>0</v>
      </c>
      <c r="I103" s="418">
        <v>0.96384000000000003</v>
      </c>
      <c r="J103" s="419">
        <v>0.96384000000000003</v>
      </c>
      <c r="K103" s="429" t="s">
        <v>258</v>
      </c>
    </row>
    <row r="104" spans="1:11" ht="14.4" customHeight="1" thickBot="1" x14ac:dyDescent="0.35">
      <c r="A104" s="440" t="s">
        <v>354</v>
      </c>
      <c r="B104" s="418">
        <v>0</v>
      </c>
      <c r="C104" s="418">
        <v>3</v>
      </c>
      <c r="D104" s="419">
        <v>3</v>
      </c>
      <c r="E104" s="428" t="s">
        <v>264</v>
      </c>
      <c r="F104" s="418">
        <v>0</v>
      </c>
      <c r="G104" s="419">
        <v>0</v>
      </c>
      <c r="H104" s="421">
        <v>0</v>
      </c>
      <c r="I104" s="418">
        <v>4</v>
      </c>
      <c r="J104" s="419">
        <v>4</v>
      </c>
      <c r="K104" s="429" t="s">
        <v>258</v>
      </c>
    </row>
    <row r="105" spans="1:11" ht="14.4" customHeight="1" thickBot="1" x14ac:dyDescent="0.35">
      <c r="A105" s="440" t="s">
        <v>355</v>
      </c>
      <c r="B105" s="418">
        <v>0</v>
      </c>
      <c r="C105" s="418">
        <v>0.1</v>
      </c>
      <c r="D105" s="419">
        <v>0.1</v>
      </c>
      <c r="E105" s="428" t="s">
        <v>264</v>
      </c>
      <c r="F105" s="418">
        <v>0</v>
      </c>
      <c r="G105" s="419">
        <v>0</v>
      </c>
      <c r="H105" s="421">
        <v>0</v>
      </c>
      <c r="I105" s="418">
        <v>0</v>
      </c>
      <c r="J105" s="419">
        <v>0</v>
      </c>
      <c r="K105" s="429" t="s">
        <v>258</v>
      </c>
    </row>
    <row r="106" spans="1:11" ht="14.4" customHeight="1" thickBot="1" x14ac:dyDescent="0.35">
      <c r="A106" s="442" t="s">
        <v>356</v>
      </c>
      <c r="B106" s="418">
        <v>0</v>
      </c>
      <c r="C106" s="418">
        <v>0</v>
      </c>
      <c r="D106" s="419">
        <v>0</v>
      </c>
      <c r="E106" s="420">
        <v>1</v>
      </c>
      <c r="F106" s="418">
        <v>0</v>
      </c>
      <c r="G106" s="419">
        <v>0</v>
      </c>
      <c r="H106" s="421">
        <v>0</v>
      </c>
      <c r="I106" s="418">
        <v>10.4</v>
      </c>
      <c r="J106" s="419">
        <v>10.4</v>
      </c>
      <c r="K106" s="429" t="s">
        <v>264</v>
      </c>
    </row>
    <row r="107" spans="1:11" ht="14.4" customHeight="1" thickBot="1" x14ac:dyDescent="0.35">
      <c r="A107" s="440" t="s">
        <v>357</v>
      </c>
      <c r="B107" s="418">
        <v>0</v>
      </c>
      <c r="C107" s="418">
        <v>0</v>
      </c>
      <c r="D107" s="419">
        <v>0</v>
      </c>
      <c r="E107" s="420">
        <v>1</v>
      </c>
      <c r="F107" s="418">
        <v>0</v>
      </c>
      <c r="G107" s="419">
        <v>0</v>
      </c>
      <c r="H107" s="421">
        <v>0</v>
      </c>
      <c r="I107" s="418">
        <v>10.4</v>
      </c>
      <c r="J107" s="419">
        <v>10.4</v>
      </c>
      <c r="K107" s="429" t="s">
        <v>264</v>
      </c>
    </row>
    <row r="108" spans="1:11" ht="14.4" customHeight="1" thickBot="1" x14ac:dyDescent="0.35">
      <c r="A108" s="437" t="s">
        <v>358</v>
      </c>
      <c r="B108" s="418">
        <v>403.99998730646502</v>
      </c>
      <c r="C108" s="418">
        <v>459.5172</v>
      </c>
      <c r="D108" s="419">
        <v>55.517212693535001</v>
      </c>
      <c r="E108" s="420">
        <v>1.1374188476180001</v>
      </c>
      <c r="F108" s="418">
        <v>435.357712846097</v>
      </c>
      <c r="G108" s="419">
        <v>435.357712846097</v>
      </c>
      <c r="H108" s="421">
        <v>37.655000000000001</v>
      </c>
      <c r="I108" s="418">
        <v>574.36765000000003</v>
      </c>
      <c r="J108" s="419">
        <v>139.009937153903</v>
      </c>
      <c r="K108" s="422">
        <v>1.3193005040500001</v>
      </c>
    </row>
    <row r="109" spans="1:11" ht="14.4" customHeight="1" thickBot="1" x14ac:dyDescent="0.35">
      <c r="A109" s="438" t="s">
        <v>359</v>
      </c>
      <c r="B109" s="418">
        <v>402.99998730646502</v>
      </c>
      <c r="C109" s="418">
        <v>407.83800000000002</v>
      </c>
      <c r="D109" s="419">
        <v>4.8380126935350001</v>
      </c>
      <c r="E109" s="420">
        <v>1.012004994654</v>
      </c>
      <c r="F109" s="418">
        <v>418.000965270535</v>
      </c>
      <c r="G109" s="419">
        <v>418.000965270535</v>
      </c>
      <c r="H109" s="421">
        <v>37.655000000000001</v>
      </c>
      <c r="I109" s="418">
        <v>439.16199999999998</v>
      </c>
      <c r="J109" s="419">
        <v>21.161034729463999</v>
      </c>
      <c r="K109" s="422">
        <v>1.0506243680930001</v>
      </c>
    </row>
    <row r="110" spans="1:11" ht="14.4" customHeight="1" thickBot="1" x14ac:dyDescent="0.35">
      <c r="A110" s="439" t="s">
        <v>360</v>
      </c>
      <c r="B110" s="423">
        <v>402.99998730646502</v>
      </c>
      <c r="C110" s="423">
        <v>407.83800000000002</v>
      </c>
      <c r="D110" s="424">
        <v>4.8380126935350001</v>
      </c>
      <c r="E110" s="430">
        <v>1.012004994654</v>
      </c>
      <c r="F110" s="423">
        <v>418.000965270535</v>
      </c>
      <c r="G110" s="424">
        <v>418.000965270535</v>
      </c>
      <c r="H110" s="426">
        <v>37.655000000000001</v>
      </c>
      <c r="I110" s="423">
        <v>418.93799999999999</v>
      </c>
      <c r="J110" s="424">
        <v>0.93703472946400002</v>
      </c>
      <c r="K110" s="431">
        <v>1.002241704702</v>
      </c>
    </row>
    <row r="111" spans="1:11" ht="14.4" customHeight="1" thickBot="1" x14ac:dyDescent="0.35">
      <c r="A111" s="440" t="s">
        <v>361</v>
      </c>
      <c r="B111" s="418">
        <v>28.999999086569002</v>
      </c>
      <c r="C111" s="418">
        <v>30.157</v>
      </c>
      <c r="D111" s="419">
        <v>1.1570009134300001</v>
      </c>
      <c r="E111" s="420">
        <v>1.0398965844779999</v>
      </c>
      <c r="F111" s="418">
        <v>38.000087751865998</v>
      </c>
      <c r="G111" s="419">
        <v>38.000087751865998</v>
      </c>
      <c r="H111" s="421">
        <v>3.1379999999999999</v>
      </c>
      <c r="I111" s="418">
        <v>37.64</v>
      </c>
      <c r="J111" s="419">
        <v>-0.36008775186600001</v>
      </c>
      <c r="K111" s="422">
        <v>0.99052402841200005</v>
      </c>
    </row>
    <row r="112" spans="1:11" ht="14.4" customHeight="1" thickBot="1" x14ac:dyDescent="0.35">
      <c r="A112" s="440" t="s">
        <v>362</v>
      </c>
      <c r="B112" s="418">
        <v>241.999992377578</v>
      </c>
      <c r="C112" s="418">
        <v>246.15600000000001</v>
      </c>
      <c r="D112" s="419">
        <v>4.1560076224219999</v>
      </c>
      <c r="E112" s="420">
        <v>1.0171735857569999</v>
      </c>
      <c r="F112" s="418">
        <v>258.00059578899101</v>
      </c>
      <c r="G112" s="419">
        <v>258.00059578899101</v>
      </c>
      <c r="H112" s="421">
        <v>24.946000000000002</v>
      </c>
      <c r="I112" s="418">
        <v>265.82499999999999</v>
      </c>
      <c r="J112" s="419">
        <v>7.824404211009</v>
      </c>
      <c r="K112" s="422">
        <v>1.0303270780710001</v>
      </c>
    </row>
    <row r="113" spans="1:11" ht="14.4" customHeight="1" thickBot="1" x14ac:dyDescent="0.35">
      <c r="A113" s="440" t="s">
        <v>363</v>
      </c>
      <c r="B113" s="418">
        <v>0</v>
      </c>
      <c r="C113" s="418">
        <v>0.13400000000000001</v>
      </c>
      <c r="D113" s="419">
        <v>0.13400000000000001</v>
      </c>
      <c r="E113" s="428" t="s">
        <v>258</v>
      </c>
      <c r="F113" s="418">
        <v>0</v>
      </c>
      <c r="G113" s="419">
        <v>0</v>
      </c>
      <c r="H113" s="421">
        <v>1.2999999999999999E-2</v>
      </c>
      <c r="I113" s="418">
        <v>0.156</v>
      </c>
      <c r="J113" s="419">
        <v>0.156</v>
      </c>
      <c r="K113" s="429" t="s">
        <v>258</v>
      </c>
    </row>
    <row r="114" spans="1:11" ht="14.4" customHeight="1" thickBot="1" x14ac:dyDescent="0.35">
      <c r="A114" s="440" t="s">
        <v>364</v>
      </c>
      <c r="B114" s="418">
        <v>131.99999584231699</v>
      </c>
      <c r="C114" s="418">
        <v>131.39099999999999</v>
      </c>
      <c r="D114" s="419">
        <v>-0.60899584231699999</v>
      </c>
      <c r="E114" s="420">
        <v>0.99538639498799997</v>
      </c>
      <c r="F114" s="418">
        <v>122.00028172967799</v>
      </c>
      <c r="G114" s="419">
        <v>122.00028172967799</v>
      </c>
      <c r="H114" s="421">
        <v>9.5579999999999998</v>
      </c>
      <c r="I114" s="418">
        <v>115.31699999999999</v>
      </c>
      <c r="J114" s="419">
        <v>-6.6832817296769997</v>
      </c>
      <c r="K114" s="422">
        <v>0.94521912871900005</v>
      </c>
    </row>
    <row r="115" spans="1:11" ht="14.4" customHeight="1" thickBot="1" x14ac:dyDescent="0.35">
      <c r="A115" s="439" t="s">
        <v>365</v>
      </c>
      <c r="B115" s="423">
        <v>0</v>
      </c>
      <c r="C115" s="423">
        <v>0</v>
      </c>
      <c r="D115" s="424">
        <v>0</v>
      </c>
      <c r="E115" s="430">
        <v>1</v>
      </c>
      <c r="F115" s="423">
        <v>0</v>
      </c>
      <c r="G115" s="424">
        <v>0</v>
      </c>
      <c r="H115" s="426">
        <v>0</v>
      </c>
      <c r="I115" s="423">
        <v>20.224</v>
      </c>
      <c r="J115" s="424">
        <v>20.224</v>
      </c>
      <c r="K115" s="427" t="s">
        <v>264</v>
      </c>
    </row>
    <row r="116" spans="1:11" ht="14.4" customHeight="1" thickBot="1" x14ac:dyDescent="0.35">
      <c r="A116" s="440" t="s">
        <v>366</v>
      </c>
      <c r="B116" s="418">
        <v>0</v>
      </c>
      <c r="C116" s="418">
        <v>0</v>
      </c>
      <c r="D116" s="419">
        <v>0</v>
      </c>
      <c r="E116" s="420">
        <v>1</v>
      </c>
      <c r="F116" s="418">
        <v>0</v>
      </c>
      <c r="G116" s="419">
        <v>0</v>
      </c>
      <c r="H116" s="421">
        <v>0</v>
      </c>
      <c r="I116" s="418">
        <v>7.29</v>
      </c>
      <c r="J116" s="419">
        <v>7.29</v>
      </c>
      <c r="K116" s="429" t="s">
        <v>264</v>
      </c>
    </row>
    <row r="117" spans="1:11" ht="14.4" customHeight="1" thickBot="1" x14ac:dyDescent="0.35">
      <c r="A117" s="440" t="s">
        <v>367</v>
      </c>
      <c r="B117" s="418">
        <v>0</v>
      </c>
      <c r="C117" s="418">
        <v>0</v>
      </c>
      <c r="D117" s="419">
        <v>0</v>
      </c>
      <c r="E117" s="420">
        <v>1</v>
      </c>
      <c r="F117" s="418">
        <v>0</v>
      </c>
      <c r="G117" s="419">
        <v>0</v>
      </c>
      <c r="H117" s="421">
        <v>0</v>
      </c>
      <c r="I117" s="418">
        <v>12.933999999999999</v>
      </c>
      <c r="J117" s="419">
        <v>12.933999999999999</v>
      </c>
      <c r="K117" s="429" t="s">
        <v>264</v>
      </c>
    </row>
    <row r="118" spans="1:11" ht="14.4" customHeight="1" thickBot="1" x14ac:dyDescent="0.35">
      <c r="A118" s="438" t="s">
        <v>368</v>
      </c>
      <c r="B118" s="418">
        <v>1</v>
      </c>
      <c r="C118" s="418">
        <v>51.679200000000002</v>
      </c>
      <c r="D118" s="419">
        <v>50.679200000000002</v>
      </c>
      <c r="E118" s="420">
        <v>51.679200000000002</v>
      </c>
      <c r="F118" s="418">
        <v>17.356747575560998</v>
      </c>
      <c r="G118" s="419">
        <v>17.356747575560998</v>
      </c>
      <c r="H118" s="421">
        <v>0</v>
      </c>
      <c r="I118" s="418">
        <v>135.20564999999999</v>
      </c>
      <c r="J118" s="419">
        <v>117.84890242443799</v>
      </c>
      <c r="K118" s="422">
        <v>7.7898033264229998</v>
      </c>
    </row>
    <row r="119" spans="1:11" ht="14.4" customHeight="1" thickBot="1" x14ac:dyDescent="0.35">
      <c r="A119" s="439" t="s">
        <v>369</v>
      </c>
      <c r="B119" s="423">
        <v>1</v>
      </c>
      <c r="C119" s="423">
        <v>0</v>
      </c>
      <c r="D119" s="424">
        <v>-1</v>
      </c>
      <c r="E119" s="430">
        <v>0</v>
      </c>
      <c r="F119" s="423">
        <v>0</v>
      </c>
      <c r="G119" s="424">
        <v>0</v>
      </c>
      <c r="H119" s="426">
        <v>0</v>
      </c>
      <c r="I119" s="423">
        <v>31.473099999999999</v>
      </c>
      <c r="J119" s="424">
        <v>31.473099999999999</v>
      </c>
      <c r="K119" s="427" t="s">
        <v>264</v>
      </c>
    </row>
    <row r="120" spans="1:11" ht="14.4" customHeight="1" thickBot="1" x14ac:dyDescent="0.35">
      <c r="A120" s="440" t="s">
        <v>370</v>
      </c>
      <c r="B120" s="418">
        <v>1</v>
      </c>
      <c r="C120" s="418">
        <v>0</v>
      </c>
      <c r="D120" s="419">
        <v>-1</v>
      </c>
      <c r="E120" s="420">
        <v>0</v>
      </c>
      <c r="F120" s="418">
        <v>0</v>
      </c>
      <c r="G120" s="419">
        <v>0</v>
      </c>
      <c r="H120" s="421">
        <v>0</v>
      </c>
      <c r="I120" s="418">
        <v>31.473099999999999</v>
      </c>
      <c r="J120" s="419">
        <v>31.473099999999999</v>
      </c>
      <c r="K120" s="429" t="s">
        <v>264</v>
      </c>
    </row>
    <row r="121" spans="1:11" ht="14.4" customHeight="1" thickBot="1" x14ac:dyDescent="0.35">
      <c r="A121" s="439" t="s">
        <v>371</v>
      </c>
      <c r="B121" s="423">
        <v>0</v>
      </c>
      <c r="C121" s="423">
        <v>7.0179999999999998</v>
      </c>
      <c r="D121" s="424">
        <v>7.0179999999999998</v>
      </c>
      <c r="E121" s="425" t="s">
        <v>264</v>
      </c>
      <c r="F121" s="423">
        <v>17.356747575560998</v>
      </c>
      <c r="G121" s="424">
        <v>17.356747575560998</v>
      </c>
      <c r="H121" s="426">
        <v>0</v>
      </c>
      <c r="I121" s="423">
        <v>0</v>
      </c>
      <c r="J121" s="424">
        <v>-17.356747575560998</v>
      </c>
      <c r="K121" s="431">
        <v>0</v>
      </c>
    </row>
    <row r="122" spans="1:11" ht="14.4" customHeight="1" thickBot="1" x14ac:dyDescent="0.35">
      <c r="A122" s="440" t="s">
        <v>372</v>
      </c>
      <c r="B122" s="418">
        <v>0</v>
      </c>
      <c r="C122" s="418">
        <v>7.0179999999999998</v>
      </c>
      <c r="D122" s="419">
        <v>7.0179999999999998</v>
      </c>
      <c r="E122" s="428" t="s">
        <v>264</v>
      </c>
      <c r="F122" s="418">
        <v>17.356747575560998</v>
      </c>
      <c r="G122" s="419">
        <v>17.356747575560998</v>
      </c>
      <c r="H122" s="421">
        <v>0</v>
      </c>
      <c r="I122" s="418">
        <v>0</v>
      </c>
      <c r="J122" s="419">
        <v>-17.356747575560998</v>
      </c>
      <c r="K122" s="422">
        <v>0</v>
      </c>
    </row>
    <row r="123" spans="1:11" ht="14.4" customHeight="1" thickBot="1" x14ac:dyDescent="0.35">
      <c r="A123" s="439" t="s">
        <v>373</v>
      </c>
      <c r="B123" s="423">
        <v>0</v>
      </c>
      <c r="C123" s="423">
        <v>4.7069999999999999</v>
      </c>
      <c r="D123" s="424">
        <v>4.7069999999999999</v>
      </c>
      <c r="E123" s="425" t="s">
        <v>264</v>
      </c>
      <c r="F123" s="423">
        <v>0</v>
      </c>
      <c r="G123" s="424">
        <v>0</v>
      </c>
      <c r="H123" s="426">
        <v>0</v>
      </c>
      <c r="I123" s="423">
        <v>14.14415</v>
      </c>
      <c r="J123" s="424">
        <v>14.14415</v>
      </c>
      <c r="K123" s="427" t="s">
        <v>258</v>
      </c>
    </row>
    <row r="124" spans="1:11" ht="14.4" customHeight="1" thickBot="1" x14ac:dyDescent="0.35">
      <c r="A124" s="440" t="s">
        <v>374</v>
      </c>
      <c r="B124" s="418">
        <v>0</v>
      </c>
      <c r="C124" s="418">
        <v>4.7069999999999999</v>
      </c>
      <c r="D124" s="419">
        <v>4.7069999999999999</v>
      </c>
      <c r="E124" s="428" t="s">
        <v>264</v>
      </c>
      <c r="F124" s="418">
        <v>0</v>
      </c>
      <c r="G124" s="419">
        <v>0</v>
      </c>
      <c r="H124" s="421">
        <v>0</v>
      </c>
      <c r="I124" s="418">
        <v>14.14415</v>
      </c>
      <c r="J124" s="419">
        <v>14.14415</v>
      </c>
      <c r="K124" s="429" t="s">
        <v>258</v>
      </c>
    </row>
    <row r="125" spans="1:11" ht="14.4" customHeight="1" thickBot="1" x14ac:dyDescent="0.35">
      <c r="A125" s="439" t="s">
        <v>375</v>
      </c>
      <c r="B125" s="423">
        <v>0</v>
      </c>
      <c r="C125" s="423">
        <v>39.9542</v>
      </c>
      <c r="D125" s="424">
        <v>39.9542</v>
      </c>
      <c r="E125" s="425" t="s">
        <v>264</v>
      </c>
      <c r="F125" s="423">
        <v>0</v>
      </c>
      <c r="G125" s="424">
        <v>0</v>
      </c>
      <c r="H125" s="426">
        <v>0</v>
      </c>
      <c r="I125" s="423">
        <v>89.588399999999993</v>
      </c>
      <c r="J125" s="424">
        <v>89.588399999999993</v>
      </c>
      <c r="K125" s="427" t="s">
        <v>258</v>
      </c>
    </row>
    <row r="126" spans="1:11" ht="14.4" customHeight="1" thickBot="1" x14ac:dyDescent="0.35">
      <c r="A126" s="440" t="s">
        <v>376</v>
      </c>
      <c r="B126" s="418">
        <v>0</v>
      </c>
      <c r="C126" s="418">
        <v>39.9542</v>
      </c>
      <c r="D126" s="419">
        <v>39.9542</v>
      </c>
      <c r="E126" s="428" t="s">
        <v>264</v>
      </c>
      <c r="F126" s="418">
        <v>0</v>
      </c>
      <c r="G126" s="419">
        <v>0</v>
      </c>
      <c r="H126" s="421">
        <v>0</v>
      </c>
      <c r="I126" s="418">
        <v>89.588399999999993</v>
      </c>
      <c r="J126" s="419">
        <v>89.588399999999993</v>
      </c>
      <c r="K126" s="429" t="s">
        <v>258</v>
      </c>
    </row>
    <row r="127" spans="1:11" ht="14.4" customHeight="1" thickBot="1" x14ac:dyDescent="0.35">
      <c r="A127" s="436" t="s">
        <v>377</v>
      </c>
      <c r="B127" s="418">
        <v>3549.21914071422</v>
      </c>
      <c r="C127" s="418">
        <v>5104.1220000000003</v>
      </c>
      <c r="D127" s="419">
        <v>1554.9028592857801</v>
      </c>
      <c r="E127" s="420">
        <v>1.4380971694439999</v>
      </c>
      <c r="F127" s="418">
        <v>5325.3895484635896</v>
      </c>
      <c r="G127" s="419">
        <v>5325.3895484635896</v>
      </c>
      <c r="H127" s="421">
        <v>549.26464999999996</v>
      </c>
      <c r="I127" s="418">
        <v>6243.8644400000003</v>
      </c>
      <c r="J127" s="419">
        <v>918.47489153641402</v>
      </c>
      <c r="K127" s="422">
        <v>1.172470930657</v>
      </c>
    </row>
    <row r="128" spans="1:11" ht="14.4" customHeight="1" thickBot="1" x14ac:dyDescent="0.35">
      <c r="A128" s="437" t="s">
        <v>378</v>
      </c>
      <c r="B128" s="418">
        <v>3500.21914071422</v>
      </c>
      <c r="C128" s="418">
        <v>5098.0463300000001</v>
      </c>
      <c r="D128" s="419">
        <v>1597.8271892857799</v>
      </c>
      <c r="E128" s="420">
        <v>1.45649347228</v>
      </c>
      <c r="F128" s="418">
        <v>5323.6498746444504</v>
      </c>
      <c r="G128" s="419">
        <v>5323.6498746444504</v>
      </c>
      <c r="H128" s="421">
        <v>544.82465000000002</v>
      </c>
      <c r="I128" s="418">
        <v>6233.5215399999997</v>
      </c>
      <c r="J128" s="419">
        <v>909.87166535555298</v>
      </c>
      <c r="K128" s="422">
        <v>1.1709112520130001</v>
      </c>
    </row>
    <row r="129" spans="1:11" ht="14.4" customHeight="1" thickBot="1" x14ac:dyDescent="0.35">
      <c r="A129" s="438" t="s">
        <v>379</v>
      </c>
      <c r="B129" s="418">
        <v>3500.21914071422</v>
      </c>
      <c r="C129" s="418">
        <v>5098.0463300000001</v>
      </c>
      <c r="D129" s="419">
        <v>1597.8271892857799</v>
      </c>
      <c r="E129" s="420">
        <v>1.45649347228</v>
      </c>
      <c r="F129" s="418">
        <v>5323.6498746444504</v>
      </c>
      <c r="G129" s="419">
        <v>5323.6498746444504</v>
      </c>
      <c r="H129" s="421">
        <v>544.82465000000002</v>
      </c>
      <c r="I129" s="418">
        <v>6233.5215399999997</v>
      </c>
      <c r="J129" s="419">
        <v>909.87166535555298</v>
      </c>
      <c r="K129" s="422">
        <v>1.1709112520130001</v>
      </c>
    </row>
    <row r="130" spans="1:11" ht="14.4" customHeight="1" thickBot="1" x14ac:dyDescent="0.35">
      <c r="A130" s="439" t="s">
        <v>380</v>
      </c>
      <c r="B130" s="423">
        <v>1441.21914071369</v>
      </c>
      <c r="C130" s="423">
        <v>1676.59492</v>
      </c>
      <c r="D130" s="424">
        <v>235.37577928631401</v>
      </c>
      <c r="E130" s="430">
        <v>1.1633171338320001</v>
      </c>
      <c r="F130" s="423">
        <v>1660.6495073603601</v>
      </c>
      <c r="G130" s="424">
        <v>1660.6495073603601</v>
      </c>
      <c r="H130" s="426">
        <v>41.27413</v>
      </c>
      <c r="I130" s="423">
        <v>1421.05908</v>
      </c>
      <c r="J130" s="424">
        <v>-239.59042736035499</v>
      </c>
      <c r="K130" s="431">
        <v>0.85572486771</v>
      </c>
    </row>
    <row r="131" spans="1:11" ht="14.4" customHeight="1" thickBot="1" x14ac:dyDescent="0.35">
      <c r="A131" s="440" t="s">
        <v>381</v>
      </c>
      <c r="B131" s="418">
        <v>21.993811113014001</v>
      </c>
      <c r="C131" s="418">
        <v>114.2474</v>
      </c>
      <c r="D131" s="419">
        <v>92.253588886985</v>
      </c>
      <c r="E131" s="420">
        <v>5.1945249239860001</v>
      </c>
      <c r="F131" s="418">
        <v>119.053666113623</v>
      </c>
      <c r="G131" s="419">
        <v>119.053666113623</v>
      </c>
      <c r="H131" s="421">
        <v>2.8428</v>
      </c>
      <c r="I131" s="418">
        <v>62.46472</v>
      </c>
      <c r="J131" s="419">
        <v>-56.588946113623003</v>
      </c>
      <c r="K131" s="422">
        <v>0.52467699684500002</v>
      </c>
    </row>
    <row r="132" spans="1:11" ht="14.4" customHeight="1" thickBot="1" x14ac:dyDescent="0.35">
      <c r="A132" s="440" t="s">
        <v>382</v>
      </c>
      <c r="B132" s="418">
        <v>0.82532960067000005</v>
      </c>
      <c r="C132" s="418">
        <v>0</v>
      </c>
      <c r="D132" s="419">
        <v>-0.82532960067000005</v>
      </c>
      <c r="E132" s="420">
        <v>0</v>
      </c>
      <c r="F132" s="418">
        <v>0</v>
      </c>
      <c r="G132" s="419">
        <v>0</v>
      </c>
      <c r="H132" s="421">
        <v>0</v>
      </c>
      <c r="I132" s="418">
        <v>0</v>
      </c>
      <c r="J132" s="419">
        <v>0</v>
      </c>
      <c r="K132" s="422">
        <v>0</v>
      </c>
    </row>
    <row r="133" spans="1:11" ht="14.4" customHeight="1" thickBot="1" x14ac:dyDescent="0.35">
      <c r="A133" s="440" t="s">
        <v>383</v>
      </c>
      <c r="B133" s="418">
        <v>1418.4</v>
      </c>
      <c r="C133" s="418">
        <v>1562.34752</v>
      </c>
      <c r="D133" s="419">
        <v>143.94752</v>
      </c>
      <c r="E133" s="420">
        <v>1.1014858432029999</v>
      </c>
      <c r="F133" s="418">
        <v>1541.5958412467301</v>
      </c>
      <c r="G133" s="419">
        <v>1541.5958412467301</v>
      </c>
      <c r="H133" s="421">
        <v>38.431330000000003</v>
      </c>
      <c r="I133" s="418">
        <v>1358.5943600000001</v>
      </c>
      <c r="J133" s="419">
        <v>-183.001481246732</v>
      </c>
      <c r="K133" s="422">
        <v>0.88129088289500002</v>
      </c>
    </row>
    <row r="134" spans="1:11" ht="14.4" customHeight="1" thickBot="1" x14ac:dyDescent="0.35">
      <c r="A134" s="439" t="s">
        <v>384</v>
      </c>
      <c r="B134" s="423">
        <v>0</v>
      </c>
      <c r="C134" s="423">
        <v>1.5366299999999999</v>
      </c>
      <c r="D134" s="424">
        <v>1.5366299999999999</v>
      </c>
      <c r="E134" s="425" t="s">
        <v>264</v>
      </c>
      <c r="F134" s="423">
        <v>1.0000001002679999</v>
      </c>
      <c r="G134" s="424">
        <v>1.0000001002679999</v>
      </c>
      <c r="H134" s="426">
        <v>0</v>
      </c>
      <c r="I134" s="423">
        <v>0</v>
      </c>
      <c r="J134" s="424">
        <v>-1.0000001002679999</v>
      </c>
      <c r="K134" s="431">
        <v>0</v>
      </c>
    </row>
    <row r="135" spans="1:11" ht="14.4" customHeight="1" thickBot="1" x14ac:dyDescent="0.35">
      <c r="A135" s="440" t="s">
        <v>385</v>
      </c>
      <c r="B135" s="418">
        <v>0</v>
      </c>
      <c r="C135" s="418">
        <v>1.5366299999999999</v>
      </c>
      <c r="D135" s="419">
        <v>1.5366299999999999</v>
      </c>
      <c r="E135" s="428" t="s">
        <v>264</v>
      </c>
      <c r="F135" s="418">
        <v>1.0000001002679999</v>
      </c>
      <c r="G135" s="419">
        <v>1.0000001002679999</v>
      </c>
      <c r="H135" s="421">
        <v>0</v>
      </c>
      <c r="I135" s="418">
        <v>0</v>
      </c>
      <c r="J135" s="419">
        <v>-1.0000001002679999</v>
      </c>
      <c r="K135" s="422">
        <v>0</v>
      </c>
    </row>
    <row r="136" spans="1:11" ht="14.4" customHeight="1" thickBot="1" x14ac:dyDescent="0.35">
      <c r="A136" s="439" t="s">
        <v>386</v>
      </c>
      <c r="B136" s="423">
        <v>3</v>
      </c>
      <c r="C136" s="423">
        <v>9.6020000000000003</v>
      </c>
      <c r="D136" s="424">
        <v>6.6019999999990002</v>
      </c>
      <c r="E136" s="430">
        <v>3.2006666666650001</v>
      </c>
      <c r="F136" s="423">
        <v>33.000003308864997</v>
      </c>
      <c r="G136" s="424">
        <v>33.000003308864997</v>
      </c>
      <c r="H136" s="426">
        <v>7.5350000000000001</v>
      </c>
      <c r="I136" s="423">
        <v>7.5350000000000001</v>
      </c>
      <c r="J136" s="424">
        <v>-25.465003308865001</v>
      </c>
      <c r="K136" s="431">
        <v>0.22833331043800001</v>
      </c>
    </row>
    <row r="137" spans="1:11" ht="14.4" customHeight="1" thickBot="1" x14ac:dyDescent="0.35">
      <c r="A137" s="440" t="s">
        <v>387</v>
      </c>
      <c r="B137" s="418">
        <v>3</v>
      </c>
      <c r="C137" s="418">
        <v>9.6020000000000003</v>
      </c>
      <c r="D137" s="419">
        <v>6.6019999999990002</v>
      </c>
      <c r="E137" s="420">
        <v>3.2006666666650001</v>
      </c>
      <c r="F137" s="418">
        <v>33.000003308864997</v>
      </c>
      <c r="G137" s="419">
        <v>33.000003308864997</v>
      </c>
      <c r="H137" s="421">
        <v>7.5350000000000001</v>
      </c>
      <c r="I137" s="418">
        <v>7.5350000000000001</v>
      </c>
      <c r="J137" s="419">
        <v>-25.465003308865001</v>
      </c>
      <c r="K137" s="422">
        <v>0.22833331043800001</v>
      </c>
    </row>
    <row r="138" spans="1:11" ht="14.4" customHeight="1" thickBot="1" x14ac:dyDescent="0.35">
      <c r="A138" s="439" t="s">
        <v>388</v>
      </c>
      <c r="B138" s="423">
        <v>0</v>
      </c>
      <c r="C138" s="423">
        <v>-6.0909599999999999</v>
      </c>
      <c r="D138" s="424">
        <v>-6.0909599999999999</v>
      </c>
      <c r="E138" s="425" t="s">
        <v>264</v>
      </c>
      <c r="F138" s="423">
        <v>0</v>
      </c>
      <c r="G138" s="424">
        <v>0</v>
      </c>
      <c r="H138" s="426">
        <v>0</v>
      </c>
      <c r="I138" s="423">
        <v>0</v>
      </c>
      <c r="J138" s="424">
        <v>0</v>
      </c>
      <c r="K138" s="427" t="s">
        <v>258</v>
      </c>
    </row>
    <row r="139" spans="1:11" ht="14.4" customHeight="1" thickBot="1" x14ac:dyDescent="0.35">
      <c r="A139" s="440" t="s">
        <v>389</v>
      </c>
      <c r="B139" s="418">
        <v>0</v>
      </c>
      <c r="C139" s="418">
        <v>-6.0909599999999999</v>
      </c>
      <c r="D139" s="419">
        <v>-6.0909599999999999</v>
      </c>
      <c r="E139" s="428" t="s">
        <v>264</v>
      </c>
      <c r="F139" s="418">
        <v>0</v>
      </c>
      <c r="G139" s="419">
        <v>0</v>
      </c>
      <c r="H139" s="421">
        <v>0</v>
      </c>
      <c r="I139" s="418">
        <v>0</v>
      </c>
      <c r="J139" s="419">
        <v>0</v>
      </c>
      <c r="K139" s="429" t="s">
        <v>258</v>
      </c>
    </row>
    <row r="140" spans="1:11" ht="14.4" customHeight="1" thickBot="1" x14ac:dyDescent="0.35">
      <c r="A140" s="439" t="s">
        <v>390</v>
      </c>
      <c r="B140" s="423">
        <v>1</v>
      </c>
      <c r="C140" s="423">
        <v>0.39689999999999998</v>
      </c>
      <c r="D140" s="424">
        <v>-0.60309999999999997</v>
      </c>
      <c r="E140" s="430">
        <v>0.396899999999</v>
      </c>
      <c r="F140" s="423">
        <v>0</v>
      </c>
      <c r="G140" s="424">
        <v>0</v>
      </c>
      <c r="H140" s="426">
        <v>0</v>
      </c>
      <c r="I140" s="423">
        <v>0.67679999999999996</v>
      </c>
      <c r="J140" s="424">
        <v>0.67679999999999996</v>
      </c>
      <c r="K140" s="427" t="s">
        <v>258</v>
      </c>
    </row>
    <row r="141" spans="1:11" ht="14.4" customHeight="1" thickBot="1" x14ac:dyDescent="0.35">
      <c r="A141" s="440" t="s">
        <v>391</v>
      </c>
      <c r="B141" s="418">
        <v>1</v>
      </c>
      <c r="C141" s="418">
        <v>0.39689999999999998</v>
      </c>
      <c r="D141" s="419">
        <v>-0.60309999999999997</v>
      </c>
      <c r="E141" s="420">
        <v>0.396899999999</v>
      </c>
      <c r="F141" s="418">
        <v>0</v>
      </c>
      <c r="G141" s="419">
        <v>0</v>
      </c>
      <c r="H141" s="421">
        <v>0</v>
      </c>
      <c r="I141" s="418">
        <v>0.67679999999999996</v>
      </c>
      <c r="J141" s="419">
        <v>0.67679999999999996</v>
      </c>
      <c r="K141" s="429" t="s">
        <v>258</v>
      </c>
    </row>
    <row r="142" spans="1:11" ht="14.4" customHeight="1" thickBot="1" x14ac:dyDescent="0.35">
      <c r="A142" s="439" t="s">
        <v>392</v>
      </c>
      <c r="B142" s="423">
        <v>2055.0000000005398</v>
      </c>
      <c r="C142" s="423">
        <v>3286.9840199999999</v>
      </c>
      <c r="D142" s="424">
        <v>1231.9840199994601</v>
      </c>
      <c r="E142" s="430">
        <v>1.599505605839</v>
      </c>
      <c r="F142" s="423">
        <v>3629.0003638749599</v>
      </c>
      <c r="G142" s="424">
        <v>3629.0003638749599</v>
      </c>
      <c r="H142" s="426">
        <v>404.98311000000001</v>
      </c>
      <c r="I142" s="423">
        <v>4554.8625300000003</v>
      </c>
      <c r="J142" s="424">
        <v>925.86216612504404</v>
      </c>
      <c r="K142" s="431">
        <v>1.2551287057830001</v>
      </c>
    </row>
    <row r="143" spans="1:11" ht="14.4" customHeight="1" thickBot="1" x14ac:dyDescent="0.35">
      <c r="A143" s="440" t="s">
        <v>393</v>
      </c>
      <c r="B143" s="418">
        <v>503.00000000013102</v>
      </c>
      <c r="C143" s="418">
        <v>879.63868000000002</v>
      </c>
      <c r="D143" s="419">
        <v>376.638679999869</v>
      </c>
      <c r="E143" s="420">
        <v>1.7487846520870001</v>
      </c>
      <c r="F143" s="418">
        <v>1087.0001089920299</v>
      </c>
      <c r="G143" s="419">
        <v>1087.0001089920299</v>
      </c>
      <c r="H143" s="421">
        <v>105.45027</v>
      </c>
      <c r="I143" s="418">
        <v>1269.93</v>
      </c>
      <c r="J143" s="419">
        <v>182.92989100797001</v>
      </c>
      <c r="K143" s="422">
        <v>1.1682887513019999</v>
      </c>
    </row>
    <row r="144" spans="1:11" ht="14.4" customHeight="1" thickBot="1" x14ac:dyDescent="0.35">
      <c r="A144" s="440" t="s">
        <v>394</v>
      </c>
      <c r="B144" s="418">
        <v>1552.00000000041</v>
      </c>
      <c r="C144" s="418">
        <v>2407.3453399999999</v>
      </c>
      <c r="D144" s="419">
        <v>855.34533999959501</v>
      </c>
      <c r="E144" s="420">
        <v>1.5511245747410001</v>
      </c>
      <c r="F144" s="418">
        <v>2542.0002548829302</v>
      </c>
      <c r="G144" s="419">
        <v>2542.0002548829302</v>
      </c>
      <c r="H144" s="421">
        <v>299.53284000000002</v>
      </c>
      <c r="I144" s="418">
        <v>3284.93253</v>
      </c>
      <c r="J144" s="419">
        <v>742.932275117073</v>
      </c>
      <c r="K144" s="422">
        <v>1.292262864132</v>
      </c>
    </row>
    <row r="145" spans="1:11" ht="14.4" customHeight="1" thickBot="1" x14ac:dyDescent="0.35">
      <c r="A145" s="439" t="s">
        <v>395</v>
      </c>
      <c r="B145" s="423">
        <v>0</v>
      </c>
      <c r="C145" s="423">
        <v>129.02282</v>
      </c>
      <c r="D145" s="424">
        <v>129.02282</v>
      </c>
      <c r="E145" s="425" t="s">
        <v>258</v>
      </c>
      <c r="F145" s="423">
        <v>0</v>
      </c>
      <c r="G145" s="424">
        <v>0</v>
      </c>
      <c r="H145" s="426">
        <v>91.032409999999999</v>
      </c>
      <c r="I145" s="423">
        <v>249.38812999999999</v>
      </c>
      <c r="J145" s="424">
        <v>249.38812999999999</v>
      </c>
      <c r="K145" s="427" t="s">
        <v>258</v>
      </c>
    </row>
    <row r="146" spans="1:11" ht="14.4" customHeight="1" thickBot="1" x14ac:dyDescent="0.35">
      <c r="A146" s="440" t="s">
        <v>396</v>
      </c>
      <c r="B146" s="418">
        <v>0</v>
      </c>
      <c r="C146" s="418">
        <v>12.4655</v>
      </c>
      <c r="D146" s="419">
        <v>12.4655</v>
      </c>
      <c r="E146" s="428" t="s">
        <v>258</v>
      </c>
      <c r="F146" s="418">
        <v>0</v>
      </c>
      <c r="G146" s="419">
        <v>0</v>
      </c>
      <c r="H146" s="421">
        <v>0</v>
      </c>
      <c r="I146" s="418">
        <v>16.820720000000001</v>
      </c>
      <c r="J146" s="419">
        <v>16.820720000000001</v>
      </c>
      <c r="K146" s="429" t="s">
        <v>258</v>
      </c>
    </row>
    <row r="147" spans="1:11" ht="14.4" customHeight="1" thickBot="1" x14ac:dyDescent="0.35">
      <c r="A147" s="440" t="s">
        <v>397</v>
      </c>
      <c r="B147" s="418">
        <v>0</v>
      </c>
      <c r="C147" s="418">
        <v>116.55732</v>
      </c>
      <c r="D147" s="419">
        <v>116.55732</v>
      </c>
      <c r="E147" s="428" t="s">
        <v>258</v>
      </c>
      <c r="F147" s="418">
        <v>0</v>
      </c>
      <c r="G147" s="419">
        <v>0</v>
      </c>
      <c r="H147" s="421">
        <v>91.032409999999999</v>
      </c>
      <c r="I147" s="418">
        <v>232.56741</v>
      </c>
      <c r="J147" s="419">
        <v>232.56741</v>
      </c>
      <c r="K147" s="429" t="s">
        <v>258</v>
      </c>
    </row>
    <row r="148" spans="1:11" ht="14.4" customHeight="1" thickBot="1" x14ac:dyDescent="0.35">
      <c r="A148" s="437" t="s">
        <v>398</v>
      </c>
      <c r="B148" s="418">
        <v>49</v>
      </c>
      <c r="C148" s="418">
        <v>6.0756699999999997</v>
      </c>
      <c r="D148" s="419">
        <v>-42.924329999999998</v>
      </c>
      <c r="E148" s="420">
        <v>0.12399326530599999</v>
      </c>
      <c r="F148" s="418">
        <v>1.7396738191379999</v>
      </c>
      <c r="G148" s="419">
        <v>1.7396738191379999</v>
      </c>
      <c r="H148" s="421">
        <v>4.4400000000000004</v>
      </c>
      <c r="I148" s="418">
        <v>10.3429</v>
      </c>
      <c r="J148" s="419">
        <v>8.6032261808610002</v>
      </c>
      <c r="K148" s="422">
        <v>5.9453099116720001</v>
      </c>
    </row>
    <row r="149" spans="1:11" ht="14.4" customHeight="1" thickBot="1" x14ac:dyDescent="0.35">
      <c r="A149" s="438" t="s">
        <v>399</v>
      </c>
      <c r="B149" s="418">
        <v>0</v>
      </c>
      <c r="C149" s="418">
        <v>3.9329999999999998</v>
      </c>
      <c r="D149" s="419">
        <v>3.9329999999999998</v>
      </c>
      <c r="E149" s="428" t="s">
        <v>258</v>
      </c>
      <c r="F149" s="418">
        <v>0</v>
      </c>
      <c r="G149" s="419">
        <v>0</v>
      </c>
      <c r="H149" s="421">
        <v>4.4400000000000004</v>
      </c>
      <c r="I149" s="418">
        <v>9.7550000000000008</v>
      </c>
      <c r="J149" s="419">
        <v>9.7550000000000008</v>
      </c>
      <c r="K149" s="429" t="s">
        <v>258</v>
      </c>
    </row>
    <row r="150" spans="1:11" ht="14.4" customHeight="1" thickBot="1" x14ac:dyDescent="0.35">
      <c r="A150" s="439" t="s">
        <v>400</v>
      </c>
      <c r="B150" s="423">
        <v>0</v>
      </c>
      <c r="C150" s="423">
        <v>3.9329999999999998</v>
      </c>
      <c r="D150" s="424">
        <v>3.9329999999999998</v>
      </c>
      <c r="E150" s="425" t="s">
        <v>258</v>
      </c>
      <c r="F150" s="423">
        <v>0</v>
      </c>
      <c r="G150" s="424">
        <v>0</v>
      </c>
      <c r="H150" s="426">
        <v>4.4400000000000004</v>
      </c>
      <c r="I150" s="423">
        <v>9.7550000000000008</v>
      </c>
      <c r="J150" s="424">
        <v>9.7550000000000008</v>
      </c>
      <c r="K150" s="427" t="s">
        <v>258</v>
      </c>
    </row>
    <row r="151" spans="1:11" ht="14.4" customHeight="1" thickBot="1" x14ac:dyDescent="0.35">
      <c r="A151" s="440" t="s">
        <v>401</v>
      </c>
      <c r="B151" s="418">
        <v>0</v>
      </c>
      <c r="C151" s="418">
        <v>3.9329999999999998</v>
      </c>
      <c r="D151" s="419">
        <v>3.9329999999999998</v>
      </c>
      <c r="E151" s="428" t="s">
        <v>258</v>
      </c>
      <c r="F151" s="418">
        <v>0</v>
      </c>
      <c r="G151" s="419">
        <v>0</v>
      </c>
      <c r="H151" s="421">
        <v>4.4400000000000004</v>
      </c>
      <c r="I151" s="418">
        <v>9.7550000000000008</v>
      </c>
      <c r="J151" s="419">
        <v>9.7550000000000008</v>
      </c>
      <c r="K151" s="429" t="s">
        <v>258</v>
      </c>
    </row>
    <row r="152" spans="1:11" ht="14.4" customHeight="1" thickBot="1" x14ac:dyDescent="0.35">
      <c r="A152" s="443" t="s">
        <v>402</v>
      </c>
      <c r="B152" s="423">
        <v>49</v>
      </c>
      <c r="C152" s="423">
        <v>2.1426699999999999</v>
      </c>
      <c r="D152" s="424">
        <v>-46.857329999999997</v>
      </c>
      <c r="E152" s="430">
        <v>4.3727959183000001E-2</v>
      </c>
      <c r="F152" s="423">
        <v>1.7396738191379999</v>
      </c>
      <c r="G152" s="424">
        <v>1.7396738191379999</v>
      </c>
      <c r="H152" s="426">
        <v>0</v>
      </c>
      <c r="I152" s="423">
        <v>0.58789999999999998</v>
      </c>
      <c r="J152" s="424">
        <v>-1.151773819138</v>
      </c>
      <c r="K152" s="431">
        <v>0.33793691296099998</v>
      </c>
    </row>
    <row r="153" spans="1:11" ht="14.4" customHeight="1" thickBot="1" x14ac:dyDescent="0.35">
      <c r="A153" s="439" t="s">
        <v>403</v>
      </c>
      <c r="B153" s="423">
        <v>0</v>
      </c>
      <c r="C153" s="423">
        <v>-4.4999999999999999E-4</v>
      </c>
      <c r="D153" s="424">
        <v>-4.4999999999999999E-4</v>
      </c>
      <c r="E153" s="425" t="s">
        <v>258</v>
      </c>
      <c r="F153" s="423">
        <v>0</v>
      </c>
      <c r="G153" s="424">
        <v>0</v>
      </c>
      <c r="H153" s="426">
        <v>0</v>
      </c>
      <c r="I153" s="423">
        <v>8.9999999999999998E-4</v>
      </c>
      <c r="J153" s="424">
        <v>8.9999999999999998E-4</v>
      </c>
      <c r="K153" s="427" t="s">
        <v>258</v>
      </c>
    </row>
    <row r="154" spans="1:11" ht="14.4" customHeight="1" thickBot="1" x14ac:dyDescent="0.35">
      <c r="A154" s="440" t="s">
        <v>404</v>
      </c>
      <c r="B154" s="418">
        <v>0</v>
      </c>
      <c r="C154" s="418">
        <v>-4.4999999999999999E-4</v>
      </c>
      <c r="D154" s="419">
        <v>-4.4999999999999999E-4</v>
      </c>
      <c r="E154" s="428" t="s">
        <v>258</v>
      </c>
      <c r="F154" s="418">
        <v>0</v>
      </c>
      <c r="G154" s="419">
        <v>0</v>
      </c>
      <c r="H154" s="421">
        <v>0</v>
      </c>
      <c r="I154" s="418">
        <v>8.9999999999999998E-4</v>
      </c>
      <c r="J154" s="419">
        <v>8.9999999999999998E-4</v>
      </c>
      <c r="K154" s="429" t="s">
        <v>258</v>
      </c>
    </row>
    <row r="155" spans="1:11" ht="14.4" customHeight="1" thickBot="1" x14ac:dyDescent="0.35">
      <c r="A155" s="439" t="s">
        <v>405</v>
      </c>
      <c r="B155" s="423">
        <v>49</v>
      </c>
      <c r="C155" s="423">
        <v>2.1431200000000001</v>
      </c>
      <c r="D155" s="424">
        <v>-46.856879999999997</v>
      </c>
      <c r="E155" s="430">
        <v>4.3737142856999998E-2</v>
      </c>
      <c r="F155" s="423">
        <v>1.7396738191379999</v>
      </c>
      <c r="G155" s="424">
        <v>1.7396738191379999</v>
      </c>
      <c r="H155" s="426">
        <v>0</v>
      </c>
      <c r="I155" s="423">
        <v>0.58699999999999997</v>
      </c>
      <c r="J155" s="424">
        <v>-1.1526738191379999</v>
      </c>
      <c r="K155" s="431">
        <v>0.33741957460200001</v>
      </c>
    </row>
    <row r="156" spans="1:11" ht="14.4" customHeight="1" thickBot="1" x14ac:dyDescent="0.35">
      <c r="A156" s="440" t="s">
        <v>406</v>
      </c>
      <c r="B156" s="418">
        <v>0</v>
      </c>
      <c r="C156" s="418">
        <v>7.6999999999999999E-2</v>
      </c>
      <c r="D156" s="419">
        <v>7.6999999999999999E-2</v>
      </c>
      <c r="E156" s="428" t="s">
        <v>258</v>
      </c>
      <c r="F156" s="418">
        <v>7.8479441058999996E-2</v>
      </c>
      <c r="G156" s="419">
        <v>7.8479441058999996E-2</v>
      </c>
      <c r="H156" s="421">
        <v>0</v>
      </c>
      <c r="I156" s="418">
        <v>0.58699999999999997</v>
      </c>
      <c r="J156" s="419">
        <v>0.50852055894000003</v>
      </c>
      <c r="K156" s="422">
        <v>7.4796659109229999</v>
      </c>
    </row>
    <row r="157" spans="1:11" ht="14.4" customHeight="1" thickBot="1" x14ac:dyDescent="0.35">
      <c r="A157" s="440" t="s">
        <v>407</v>
      </c>
      <c r="B157" s="418">
        <v>49</v>
      </c>
      <c r="C157" s="418">
        <v>2.0661200000000002</v>
      </c>
      <c r="D157" s="419">
        <v>-46.933880000000002</v>
      </c>
      <c r="E157" s="420">
        <v>4.2165714285000003E-2</v>
      </c>
      <c r="F157" s="418">
        <v>1.6611943780780001</v>
      </c>
      <c r="G157" s="419">
        <v>1.6611943780780001</v>
      </c>
      <c r="H157" s="421">
        <v>0</v>
      </c>
      <c r="I157" s="418">
        <v>0</v>
      </c>
      <c r="J157" s="419">
        <v>-1.6611943780780001</v>
      </c>
      <c r="K157" s="422">
        <v>0</v>
      </c>
    </row>
    <row r="158" spans="1:11" ht="14.4" customHeight="1" thickBot="1" x14ac:dyDescent="0.35">
      <c r="A158" s="436" t="s">
        <v>408</v>
      </c>
      <c r="B158" s="418">
        <v>1109.90353845251</v>
      </c>
      <c r="C158" s="418">
        <v>1075.1789200000001</v>
      </c>
      <c r="D158" s="419">
        <v>-34.724618452503996</v>
      </c>
      <c r="E158" s="420">
        <v>0.96871384111299996</v>
      </c>
      <c r="F158" s="418">
        <v>1195.57910689143</v>
      </c>
      <c r="G158" s="419">
        <v>1195.57910689143</v>
      </c>
      <c r="H158" s="421">
        <v>131.84576000000001</v>
      </c>
      <c r="I158" s="418">
        <v>1194.6464599999999</v>
      </c>
      <c r="J158" s="419">
        <v>-0.93264689143199997</v>
      </c>
      <c r="K158" s="422">
        <v>0.999219920383</v>
      </c>
    </row>
    <row r="159" spans="1:11" ht="14.4" customHeight="1" thickBot="1" x14ac:dyDescent="0.35">
      <c r="A159" s="441" t="s">
        <v>409</v>
      </c>
      <c r="B159" s="423">
        <v>1109.90353845251</v>
      </c>
      <c r="C159" s="423">
        <v>1075.1789200000001</v>
      </c>
      <c r="D159" s="424">
        <v>-34.724618452503996</v>
      </c>
      <c r="E159" s="430">
        <v>0.96871384111299996</v>
      </c>
      <c r="F159" s="423">
        <v>1195.57910689143</v>
      </c>
      <c r="G159" s="424">
        <v>1195.57910689143</v>
      </c>
      <c r="H159" s="426">
        <v>131.84576000000001</v>
      </c>
      <c r="I159" s="423">
        <v>1194.6464599999999</v>
      </c>
      <c r="J159" s="424">
        <v>-0.93264689143199997</v>
      </c>
      <c r="K159" s="431">
        <v>0.999219920383</v>
      </c>
    </row>
    <row r="160" spans="1:11" ht="14.4" customHeight="1" thickBot="1" x14ac:dyDescent="0.35">
      <c r="A160" s="443" t="s">
        <v>54</v>
      </c>
      <c r="B160" s="423">
        <v>1109.90353845251</v>
      </c>
      <c r="C160" s="423">
        <v>1075.1789200000001</v>
      </c>
      <c r="D160" s="424">
        <v>-34.724618452503996</v>
      </c>
      <c r="E160" s="430">
        <v>0.96871384111299996</v>
      </c>
      <c r="F160" s="423">
        <v>1195.57910689143</v>
      </c>
      <c r="G160" s="424">
        <v>1195.57910689143</v>
      </c>
      <c r="H160" s="426">
        <v>131.84576000000001</v>
      </c>
      <c r="I160" s="423">
        <v>1194.6464599999999</v>
      </c>
      <c r="J160" s="424">
        <v>-0.93264689143199997</v>
      </c>
      <c r="K160" s="431">
        <v>0.999219920383</v>
      </c>
    </row>
    <row r="161" spans="1:11" ht="14.4" customHeight="1" thickBot="1" x14ac:dyDescent="0.35">
      <c r="A161" s="439" t="s">
        <v>410</v>
      </c>
      <c r="B161" s="423">
        <v>18.516847377881</v>
      </c>
      <c r="C161" s="423">
        <v>11.88425</v>
      </c>
      <c r="D161" s="424">
        <v>-6.6325973778809999</v>
      </c>
      <c r="E161" s="430">
        <v>0.64180741772399996</v>
      </c>
      <c r="F161" s="423">
        <v>12.430007225145999</v>
      </c>
      <c r="G161" s="424">
        <v>12.430007225145999</v>
      </c>
      <c r="H161" s="426">
        <v>0.95799999999999996</v>
      </c>
      <c r="I161" s="423">
        <v>11.496</v>
      </c>
      <c r="J161" s="424">
        <v>-0.93400722514599999</v>
      </c>
      <c r="K161" s="431">
        <v>0.92485867399499999</v>
      </c>
    </row>
    <row r="162" spans="1:11" ht="14.4" customHeight="1" thickBot="1" x14ac:dyDescent="0.35">
      <c r="A162" s="440" t="s">
        <v>411</v>
      </c>
      <c r="B162" s="418">
        <v>18.516847377881</v>
      </c>
      <c r="C162" s="418">
        <v>11.88425</v>
      </c>
      <c r="D162" s="419">
        <v>-6.6325973778809999</v>
      </c>
      <c r="E162" s="420">
        <v>0.64180741772399996</v>
      </c>
      <c r="F162" s="418">
        <v>12.430007225145999</v>
      </c>
      <c r="G162" s="419">
        <v>12.430007225145999</v>
      </c>
      <c r="H162" s="421">
        <v>0.95799999999999996</v>
      </c>
      <c r="I162" s="418">
        <v>11.496</v>
      </c>
      <c r="J162" s="419">
        <v>-0.93400722514599999</v>
      </c>
      <c r="K162" s="422">
        <v>0.92485867399499999</v>
      </c>
    </row>
    <row r="163" spans="1:11" ht="14.4" customHeight="1" thickBot="1" x14ac:dyDescent="0.35">
      <c r="A163" s="439" t="s">
        <v>412</v>
      </c>
      <c r="B163" s="423">
        <v>5.3044056967920001</v>
      </c>
      <c r="C163" s="423">
        <v>4.4091199999999997</v>
      </c>
      <c r="D163" s="424">
        <v>-0.89528569679199999</v>
      </c>
      <c r="E163" s="430">
        <v>0.83121847234699997</v>
      </c>
      <c r="F163" s="423">
        <v>6.1860069219240001</v>
      </c>
      <c r="G163" s="424">
        <v>6.1860069219240001</v>
      </c>
      <c r="H163" s="426">
        <v>0.29399999999999998</v>
      </c>
      <c r="I163" s="423">
        <v>7.6015199999999998</v>
      </c>
      <c r="J163" s="424">
        <v>1.415513078075</v>
      </c>
      <c r="K163" s="431">
        <v>1.2288250071389999</v>
      </c>
    </row>
    <row r="164" spans="1:11" ht="14.4" customHeight="1" thickBot="1" x14ac:dyDescent="0.35">
      <c r="A164" s="440" t="s">
        <v>413</v>
      </c>
      <c r="B164" s="418">
        <v>0</v>
      </c>
      <c r="C164" s="418">
        <v>0.74</v>
      </c>
      <c r="D164" s="419">
        <v>0.74</v>
      </c>
      <c r="E164" s="428" t="s">
        <v>264</v>
      </c>
      <c r="F164" s="418">
        <v>2.8552083987830001</v>
      </c>
      <c r="G164" s="419">
        <v>2.8552083987830001</v>
      </c>
      <c r="H164" s="421">
        <v>0</v>
      </c>
      <c r="I164" s="418">
        <v>1.1100000000000001</v>
      </c>
      <c r="J164" s="419">
        <v>-1.745208398783</v>
      </c>
      <c r="K164" s="422">
        <v>0.38876321618800003</v>
      </c>
    </row>
    <row r="165" spans="1:11" ht="14.4" customHeight="1" thickBot="1" x14ac:dyDescent="0.35">
      <c r="A165" s="440" t="s">
        <v>414</v>
      </c>
      <c r="B165" s="418">
        <v>5.3044056967920001</v>
      </c>
      <c r="C165" s="418">
        <v>3.6691199999999999</v>
      </c>
      <c r="D165" s="419">
        <v>-1.635285696792</v>
      </c>
      <c r="E165" s="420">
        <v>0.69171179765099999</v>
      </c>
      <c r="F165" s="418">
        <v>3.3307985231399999</v>
      </c>
      <c r="G165" s="419">
        <v>3.3307985231399999</v>
      </c>
      <c r="H165" s="421">
        <v>0.29399999999999998</v>
      </c>
      <c r="I165" s="418">
        <v>6.4915200000000004</v>
      </c>
      <c r="J165" s="419">
        <v>3.160721476859</v>
      </c>
      <c r="K165" s="422">
        <v>1.948938056414</v>
      </c>
    </row>
    <row r="166" spans="1:11" ht="14.4" customHeight="1" thickBot="1" x14ac:dyDescent="0.35">
      <c r="A166" s="439" t="s">
        <v>415</v>
      </c>
      <c r="B166" s="423">
        <v>29.185110920176001</v>
      </c>
      <c r="C166" s="423">
        <v>27.207439999999998</v>
      </c>
      <c r="D166" s="424">
        <v>-1.9776709201760001</v>
      </c>
      <c r="E166" s="430">
        <v>0.93223699147100003</v>
      </c>
      <c r="F166" s="423">
        <v>32.905652961870999</v>
      </c>
      <c r="G166" s="424">
        <v>32.905652961870999</v>
      </c>
      <c r="H166" s="426">
        <v>3.0797500000000002</v>
      </c>
      <c r="I166" s="423">
        <v>35.218910000000001</v>
      </c>
      <c r="J166" s="424">
        <v>2.313257038128</v>
      </c>
      <c r="K166" s="431">
        <v>1.0702996850049999</v>
      </c>
    </row>
    <row r="167" spans="1:11" ht="14.4" customHeight="1" thickBot="1" x14ac:dyDescent="0.35">
      <c r="A167" s="440" t="s">
        <v>416</v>
      </c>
      <c r="B167" s="418">
        <v>29.185110920176001</v>
      </c>
      <c r="C167" s="418">
        <v>27.207439999999998</v>
      </c>
      <c r="D167" s="419">
        <v>-1.9776709201760001</v>
      </c>
      <c r="E167" s="420">
        <v>0.93223699147100003</v>
      </c>
      <c r="F167" s="418">
        <v>32.905652961870999</v>
      </c>
      <c r="G167" s="419">
        <v>32.905652961870999</v>
      </c>
      <c r="H167" s="421">
        <v>3.0797500000000002</v>
      </c>
      <c r="I167" s="418">
        <v>35.218910000000001</v>
      </c>
      <c r="J167" s="419">
        <v>2.313257038128</v>
      </c>
      <c r="K167" s="422">
        <v>1.0702996850049999</v>
      </c>
    </row>
    <row r="168" spans="1:11" ht="14.4" customHeight="1" thickBot="1" x14ac:dyDescent="0.35">
      <c r="A168" s="439" t="s">
        <v>417</v>
      </c>
      <c r="B168" s="423">
        <v>0</v>
      </c>
      <c r="C168" s="423">
        <v>0.97</v>
      </c>
      <c r="D168" s="424">
        <v>0.97</v>
      </c>
      <c r="E168" s="425" t="s">
        <v>258</v>
      </c>
      <c r="F168" s="423">
        <v>0</v>
      </c>
      <c r="G168" s="424">
        <v>0</v>
      </c>
      <c r="H168" s="426">
        <v>0</v>
      </c>
      <c r="I168" s="423">
        <v>0.748</v>
      </c>
      <c r="J168" s="424">
        <v>0.748</v>
      </c>
      <c r="K168" s="427" t="s">
        <v>264</v>
      </c>
    </row>
    <row r="169" spans="1:11" ht="14.4" customHeight="1" thickBot="1" x14ac:dyDescent="0.35">
      <c r="A169" s="440" t="s">
        <v>418</v>
      </c>
      <c r="B169" s="418">
        <v>0</v>
      </c>
      <c r="C169" s="418">
        <v>0.97</v>
      </c>
      <c r="D169" s="419">
        <v>0.97</v>
      </c>
      <c r="E169" s="428" t="s">
        <v>258</v>
      </c>
      <c r="F169" s="418">
        <v>0</v>
      </c>
      <c r="G169" s="419">
        <v>0</v>
      </c>
      <c r="H169" s="421">
        <v>0</v>
      </c>
      <c r="I169" s="418">
        <v>0.748</v>
      </c>
      <c r="J169" s="419">
        <v>0.748</v>
      </c>
      <c r="K169" s="429" t="s">
        <v>264</v>
      </c>
    </row>
    <row r="170" spans="1:11" ht="14.4" customHeight="1" thickBot="1" x14ac:dyDescent="0.35">
      <c r="A170" s="439" t="s">
        <v>419</v>
      </c>
      <c r="B170" s="423">
        <v>500</v>
      </c>
      <c r="C170" s="423">
        <v>457.19170000000003</v>
      </c>
      <c r="D170" s="424">
        <v>-42.808299999999001</v>
      </c>
      <c r="E170" s="430">
        <v>0.91438339999999996</v>
      </c>
      <c r="F170" s="423">
        <v>553.82393628684201</v>
      </c>
      <c r="G170" s="424">
        <v>553.82393628684201</v>
      </c>
      <c r="H170" s="426">
        <v>55.311590000000002</v>
      </c>
      <c r="I170" s="423">
        <v>529.89202999999998</v>
      </c>
      <c r="J170" s="424">
        <v>-23.931906286842</v>
      </c>
      <c r="K170" s="431">
        <v>0.95678788019200001</v>
      </c>
    </row>
    <row r="171" spans="1:11" ht="14.4" customHeight="1" thickBot="1" x14ac:dyDescent="0.35">
      <c r="A171" s="440" t="s">
        <v>420</v>
      </c>
      <c r="B171" s="418">
        <v>500</v>
      </c>
      <c r="C171" s="418">
        <v>457.19170000000003</v>
      </c>
      <c r="D171" s="419">
        <v>-42.808299999999001</v>
      </c>
      <c r="E171" s="420">
        <v>0.91438339999999996</v>
      </c>
      <c r="F171" s="418">
        <v>553.82393628684201</v>
      </c>
      <c r="G171" s="419">
        <v>553.82393628684201</v>
      </c>
      <c r="H171" s="421">
        <v>55.311590000000002</v>
      </c>
      <c r="I171" s="418">
        <v>529.89202999999998</v>
      </c>
      <c r="J171" s="419">
        <v>-23.931906286842</v>
      </c>
      <c r="K171" s="422">
        <v>0.95678788019200001</v>
      </c>
    </row>
    <row r="172" spans="1:11" ht="14.4" customHeight="1" thickBot="1" x14ac:dyDescent="0.35">
      <c r="A172" s="439" t="s">
        <v>421</v>
      </c>
      <c r="B172" s="423">
        <v>556.89717445765598</v>
      </c>
      <c r="C172" s="423">
        <v>573.51640999999995</v>
      </c>
      <c r="D172" s="424">
        <v>16.619235542344001</v>
      </c>
      <c r="E172" s="430">
        <v>1.029842556767</v>
      </c>
      <c r="F172" s="423">
        <v>590.23350349564805</v>
      </c>
      <c r="G172" s="424">
        <v>590.23350349564805</v>
      </c>
      <c r="H172" s="426">
        <v>72.202420000000004</v>
      </c>
      <c r="I172" s="423">
        <v>609.69000000000005</v>
      </c>
      <c r="J172" s="424">
        <v>19.456496504351001</v>
      </c>
      <c r="K172" s="431">
        <v>1.032964066575</v>
      </c>
    </row>
    <row r="173" spans="1:11" ht="14.4" customHeight="1" thickBot="1" x14ac:dyDescent="0.35">
      <c r="A173" s="440" t="s">
        <v>422</v>
      </c>
      <c r="B173" s="418">
        <v>556.89717445765598</v>
      </c>
      <c r="C173" s="418">
        <v>573.51640999999995</v>
      </c>
      <c r="D173" s="419">
        <v>16.619235542344001</v>
      </c>
      <c r="E173" s="420">
        <v>1.029842556767</v>
      </c>
      <c r="F173" s="418">
        <v>590.23350349564805</v>
      </c>
      <c r="G173" s="419">
        <v>590.23350349564805</v>
      </c>
      <c r="H173" s="421">
        <v>72.202420000000004</v>
      </c>
      <c r="I173" s="418">
        <v>609.69000000000005</v>
      </c>
      <c r="J173" s="419">
        <v>19.456496504351001</v>
      </c>
      <c r="K173" s="422">
        <v>1.032964066575</v>
      </c>
    </row>
    <row r="174" spans="1:11" ht="14.4" customHeight="1" thickBot="1" x14ac:dyDescent="0.35">
      <c r="A174" s="444" t="s">
        <v>423</v>
      </c>
      <c r="B174" s="423">
        <v>0</v>
      </c>
      <c r="C174" s="423">
        <v>15.140180000000001</v>
      </c>
      <c r="D174" s="424">
        <v>15.140180000000001</v>
      </c>
      <c r="E174" s="425" t="s">
        <v>258</v>
      </c>
      <c r="F174" s="423">
        <v>0</v>
      </c>
      <c r="G174" s="424">
        <v>0</v>
      </c>
      <c r="H174" s="426">
        <v>0.47064</v>
      </c>
      <c r="I174" s="423">
        <v>7.1457699999999997</v>
      </c>
      <c r="J174" s="424">
        <v>7.1457699999999997</v>
      </c>
      <c r="K174" s="427" t="s">
        <v>264</v>
      </c>
    </row>
    <row r="175" spans="1:11" ht="14.4" customHeight="1" thickBot="1" x14ac:dyDescent="0.35">
      <c r="A175" s="441" t="s">
        <v>424</v>
      </c>
      <c r="B175" s="423">
        <v>0</v>
      </c>
      <c r="C175" s="423">
        <v>15.140180000000001</v>
      </c>
      <c r="D175" s="424">
        <v>15.140180000000001</v>
      </c>
      <c r="E175" s="425" t="s">
        <v>258</v>
      </c>
      <c r="F175" s="423">
        <v>0</v>
      </c>
      <c r="G175" s="424">
        <v>0</v>
      </c>
      <c r="H175" s="426">
        <v>0.47064</v>
      </c>
      <c r="I175" s="423">
        <v>7.1457699999999997</v>
      </c>
      <c r="J175" s="424">
        <v>7.1457699999999997</v>
      </c>
      <c r="K175" s="427" t="s">
        <v>264</v>
      </c>
    </row>
    <row r="176" spans="1:11" ht="14.4" customHeight="1" thickBot="1" x14ac:dyDescent="0.35">
      <c r="A176" s="443" t="s">
        <v>425</v>
      </c>
      <c r="B176" s="423">
        <v>0</v>
      </c>
      <c r="C176" s="423">
        <v>15.140180000000001</v>
      </c>
      <c r="D176" s="424">
        <v>15.140180000000001</v>
      </c>
      <c r="E176" s="425" t="s">
        <v>258</v>
      </c>
      <c r="F176" s="423">
        <v>0</v>
      </c>
      <c r="G176" s="424">
        <v>0</v>
      </c>
      <c r="H176" s="426">
        <v>0.47064</v>
      </c>
      <c r="I176" s="423">
        <v>7.1457699999999997</v>
      </c>
      <c r="J176" s="424">
        <v>7.1457699999999997</v>
      </c>
      <c r="K176" s="427" t="s">
        <v>264</v>
      </c>
    </row>
    <row r="177" spans="1:11" ht="14.4" customHeight="1" thickBot="1" x14ac:dyDescent="0.35">
      <c r="A177" s="439" t="s">
        <v>426</v>
      </c>
      <c r="B177" s="423">
        <v>0</v>
      </c>
      <c r="C177" s="423">
        <v>15.140180000000001</v>
      </c>
      <c r="D177" s="424">
        <v>15.140180000000001</v>
      </c>
      <c r="E177" s="425" t="s">
        <v>258</v>
      </c>
      <c r="F177" s="423">
        <v>0</v>
      </c>
      <c r="G177" s="424">
        <v>0</v>
      </c>
      <c r="H177" s="426">
        <v>0.47064</v>
      </c>
      <c r="I177" s="423">
        <v>7.1457699999999997</v>
      </c>
      <c r="J177" s="424">
        <v>7.1457699999999997</v>
      </c>
      <c r="K177" s="427" t="s">
        <v>264</v>
      </c>
    </row>
    <row r="178" spans="1:11" ht="14.4" customHeight="1" thickBot="1" x14ac:dyDescent="0.35">
      <c r="A178" s="440" t="s">
        <v>427</v>
      </c>
      <c r="B178" s="418">
        <v>0</v>
      </c>
      <c r="C178" s="418">
        <v>15.140180000000001</v>
      </c>
      <c r="D178" s="419">
        <v>15.140180000000001</v>
      </c>
      <c r="E178" s="428" t="s">
        <v>258</v>
      </c>
      <c r="F178" s="418">
        <v>0</v>
      </c>
      <c r="G178" s="419">
        <v>0</v>
      </c>
      <c r="H178" s="421">
        <v>0.47064</v>
      </c>
      <c r="I178" s="418">
        <v>7.1457699999999997</v>
      </c>
      <c r="J178" s="419">
        <v>7.1457699999999997</v>
      </c>
      <c r="K178" s="429" t="s">
        <v>264</v>
      </c>
    </row>
    <row r="179" spans="1:11" ht="14.4" customHeight="1" thickBot="1" x14ac:dyDescent="0.35">
      <c r="A179" s="445"/>
      <c r="B179" s="418">
        <v>-3421.4397276570699</v>
      </c>
      <c r="C179" s="418">
        <v>-2469.82969</v>
      </c>
      <c r="D179" s="419">
        <v>951.61003765707198</v>
      </c>
      <c r="E179" s="420">
        <v>0.72186853681300001</v>
      </c>
      <c r="F179" s="418">
        <v>-1876.9587824165501</v>
      </c>
      <c r="G179" s="419">
        <v>-1876.9587824165501</v>
      </c>
      <c r="H179" s="421">
        <v>-341.08684000000397</v>
      </c>
      <c r="I179" s="418">
        <v>-2140.7113100000001</v>
      </c>
      <c r="J179" s="419">
        <v>-263.752527583453</v>
      </c>
      <c r="K179" s="422">
        <v>1.1405212144529999</v>
      </c>
    </row>
    <row r="180" spans="1:11" ht="14.4" customHeight="1" thickBot="1" x14ac:dyDescent="0.35">
      <c r="A180" s="446" t="s">
        <v>66</v>
      </c>
      <c r="B180" s="432">
        <v>-3421.4397276570699</v>
      </c>
      <c r="C180" s="432">
        <v>-2469.82969</v>
      </c>
      <c r="D180" s="433">
        <v>951.61003765707198</v>
      </c>
      <c r="E180" s="434" t="s">
        <v>258</v>
      </c>
      <c r="F180" s="432">
        <v>-1876.9587824165501</v>
      </c>
      <c r="G180" s="433">
        <v>-1876.9587824165501</v>
      </c>
      <c r="H180" s="432">
        <v>-341.08684000000397</v>
      </c>
      <c r="I180" s="432">
        <v>-2140.7113100000001</v>
      </c>
      <c r="J180" s="433">
        <v>-263.752527583453</v>
      </c>
      <c r="K180" s="435">
        <v>1.1405212144529999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8" customWidth="1"/>
    <col min="2" max="2" width="61.109375" style="208" customWidth="1"/>
    <col min="3" max="3" width="9.5546875" style="130" customWidth="1"/>
    <col min="4" max="4" width="9.5546875" style="209" customWidth="1"/>
    <col min="5" max="5" width="2.21875" style="209" customWidth="1"/>
    <col min="6" max="6" width="9.5546875" style="210" customWidth="1"/>
    <col min="7" max="7" width="9.5546875" style="207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4" t="s">
        <v>138</v>
      </c>
      <c r="B1" s="355"/>
      <c r="C1" s="355"/>
      <c r="D1" s="355"/>
      <c r="E1" s="355"/>
      <c r="F1" s="355"/>
      <c r="G1" s="326"/>
      <c r="H1" s="356"/>
      <c r="I1" s="356"/>
    </row>
    <row r="2" spans="1:10" ht="14.4" customHeight="1" thickBot="1" x14ac:dyDescent="0.35">
      <c r="A2" s="234" t="s">
        <v>257</v>
      </c>
      <c r="B2" s="206"/>
      <c r="C2" s="206"/>
      <c r="D2" s="206"/>
      <c r="E2" s="206"/>
      <c r="F2" s="206"/>
    </row>
    <row r="3" spans="1:10" ht="14.4" customHeight="1" thickBot="1" x14ac:dyDescent="0.35">
      <c r="A3" s="234"/>
      <c r="B3" s="206"/>
      <c r="C3" s="292">
        <v>2014</v>
      </c>
      <c r="D3" s="293">
        <v>2015</v>
      </c>
      <c r="E3" s="7"/>
      <c r="F3" s="349">
        <v>2016</v>
      </c>
      <c r="G3" s="350"/>
      <c r="H3" s="350"/>
      <c r="I3" s="351"/>
    </row>
    <row r="4" spans="1:10" ht="14.4" customHeight="1" thickBot="1" x14ac:dyDescent="0.35">
      <c r="A4" s="297" t="s">
        <v>0</v>
      </c>
      <c r="B4" s="298" t="s">
        <v>210</v>
      </c>
      <c r="C4" s="352" t="s">
        <v>73</v>
      </c>
      <c r="D4" s="353"/>
      <c r="E4" s="299"/>
      <c r="F4" s="294" t="s">
        <v>73</v>
      </c>
      <c r="G4" s="295" t="s">
        <v>74</v>
      </c>
      <c r="H4" s="295" t="s">
        <v>68</v>
      </c>
      <c r="I4" s="296" t="s">
        <v>75</v>
      </c>
    </row>
    <row r="5" spans="1:10" ht="14.4" customHeight="1" x14ac:dyDescent="0.3">
      <c r="A5" s="447" t="s">
        <v>428</v>
      </c>
      <c r="B5" s="448" t="s">
        <v>429</v>
      </c>
      <c r="C5" s="449" t="s">
        <v>430</v>
      </c>
      <c r="D5" s="449" t="s">
        <v>430</v>
      </c>
      <c r="E5" s="449"/>
      <c r="F5" s="449" t="s">
        <v>430</v>
      </c>
      <c r="G5" s="449" t="s">
        <v>430</v>
      </c>
      <c r="H5" s="449" t="s">
        <v>430</v>
      </c>
      <c r="I5" s="450" t="s">
        <v>430</v>
      </c>
      <c r="J5" s="451" t="s">
        <v>69</v>
      </c>
    </row>
    <row r="6" spans="1:10" ht="14.4" customHeight="1" x14ac:dyDescent="0.3">
      <c r="A6" s="447" t="s">
        <v>428</v>
      </c>
      <c r="B6" s="448" t="s">
        <v>267</v>
      </c>
      <c r="C6" s="449">
        <v>1.6068500000000001</v>
      </c>
      <c r="D6" s="449">
        <v>3.9034899999999997</v>
      </c>
      <c r="E6" s="449"/>
      <c r="F6" s="449">
        <v>4.9705499999999994</v>
      </c>
      <c r="G6" s="449">
        <v>14.448836764996003</v>
      </c>
      <c r="H6" s="449">
        <v>-9.4782867649960032</v>
      </c>
      <c r="I6" s="450">
        <v>0.34401039203666128</v>
      </c>
      <c r="J6" s="451" t="s">
        <v>1</v>
      </c>
    </row>
    <row r="7" spans="1:10" ht="14.4" customHeight="1" x14ac:dyDescent="0.3">
      <c r="A7" s="447" t="s">
        <v>428</v>
      </c>
      <c r="B7" s="448" t="s">
        <v>268</v>
      </c>
      <c r="C7" s="449">
        <v>0</v>
      </c>
      <c r="D7" s="449">
        <v>9.9220000000000006</v>
      </c>
      <c r="E7" s="449"/>
      <c r="F7" s="449">
        <v>4.9610000000000003</v>
      </c>
      <c r="G7" s="449">
        <v>7.0000006319560004</v>
      </c>
      <c r="H7" s="449">
        <v>-2.0390006319560001</v>
      </c>
      <c r="I7" s="450">
        <v>0.70871422173197074</v>
      </c>
      <c r="J7" s="451" t="s">
        <v>1</v>
      </c>
    </row>
    <row r="8" spans="1:10" ht="14.4" customHeight="1" x14ac:dyDescent="0.3">
      <c r="A8" s="447" t="s">
        <v>428</v>
      </c>
      <c r="B8" s="448" t="s">
        <v>431</v>
      </c>
      <c r="C8" s="449">
        <v>1.6068500000000001</v>
      </c>
      <c r="D8" s="449">
        <v>13.82549</v>
      </c>
      <c r="E8" s="449"/>
      <c r="F8" s="449">
        <v>9.9315499999999997</v>
      </c>
      <c r="G8" s="449">
        <v>21.448837396952001</v>
      </c>
      <c r="H8" s="449">
        <v>-11.517287396952002</v>
      </c>
      <c r="I8" s="450">
        <v>0.46303442075659207</v>
      </c>
      <c r="J8" s="451" t="s">
        <v>432</v>
      </c>
    </row>
    <row r="10" spans="1:10" ht="14.4" customHeight="1" x14ac:dyDescent="0.3">
      <c r="A10" s="447" t="s">
        <v>428</v>
      </c>
      <c r="B10" s="448" t="s">
        <v>429</v>
      </c>
      <c r="C10" s="449" t="s">
        <v>430</v>
      </c>
      <c r="D10" s="449" t="s">
        <v>430</v>
      </c>
      <c r="E10" s="449"/>
      <c r="F10" s="449" t="s">
        <v>430</v>
      </c>
      <c r="G10" s="449" t="s">
        <v>430</v>
      </c>
      <c r="H10" s="449" t="s">
        <v>430</v>
      </c>
      <c r="I10" s="450" t="s">
        <v>430</v>
      </c>
      <c r="J10" s="451" t="s">
        <v>69</v>
      </c>
    </row>
    <row r="11" spans="1:10" ht="14.4" customHeight="1" x14ac:dyDescent="0.3">
      <c r="A11" s="447" t="s">
        <v>433</v>
      </c>
      <c r="B11" s="448" t="s">
        <v>434</v>
      </c>
      <c r="C11" s="449" t="s">
        <v>430</v>
      </c>
      <c r="D11" s="449" t="s">
        <v>430</v>
      </c>
      <c r="E11" s="449"/>
      <c r="F11" s="449" t="s">
        <v>430</v>
      </c>
      <c r="G11" s="449" t="s">
        <v>430</v>
      </c>
      <c r="H11" s="449" t="s">
        <v>430</v>
      </c>
      <c r="I11" s="450" t="s">
        <v>430</v>
      </c>
      <c r="J11" s="451" t="s">
        <v>0</v>
      </c>
    </row>
    <row r="12" spans="1:10" ht="14.4" customHeight="1" x14ac:dyDescent="0.3">
      <c r="A12" s="447" t="s">
        <v>433</v>
      </c>
      <c r="B12" s="448" t="s">
        <v>267</v>
      </c>
      <c r="C12" s="449">
        <v>1.6068500000000001</v>
      </c>
      <c r="D12" s="449">
        <v>3.9034899999999997</v>
      </c>
      <c r="E12" s="449"/>
      <c r="F12" s="449">
        <v>4.9705499999999994</v>
      </c>
      <c r="G12" s="449">
        <v>14.448836764996003</v>
      </c>
      <c r="H12" s="449">
        <v>-9.4782867649960032</v>
      </c>
      <c r="I12" s="450">
        <v>0.34401039203666128</v>
      </c>
      <c r="J12" s="451" t="s">
        <v>1</v>
      </c>
    </row>
    <row r="13" spans="1:10" ht="14.4" customHeight="1" x14ac:dyDescent="0.3">
      <c r="A13" s="447" t="s">
        <v>433</v>
      </c>
      <c r="B13" s="448" t="s">
        <v>268</v>
      </c>
      <c r="C13" s="449">
        <v>0</v>
      </c>
      <c r="D13" s="449">
        <v>9.9220000000000006</v>
      </c>
      <c r="E13" s="449"/>
      <c r="F13" s="449">
        <v>4.9610000000000003</v>
      </c>
      <c r="G13" s="449">
        <v>7.0000006319560004</v>
      </c>
      <c r="H13" s="449">
        <v>-2.0390006319560001</v>
      </c>
      <c r="I13" s="450">
        <v>0.70871422173197074</v>
      </c>
      <c r="J13" s="451" t="s">
        <v>1</v>
      </c>
    </row>
    <row r="14" spans="1:10" ht="14.4" customHeight="1" x14ac:dyDescent="0.3">
      <c r="A14" s="447" t="s">
        <v>433</v>
      </c>
      <c r="B14" s="448" t="s">
        <v>435</v>
      </c>
      <c r="C14" s="449">
        <v>1.6068500000000001</v>
      </c>
      <c r="D14" s="449">
        <v>13.82549</v>
      </c>
      <c r="E14" s="449"/>
      <c r="F14" s="449">
        <v>9.9315499999999997</v>
      </c>
      <c r="G14" s="449">
        <v>21.448837396952001</v>
      </c>
      <c r="H14" s="449">
        <v>-11.517287396952002</v>
      </c>
      <c r="I14" s="450">
        <v>0.46303442075659207</v>
      </c>
      <c r="J14" s="451" t="s">
        <v>436</v>
      </c>
    </row>
    <row r="15" spans="1:10" ht="14.4" customHeight="1" x14ac:dyDescent="0.3">
      <c r="A15" s="447" t="s">
        <v>430</v>
      </c>
      <c r="B15" s="448" t="s">
        <v>430</v>
      </c>
      <c r="C15" s="449" t="s">
        <v>430</v>
      </c>
      <c r="D15" s="449" t="s">
        <v>430</v>
      </c>
      <c r="E15" s="449"/>
      <c r="F15" s="449" t="s">
        <v>430</v>
      </c>
      <c r="G15" s="449" t="s">
        <v>430</v>
      </c>
      <c r="H15" s="449" t="s">
        <v>430</v>
      </c>
      <c r="I15" s="450" t="s">
        <v>430</v>
      </c>
      <c r="J15" s="451" t="s">
        <v>437</v>
      </c>
    </row>
    <row r="16" spans="1:10" ht="14.4" customHeight="1" x14ac:dyDescent="0.3">
      <c r="A16" s="447" t="s">
        <v>428</v>
      </c>
      <c r="B16" s="448" t="s">
        <v>431</v>
      </c>
      <c r="C16" s="449">
        <v>1.6068500000000001</v>
      </c>
      <c r="D16" s="449">
        <v>13.82549</v>
      </c>
      <c r="E16" s="449"/>
      <c r="F16" s="449">
        <v>9.9315499999999997</v>
      </c>
      <c r="G16" s="449">
        <v>21.448837396952001</v>
      </c>
      <c r="H16" s="449">
        <v>-11.517287396952002</v>
      </c>
      <c r="I16" s="450">
        <v>0.46303442075659207</v>
      </c>
      <c r="J16" s="451" t="s">
        <v>432</v>
      </c>
    </row>
  </sheetData>
  <mergeCells count="3">
    <mergeCell ref="F3:I3"/>
    <mergeCell ref="C4:D4"/>
    <mergeCell ref="A1:I1"/>
  </mergeCells>
  <conditionalFormatting sqref="F9 F17:F65537">
    <cfRule type="cellIs" dxfId="58" priority="18" stopIfTrue="1" operator="greaterThan">
      <formula>1</formula>
    </cfRule>
  </conditionalFormatting>
  <conditionalFormatting sqref="H5:H8">
    <cfRule type="expression" dxfId="57" priority="14">
      <formula>$H5&gt;0</formula>
    </cfRule>
  </conditionalFormatting>
  <conditionalFormatting sqref="I5:I8">
    <cfRule type="expression" dxfId="56" priority="15">
      <formula>$I5&gt;1</formula>
    </cfRule>
  </conditionalFormatting>
  <conditionalFormatting sqref="B5:B8">
    <cfRule type="expression" dxfId="55" priority="11">
      <formula>OR($J5="NS",$J5="SumaNS",$J5="Účet")</formula>
    </cfRule>
  </conditionalFormatting>
  <conditionalFormatting sqref="B5:D8 F5:I8">
    <cfRule type="expression" dxfId="54" priority="17">
      <formula>AND($J5&lt;&gt;"",$J5&lt;&gt;"mezeraKL")</formula>
    </cfRule>
  </conditionalFormatting>
  <conditionalFormatting sqref="B5:D8 F5:I8">
    <cfRule type="expression" dxfId="53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52" priority="13">
      <formula>OR($J5="SumaNS",$J5="NS")</formula>
    </cfRule>
  </conditionalFormatting>
  <conditionalFormatting sqref="A5:A8">
    <cfRule type="expression" dxfId="51" priority="9">
      <formula>AND($J5&lt;&gt;"mezeraKL",$J5&lt;&gt;"")</formula>
    </cfRule>
  </conditionalFormatting>
  <conditionalFormatting sqref="A5:A8">
    <cfRule type="expression" dxfId="50" priority="10">
      <formula>AND($J5&lt;&gt;"",$J5&lt;&gt;"mezeraKL")</formula>
    </cfRule>
  </conditionalFormatting>
  <conditionalFormatting sqref="H10:H16">
    <cfRule type="expression" dxfId="49" priority="5">
      <formula>$H10&gt;0</formula>
    </cfRule>
  </conditionalFormatting>
  <conditionalFormatting sqref="A10:A16">
    <cfRule type="expression" dxfId="48" priority="2">
      <formula>AND($J10&lt;&gt;"mezeraKL",$J10&lt;&gt;"")</formula>
    </cfRule>
  </conditionalFormatting>
  <conditionalFormatting sqref="I10:I16">
    <cfRule type="expression" dxfId="47" priority="6">
      <formula>$I10&gt;1</formula>
    </cfRule>
  </conditionalFormatting>
  <conditionalFormatting sqref="B10:B16">
    <cfRule type="expression" dxfId="46" priority="1">
      <formula>OR($J10="NS",$J10="SumaNS",$J10="Účet")</formula>
    </cfRule>
  </conditionalFormatting>
  <conditionalFormatting sqref="A10:D16 F10:I16">
    <cfRule type="expression" dxfId="45" priority="8">
      <formula>AND($J10&lt;&gt;"",$J10&lt;&gt;"mezeraKL")</formula>
    </cfRule>
  </conditionalFormatting>
  <conditionalFormatting sqref="B10:D16 F10:I16">
    <cfRule type="expression" dxfId="44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16 F10:I16">
    <cfRule type="expression" dxfId="43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8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5" style="209" customWidth="1"/>
    <col min="8" max="8" width="12.44140625" style="209" hidden="1" customWidth="1" outlineLevel="1"/>
    <col min="9" max="9" width="8.5546875" style="209" hidden="1" customWidth="1" outlineLevel="1"/>
    <col min="10" max="10" width="25.77734375" style="209" customWidth="1" collapsed="1"/>
    <col min="11" max="11" width="8.77734375" style="209" customWidth="1"/>
    <col min="12" max="13" width="7.77734375" style="207" customWidth="1"/>
    <col min="14" max="14" width="12.6640625" style="207" customWidth="1"/>
    <col min="15" max="16384" width="8.88671875" style="130"/>
  </cols>
  <sheetData>
    <row r="1" spans="1:14" ht="18.600000000000001" customHeight="1" thickBot="1" x14ac:dyDescent="0.4">
      <c r="A1" s="361" t="s">
        <v>164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</row>
    <row r="2" spans="1:14" ht="14.4" customHeight="1" thickBot="1" x14ac:dyDescent="0.35">
      <c r="A2" s="234" t="s">
        <v>257</v>
      </c>
      <c r="B2" s="62"/>
      <c r="C2" s="211"/>
      <c r="D2" s="211"/>
      <c r="E2" s="211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" customHeight="1" thickBot="1" x14ac:dyDescent="0.35">
      <c r="A3" s="62"/>
      <c r="B3" s="62"/>
      <c r="C3" s="357"/>
      <c r="D3" s="358"/>
      <c r="E3" s="358"/>
      <c r="F3" s="358"/>
      <c r="G3" s="358"/>
      <c r="H3" s="358"/>
      <c r="I3" s="358"/>
      <c r="J3" s="359" t="s">
        <v>128</v>
      </c>
      <c r="K3" s="360"/>
      <c r="L3" s="98">
        <f>IF(M3&lt;&gt;0,N3/M3,0)</f>
        <v>182.15981459553737</v>
      </c>
      <c r="M3" s="98">
        <f>SUBTOTAL(9,M5:M1048576)</f>
        <v>26.7666</v>
      </c>
      <c r="N3" s="99">
        <f>SUBTOTAL(9,N5:N1048576)</f>
        <v>4875.7988933529105</v>
      </c>
    </row>
    <row r="4" spans="1:14" s="208" customFormat="1" ht="14.4" customHeight="1" thickBot="1" x14ac:dyDescent="0.35">
      <c r="A4" s="452" t="s">
        <v>4</v>
      </c>
      <c r="B4" s="453" t="s">
        <v>5</v>
      </c>
      <c r="C4" s="453" t="s">
        <v>0</v>
      </c>
      <c r="D4" s="453" t="s">
        <v>6</v>
      </c>
      <c r="E4" s="453" t="s">
        <v>7</v>
      </c>
      <c r="F4" s="453" t="s">
        <v>1</v>
      </c>
      <c r="G4" s="453" t="s">
        <v>8</v>
      </c>
      <c r="H4" s="453" t="s">
        <v>9</v>
      </c>
      <c r="I4" s="453" t="s">
        <v>10</v>
      </c>
      <c r="J4" s="454" t="s">
        <v>11</v>
      </c>
      <c r="K4" s="454" t="s">
        <v>12</v>
      </c>
      <c r="L4" s="455" t="s">
        <v>143</v>
      </c>
      <c r="M4" s="455" t="s">
        <v>13</v>
      </c>
      <c r="N4" s="456" t="s">
        <v>160</v>
      </c>
    </row>
    <row r="5" spans="1:14" ht="14.4" customHeight="1" x14ac:dyDescent="0.3">
      <c r="A5" s="459" t="s">
        <v>428</v>
      </c>
      <c r="B5" s="460" t="s">
        <v>487</v>
      </c>
      <c r="C5" s="461" t="s">
        <v>433</v>
      </c>
      <c r="D5" s="462" t="s">
        <v>488</v>
      </c>
      <c r="E5" s="461" t="s">
        <v>438</v>
      </c>
      <c r="F5" s="462" t="s">
        <v>489</v>
      </c>
      <c r="G5" s="461" t="s">
        <v>439</v>
      </c>
      <c r="H5" s="461" t="s">
        <v>440</v>
      </c>
      <c r="I5" s="461" t="s">
        <v>440</v>
      </c>
      <c r="J5" s="461" t="s">
        <v>441</v>
      </c>
      <c r="K5" s="461" t="s">
        <v>442</v>
      </c>
      <c r="L5" s="463">
        <v>93.499999999999957</v>
      </c>
      <c r="M5" s="463">
        <v>0.19999999999999996</v>
      </c>
      <c r="N5" s="464">
        <v>18.699999999999989</v>
      </c>
    </row>
    <row r="6" spans="1:14" ht="14.4" customHeight="1" x14ac:dyDescent="0.3">
      <c r="A6" s="465" t="s">
        <v>428</v>
      </c>
      <c r="B6" s="466" t="s">
        <v>487</v>
      </c>
      <c r="C6" s="467" t="s">
        <v>433</v>
      </c>
      <c r="D6" s="468" t="s">
        <v>488</v>
      </c>
      <c r="E6" s="467" t="s">
        <v>438</v>
      </c>
      <c r="F6" s="468" t="s">
        <v>489</v>
      </c>
      <c r="G6" s="467" t="s">
        <v>439</v>
      </c>
      <c r="H6" s="467" t="s">
        <v>443</v>
      </c>
      <c r="I6" s="467" t="s">
        <v>444</v>
      </c>
      <c r="J6" s="467" t="s">
        <v>445</v>
      </c>
      <c r="K6" s="467" t="s">
        <v>446</v>
      </c>
      <c r="L6" s="469">
        <v>87.030000000000015</v>
      </c>
      <c r="M6" s="469">
        <v>3</v>
      </c>
      <c r="N6" s="470">
        <v>261.09000000000003</v>
      </c>
    </row>
    <row r="7" spans="1:14" ht="14.4" customHeight="1" x14ac:dyDescent="0.3">
      <c r="A7" s="465" t="s">
        <v>428</v>
      </c>
      <c r="B7" s="466" t="s">
        <v>487</v>
      </c>
      <c r="C7" s="467" t="s">
        <v>433</v>
      </c>
      <c r="D7" s="468" t="s">
        <v>488</v>
      </c>
      <c r="E7" s="467" t="s">
        <v>438</v>
      </c>
      <c r="F7" s="468" t="s">
        <v>489</v>
      </c>
      <c r="G7" s="467" t="s">
        <v>439</v>
      </c>
      <c r="H7" s="467" t="s">
        <v>447</v>
      </c>
      <c r="I7" s="467" t="s">
        <v>448</v>
      </c>
      <c r="J7" s="467" t="s">
        <v>449</v>
      </c>
      <c r="K7" s="467" t="s">
        <v>450</v>
      </c>
      <c r="L7" s="469">
        <v>71.827146922408545</v>
      </c>
      <c r="M7" s="469">
        <v>1</v>
      </c>
      <c r="N7" s="470">
        <v>71.827146922408545</v>
      </c>
    </row>
    <row r="8" spans="1:14" ht="14.4" customHeight="1" x14ac:dyDescent="0.3">
      <c r="A8" s="465" t="s">
        <v>428</v>
      </c>
      <c r="B8" s="466" t="s">
        <v>487</v>
      </c>
      <c r="C8" s="467" t="s">
        <v>433</v>
      </c>
      <c r="D8" s="468" t="s">
        <v>488</v>
      </c>
      <c r="E8" s="467" t="s">
        <v>438</v>
      </c>
      <c r="F8" s="468" t="s">
        <v>489</v>
      </c>
      <c r="G8" s="467" t="s">
        <v>439</v>
      </c>
      <c r="H8" s="467" t="s">
        <v>451</v>
      </c>
      <c r="I8" s="467" t="s">
        <v>452</v>
      </c>
      <c r="J8" s="467" t="s">
        <v>453</v>
      </c>
      <c r="K8" s="467"/>
      <c r="L8" s="469">
        <v>42.329999999999991</v>
      </c>
      <c r="M8" s="469">
        <v>1</v>
      </c>
      <c r="N8" s="470">
        <v>42.329999999999991</v>
      </c>
    </row>
    <row r="9" spans="1:14" ht="14.4" customHeight="1" x14ac:dyDescent="0.3">
      <c r="A9" s="465" t="s">
        <v>428</v>
      </c>
      <c r="B9" s="466" t="s">
        <v>487</v>
      </c>
      <c r="C9" s="467" t="s">
        <v>433</v>
      </c>
      <c r="D9" s="468" t="s">
        <v>488</v>
      </c>
      <c r="E9" s="467" t="s">
        <v>438</v>
      </c>
      <c r="F9" s="468" t="s">
        <v>489</v>
      </c>
      <c r="G9" s="467" t="s">
        <v>439</v>
      </c>
      <c r="H9" s="467" t="s">
        <v>454</v>
      </c>
      <c r="I9" s="467" t="s">
        <v>455</v>
      </c>
      <c r="J9" s="467" t="s">
        <v>456</v>
      </c>
      <c r="K9" s="467" t="s">
        <v>457</v>
      </c>
      <c r="L9" s="469">
        <v>1592.8</v>
      </c>
      <c r="M9" s="469">
        <v>0.5</v>
      </c>
      <c r="N9" s="470">
        <v>796.4</v>
      </c>
    </row>
    <row r="10" spans="1:14" ht="14.4" customHeight="1" x14ac:dyDescent="0.3">
      <c r="A10" s="465" t="s">
        <v>428</v>
      </c>
      <c r="B10" s="466" t="s">
        <v>487</v>
      </c>
      <c r="C10" s="467" t="s">
        <v>433</v>
      </c>
      <c r="D10" s="468" t="s">
        <v>488</v>
      </c>
      <c r="E10" s="467" t="s">
        <v>438</v>
      </c>
      <c r="F10" s="468" t="s">
        <v>489</v>
      </c>
      <c r="G10" s="467" t="s">
        <v>439</v>
      </c>
      <c r="H10" s="467" t="s">
        <v>458</v>
      </c>
      <c r="I10" s="467" t="s">
        <v>459</v>
      </c>
      <c r="J10" s="467" t="s">
        <v>460</v>
      </c>
      <c r="K10" s="467" t="s">
        <v>461</v>
      </c>
      <c r="L10" s="469">
        <v>48.53033438541263</v>
      </c>
      <c r="M10" s="469">
        <v>3</v>
      </c>
      <c r="N10" s="470">
        <v>145.59100315623789</v>
      </c>
    </row>
    <row r="11" spans="1:14" ht="14.4" customHeight="1" x14ac:dyDescent="0.3">
      <c r="A11" s="465" t="s">
        <v>428</v>
      </c>
      <c r="B11" s="466" t="s">
        <v>487</v>
      </c>
      <c r="C11" s="467" t="s">
        <v>433</v>
      </c>
      <c r="D11" s="468" t="s">
        <v>488</v>
      </c>
      <c r="E11" s="467" t="s">
        <v>438</v>
      </c>
      <c r="F11" s="468" t="s">
        <v>489</v>
      </c>
      <c r="G11" s="467" t="s">
        <v>439</v>
      </c>
      <c r="H11" s="467" t="s">
        <v>462</v>
      </c>
      <c r="I11" s="467" t="s">
        <v>463</v>
      </c>
      <c r="J11" s="467" t="s">
        <v>464</v>
      </c>
      <c r="K11" s="467" t="s">
        <v>465</v>
      </c>
      <c r="L11" s="469">
        <v>312.83999999999918</v>
      </c>
      <c r="M11" s="469">
        <v>6.6600000000000215E-2</v>
      </c>
      <c r="N11" s="470">
        <v>20.835144000000014</v>
      </c>
    </row>
    <row r="12" spans="1:14" ht="14.4" customHeight="1" x14ac:dyDescent="0.3">
      <c r="A12" s="465" t="s">
        <v>428</v>
      </c>
      <c r="B12" s="466" t="s">
        <v>487</v>
      </c>
      <c r="C12" s="467" t="s">
        <v>433</v>
      </c>
      <c r="D12" s="468" t="s">
        <v>488</v>
      </c>
      <c r="E12" s="467" t="s">
        <v>438</v>
      </c>
      <c r="F12" s="468" t="s">
        <v>489</v>
      </c>
      <c r="G12" s="467" t="s">
        <v>439</v>
      </c>
      <c r="H12" s="467" t="s">
        <v>466</v>
      </c>
      <c r="I12" s="467" t="s">
        <v>467</v>
      </c>
      <c r="J12" s="467" t="s">
        <v>468</v>
      </c>
      <c r="K12" s="467" t="s">
        <v>469</v>
      </c>
      <c r="L12" s="469">
        <v>79.610000000000028</v>
      </c>
      <c r="M12" s="469">
        <v>1</v>
      </c>
      <c r="N12" s="470">
        <v>79.610000000000028</v>
      </c>
    </row>
    <row r="13" spans="1:14" ht="14.4" customHeight="1" x14ac:dyDescent="0.3">
      <c r="A13" s="465" t="s">
        <v>428</v>
      </c>
      <c r="B13" s="466" t="s">
        <v>487</v>
      </c>
      <c r="C13" s="467" t="s">
        <v>433</v>
      </c>
      <c r="D13" s="468" t="s">
        <v>488</v>
      </c>
      <c r="E13" s="467" t="s">
        <v>438</v>
      </c>
      <c r="F13" s="468" t="s">
        <v>489</v>
      </c>
      <c r="G13" s="467" t="s">
        <v>439</v>
      </c>
      <c r="H13" s="467" t="s">
        <v>470</v>
      </c>
      <c r="I13" s="467" t="s">
        <v>452</v>
      </c>
      <c r="J13" s="467" t="s">
        <v>471</v>
      </c>
      <c r="K13" s="467"/>
      <c r="L13" s="469">
        <v>133.09999895397817</v>
      </c>
      <c r="M13" s="469">
        <v>9</v>
      </c>
      <c r="N13" s="470">
        <v>1197.8999905858036</v>
      </c>
    </row>
    <row r="14" spans="1:14" ht="14.4" customHeight="1" x14ac:dyDescent="0.3">
      <c r="A14" s="465" t="s">
        <v>428</v>
      </c>
      <c r="B14" s="466" t="s">
        <v>487</v>
      </c>
      <c r="C14" s="467" t="s">
        <v>433</v>
      </c>
      <c r="D14" s="468" t="s">
        <v>488</v>
      </c>
      <c r="E14" s="467" t="s">
        <v>438</v>
      </c>
      <c r="F14" s="468" t="s">
        <v>489</v>
      </c>
      <c r="G14" s="467" t="s">
        <v>439</v>
      </c>
      <c r="H14" s="467" t="s">
        <v>472</v>
      </c>
      <c r="I14" s="467" t="s">
        <v>452</v>
      </c>
      <c r="J14" s="467" t="s">
        <v>473</v>
      </c>
      <c r="K14" s="467"/>
      <c r="L14" s="469">
        <v>617.1000375845814</v>
      </c>
      <c r="M14" s="469">
        <v>3</v>
      </c>
      <c r="N14" s="470">
        <v>1851.3001127537441</v>
      </c>
    </row>
    <row r="15" spans="1:14" ht="14.4" customHeight="1" x14ac:dyDescent="0.3">
      <c r="A15" s="465" t="s">
        <v>428</v>
      </c>
      <c r="B15" s="466" t="s">
        <v>487</v>
      </c>
      <c r="C15" s="467" t="s">
        <v>433</v>
      </c>
      <c r="D15" s="468" t="s">
        <v>488</v>
      </c>
      <c r="E15" s="467" t="s">
        <v>438</v>
      </c>
      <c r="F15" s="468" t="s">
        <v>489</v>
      </c>
      <c r="G15" s="467" t="s">
        <v>439</v>
      </c>
      <c r="H15" s="467" t="s">
        <v>474</v>
      </c>
      <c r="I15" s="467" t="s">
        <v>452</v>
      </c>
      <c r="J15" s="467" t="s">
        <v>475</v>
      </c>
      <c r="K15" s="467" t="s">
        <v>476</v>
      </c>
      <c r="L15" s="469">
        <v>90.362747967357947</v>
      </c>
      <c r="M15" s="469">
        <v>2</v>
      </c>
      <c r="N15" s="470">
        <v>180.72549593471589</v>
      </c>
    </row>
    <row r="16" spans="1:14" ht="14.4" customHeight="1" x14ac:dyDescent="0.3">
      <c r="A16" s="465" t="s">
        <v>428</v>
      </c>
      <c r="B16" s="466" t="s">
        <v>487</v>
      </c>
      <c r="C16" s="467" t="s">
        <v>433</v>
      </c>
      <c r="D16" s="468" t="s">
        <v>488</v>
      </c>
      <c r="E16" s="467" t="s">
        <v>438</v>
      </c>
      <c r="F16" s="468" t="s">
        <v>489</v>
      </c>
      <c r="G16" s="467" t="s">
        <v>439</v>
      </c>
      <c r="H16" s="467" t="s">
        <v>477</v>
      </c>
      <c r="I16" s="467" t="s">
        <v>452</v>
      </c>
      <c r="J16" s="467" t="s">
        <v>478</v>
      </c>
      <c r="K16" s="467"/>
      <c r="L16" s="469">
        <v>46.54999999999999</v>
      </c>
      <c r="M16" s="469">
        <v>1</v>
      </c>
      <c r="N16" s="470">
        <v>46.54999999999999</v>
      </c>
    </row>
    <row r="17" spans="1:14" ht="14.4" customHeight="1" x14ac:dyDescent="0.3">
      <c r="A17" s="465" t="s">
        <v>428</v>
      </c>
      <c r="B17" s="466" t="s">
        <v>487</v>
      </c>
      <c r="C17" s="467" t="s">
        <v>433</v>
      </c>
      <c r="D17" s="468" t="s">
        <v>488</v>
      </c>
      <c r="E17" s="467" t="s">
        <v>438</v>
      </c>
      <c r="F17" s="468" t="s">
        <v>489</v>
      </c>
      <c r="G17" s="467" t="s">
        <v>439</v>
      </c>
      <c r="H17" s="467" t="s">
        <v>479</v>
      </c>
      <c r="I17" s="467" t="s">
        <v>452</v>
      </c>
      <c r="J17" s="467" t="s">
        <v>480</v>
      </c>
      <c r="K17" s="467" t="s">
        <v>481</v>
      </c>
      <c r="L17" s="469">
        <v>115.42999999999999</v>
      </c>
      <c r="M17" s="469">
        <v>1</v>
      </c>
      <c r="N17" s="470">
        <v>115.42999999999999</v>
      </c>
    </row>
    <row r="18" spans="1:14" ht="14.4" customHeight="1" thickBot="1" x14ac:dyDescent="0.35">
      <c r="A18" s="471" t="s">
        <v>428</v>
      </c>
      <c r="B18" s="472" t="s">
        <v>487</v>
      </c>
      <c r="C18" s="473" t="s">
        <v>433</v>
      </c>
      <c r="D18" s="474" t="s">
        <v>488</v>
      </c>
      <c r="E18" s="473" t="s">
        <v>438</v>
      </c>
      <c r="F18" s="474" t="s">
        <v>489</v>
      </c>
      <c r="G18" s="473" t="s">
        <v>482</v>
      </c>
      <c r="H18" s="473" t="s">
        <v>483</v>
      </c>
      <c r="I18" s="473" t="s">
        <v>484</v>
      </c>
      <c r="J18" s="473" t="s">
        <v>485</v>
      </c>
      <c r="K18" s="473" t="s">
        <v>486</v>
      </c>
      <c r="L18" s="475">
        <v>47.51</v>
      </c>
      <c r="M18" s="475">
        <v>1</v>
      </c>
      <c r="N18" s="476">
        <v>47.51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16384" width="8.88671875" style="130"/>
  </cols>
  <sheetData>
    <row r="1" spans="1:6" ht="37.200000000000003" customHeight="1" thickBot="1" x14ac:dyDescent="0.4">
      <c r="A1" s="362" t="s">
        <v>165</v>
      </c>
      <c r="B1" s="363"/>
      <c r="C1" s="363"/>
      <c r="D1" s="363"/>
      <c r="E1" s="363"/>
      <c r="F1" s="363"/>
    </row>
    <row r="2" spans="1:6" ht="14.4" customHeight="1" thickBot="1" x14ac:dyDescent="0.35">
      <c r="A2" s="234" t="s">
        <v>257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4" t="s">
        <v>130</v>
      </c>
      <c r="C3" s="365"/>
      <c r="D3" s="366" t="s">
        <v>129</v>
      </c>
      <c r="E3" s="365"/>
      <c r="F3" s="80" t="s">
        <v>3</v>
      </c>
    </row>
    <row r="4" spans="1:6" ht="14.4" customHeight="1" thickBot="1" x14ac:dyDescent="0.35">
      <c r="A4" s="477" t="s">
        <v>144</v>
      </c>
      <c r="B4" s="478" t="s">
        <v>14</v>
      </c>
      <c r="C4" s="479" t="s">
        <v>2</v>
      </c>
      <c r="D4" s="478" t="s">
        <v>14</v>
      </c>
      <c r="E4" s="479" t="s">
        <v>2</v>
      </c>
      <c r="F4" s="480" t="s">
        <v>14</v>
      </c>
    </row>
    <row r="5" spans="1:6" ht="14.4" customHeight="1" thickBot="1" x14ac:dyDescent="0.35">
      <c r="A5" s="491" t="s">
        <v>490</v>
      </c>
      <c r="B5" s="457"/>
      <c r="C5" s="481">
        <v>0</v>
      </c>
      <c r="D5" s="457">
        <v>47.51</v>
      </c>
      <c r="E5" s="481">
        <v>1</v>
      </c>
      <c r="F5" s="458">
        <v>47.51</v>
      </c>
    </row>
    <row r="6" spans="1:6" ht="14.4" customHeight="1" thickBot="1" x14ac:dyDescent="0.35">
      <c r="A6" s="487" t="s">
        <v>3</v>
      </c>
      <c r="B6" s="488"/>
      <c r="C6" s="489">
        <v>0</v>
      </c>
      <c r="D6" s="488">
        <v>47.51</v>
      </c>
      <c r="E6" s="489">
        <v>1</v>
      </c>
      <c r="F6" s="490">
        <v>47.51</v>
      </c>
    </row>
    <row r="7" spans="1:6" ht="14.4" customHeight="1" thickBot="1" x14ac:dyDescent="0.35"/>
    <row r="8" spans="1:6" ht="14.4" customHeight="1" thickBot="1" x14ac:dyDescent="0.35">
      <c r="A8" s="491" t="s">
        <v>491</v>
      </c>
      <c r="B8" s="457"/>
      <c r="C8" s="481">
        <v>0</v>
      </c>
      <c r="D8" s="457">
        <v>47.51</v>
      </c>
      <c r="E8" s="481">
        <v>1</v>
      </c>
      <c r="F8" s="458">
        <v>47.51</v>
      </c>
    </row>
    <row r="9" spans="1:6" ht="14.4" customHeight="1" thickBot="1" x14ac:dyDescent="0.35">
      <c r="A9" s="487" t="s">
        <v>3</v>
      </c>
      <c r="B9" s="488"/>
      <c r="C9" s="489">
        <v>0</v>
      </c>
      <c r="D9" s="488">
        <v>47.51</v>
      </c>
      <c r="E9" s="489">
        <v>1</v>
      </c>
      <c r="F9" s="490">
        <v>47.51</v>
      </c>
    </row>
  </sheetData>
  <mergeCells count="3">
    <mergeCell ref="A1:F1"/>
    <mergeCell ref="B3:C3"/>
    <mergeCell ref="D3:E3"/>
  </mergeCells>
  <conditionalFormatting sqref="C5:C1048576">
    <cfRule type="cellIs" dxfId="42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25</vt:i4>
      </vt:variant>
      <vt:variant>
        <vt:lpstr>Pojmenované oblasti</vt:lpstr>
      </vt:variant>
      <vt:variant>
        <vt:i4>1</vt:i4>
      </vt:variant>
    </vt:vector>
  </HeadingPairs>
  <TitlesOfParts>
    <vt:vector size="26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2017-01-31T11:38:35Z</dcterms:modified>
</cp:coreProperties>
</file>